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omments6.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7.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81C303BD-25B0-40F6-A9B4-19F246849ED8}" xr6:coauthVersionLast="47" xr6:coauthVersionMax="47" xr10:uidLastSave="{00000000-0000-0000-0000-000000000000}"/>
  <bookViews>
    <workbookView xWindow="11415" yWindow="-16320" windowWidth="29040" windowHeight="15720" xr2:uid="{441DDE0C-983C-489D-99CD-852AE2B26B33}"/>
  </bookViews>
  <sheets>
    <sheet name="ファイルの説明" sheetId="10" r:id="rId1"/>
    <sheet name="発電計画" sheetId="2" r:id="rId2"/>
    <sheet name="流量データ" sheetId="8" r:id="rId3"/>
    <sheet name="収入①" sheetId="4" r:id="rId4"/>
    <sheet name="収入②" sheetId="16" r:id="rId5"/>
    <sheet name="収入③" sheetId="17" r:id="rId6"/>
    <sheet name="相対合成効率" sheetId="14" r:id="rId7"/>
    <sheet name="支出①" sheetId="7" r:id="rId8"/>
    <sheet name="支出②" sheetId="18" r:id="rId9"/>
    <sheet name="支出③" sheetId="19" r:id="rId10"/>
    <sheet name="租税" sheetId="15" r:id="rId11"/>
    <sheet name="支払い利息" sheetId="13" r:id="rId12"/>
    <sheet name="減価償却費" sheetId="12" r:id="rId13"/>
    <sheet name="財務三表①" sheetId="3" r:id="rId14"/>
    <sheet name="財務三表②" sheetId="21" r:id="rId15"/>
    <sheet name="財務三表③" sheetId="22" r:id="rId16"/>
    <sheet name="事業性評価指標①" sheetId="5" r:id="rId17"/>
    <sheet name="事業性評価指標②" sheetId="23" r:id="rId18"/>
    <sheet name="事業性評価指標③" sheetId="24" r:id="rId19"/>
    <sheet name="パターン比較" sheetId="6" r:id="rId20"/>
  </sheets>
  <definedNames>
    <definedName name="_xlnm._FilterDatabase" localSheetId="2" hidden="1">流量データ!$Q$9:$R$9</definedName>
    <definedName name="キャッシュフロー計算書" localSheetId="14">財務三表②!$B$123</definedName>
    <definedName name="キャッシュフロー計算書" localSheetId="15">財務三表③!$B$123</definedName>
    <definedName name="キャッシュフロー計算書">財務三表①!$B$123</definedName>
    <definedName name="損益計算書" localSheetId="14">財務三表②!$B$85</definedName>
    <definedName name="損益計算書" localSheetId="15">財務三表③!$B$85</definedName>
    <definedName name="損益計算書">財務三表①!$B$85</definedName>
    <definedName name="貸借対照表" localSheetId="14">財務三表②!$B$16</definedName>
    <definedName name="貸借対照表" localSheetId="15">財務三表③!$B$16</definedName>
    <definedName name="貸借対照表">財務三表①!$B$16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7" i="19" l="1"/>
  <c r="M27" i="19"/>
  <c r="N27" i="19"/>
  <c r="O27" i="19"/>
  <c r="P27" i="19"/>
  <c r="Q27" i="19"/>
  <c r="R27" i="19"/>
  <c r="S27" i="19"/>
  <c r="T27" i="19"/>
  <c r="U27" i="19"/>
  <c r="V27" i="19"/>
  <c r="W27" i="19"/>
  <c r="X27" i="19"/>
  <c r="Y27" i="19"/>
  <c r="Z27" i="19"/>
  <c r="AA27" i="19"/>
  <c r="AB27" i="19"/>
  <c r="AC27" i="19"/>
  <c r="AD27" i="19"/>
  <c r="AE27" i="19"/>
  <c r="AF27" i="19"/>
  <c r="AG27" i="19"/>
  <c r="AH27" i="19"/>
  <c r="AI27" i="19"/>
  <c r="AJ27" i="19"/>
  <c r="AK27" i="19"/>
  <c r="AL27" i="19"/>
  <c r="AM27" i="19"/>
  <c r="AN27" i="19"/>
  <c r="AO27" i="19"/>
  <c r="AP27" i="19"/>
  <c r="AQ27" i="19"/>
  <c r="AR27" i="19"/>
  <c r="AS27" i="19"/>
  <c r="AT27" i="19"/>
  <c r="AU27" i="19"/>
  <c r="AV27" i="19"/>
  <c r="AW27" i="19"/>
  <c r="AX27" i="19"/>
  <c r="AY27" i="19"/>
  <c r="AZ27" i="19"/>
  <c r="BA27" i="19"/>
  <c r="BB27" i="19"/>
  <c r="BC27" i="19"/>
  <c r="BD27" i="19"/>
  <c r="BE27" i="19"/>
  <c r="BF27" i="19"/>
  <c r="BG27" i="19"/>
  <c r="BH27" i="19"/>
  <c r="K27" i="19"/>
  <c r="L27" i="18"/>
  <c r="M27" i="18"/>
  <c r="N27" i="18"/>
  <c r="O27" i="18"/>
  <c r="P27" i="18"/>
  <c r="Q27" i="18"/>
  <c r="R27" i="18"/>
  <c r="S27" i="18"/>
  <c r="T27" i="18"/>
  <c r="U27" i="18"/>
  <c r="V27" i="18"/>
  <c r="W27" i="18"/>
  <c r="X27" i="18"/>
  <c r="Y27" i="18"/>
  <c r="Z27"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BB27" i="18"/>
  <c r="BC27" i="18"/>
  <c r="BD27" i="18"/>
  <c r="BE27" i="18"/>
  <c r="BF27" i="18"/>
  <c r="BG27" i="18"/>
  <c r="BH27" i="18"/>
  <c r="K27" i="18"/>
  <c r="N27" i="7"/>
  <c r="O27" i="7"/>
  <c r="P27" i="7"/>
  <c r="Q27" i="7"/>
  <c r="R27" i="7"/>
  <c r="S27" i="7"/>
  <c r="T27" i="7"/>
  <c r="U27" i="7"/>
  <c r="V27" i="7"/>
  <c r="W27" i="7"/>
  <c r="X27" i="7"/>
  <c r="Y27" i="7"/>
  <c r="Z27" i="7"/>
  <c r="AA27" i="7"/>
  <c r="AB27" i="7"/>
  <c r="AC27" i="7"/>
  <c r="AD27" i="7"/>
  <c r="AE27" i="7"/>
  <c r="AF27" i="7"/>
  <c r="AG27" i="7"/>
  <c r="AH27" i="7"/>
  <c r="AI27" i="7"/>
  <c r="AJ27" i="7"/>
  <c r="AK27" i="7"/>
  <c r="AL27" i="7"/>
  <c r="AM27" i="7"/>
  <c r="AN27" i="7"/>
  <c r="AO27" i="7"/>
  <c r="AP27" i="7"/>
  <c r="AQ27" i="7"/>
  <c r="AR27" i="7"/>
  <c r="AS27" i="7"/>
  <c r="AT27" i="7"/>
  <c r="AU27" i="7"/>
  <c r="AV27" i="7"/>
  <c r="AW27" i="7"/>
  <c r="AX27" i="7"/>
  <c r="AY27" i="7"/>
  <c r="AZ27" i="7"/>
  <c r="BA27" i="7"/>
  <c r="BB27" i="7"/>
  <c r="BC27" i="7"/>
  <c r="BD27" i="7"/>
  <c r="BE27" i="7"/>
  <c r="BF27" i="7"/>
  <c r="BG27" i="7"/>
  <c r="BH27" i="7"/>
  <c r="L27" i="7"/>
  <c r="K27" i="7"/>
  <c r="AF10" i="8"/>
  <c r="AD10" i="8"/>
  <c r="AB10" i="8"/>
  <c r="Z10" i="8"/>
  <c r="X10" i="8"/>
  <c r="V10" i="8"/>
  <c r="D25" i="24" l="1"/>
  <c r="D25" i="5"/>
  <c r="D25" i="23"/>
  <c r="J79" i="22"/>
  <c r="I79" i="22"/>
  <c r="H79" i="22"/>
  <c r="G79" i="22"/>
  <c r="F79" i="22"/>
  <c r="J79" i="21"/>
  <c r="I79" i="21"/>
  <c r="H79" i="21"/>
  <c r="G79" i="21"/>
  <c r="F79" i="21"/>
  <c r="J119" i="3" l="1"/>
  <c r="J121" i="3"/>
  <c r="G119" i="21"/>
  <c r="J121" i="22"/>
  <c r="I121" i="22"/>
  <c r="H121" i="22"/>
  <c r="G121" i="22"/>
  <c r="J119" i="22"/>
  <c r="I119" i="22"/>
  <c r="H119" i="22"/>
  <c r="G119" i="22"/>
  <c r="J121" i="21"/>
  <c r="I121" i="21"/>
  <c r="H121" i="21"/>
  <c r="G121" i="21"/>
  <c r="J119" i="21"/>
  <c r="I119" i="21"/>
  <c r="H119" i="21"/>
  <c r="I121" i="3"/>
  <c r="H121" i="3"/>
  <c r="G121" i="3"/>
  <c r="I119" i="3"/>
  <c r="H119" i="3"/>
  <c r="G119" i="3"/>
  <c r="F79" i="3"/>
  <c r="F77" i="21"/>
  <c r="K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1"/>
  <c r="F121" i="21"/>
  <c r="F119" i="3"/>
  <c r="F119"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K120" i="3"/>
  <c r="I57" i="24" l="1"/>
  <c r="J57" i="24"/>
  <c r="K57" i="24"/>
  <c r="L57" i="24"/>
  <c r="M57" i="24"/>
  <c r="N57" i="24"/>
  <c r="O57" i="24"/>
  <c r="P57" i="24"/>
  <c r="Q57" i="24"/>
  <c r="R57" i="24"/>
  <c r="S57" i="24"/>
  <c r="T57" i="24"/>
  <c r="U57" i="24"/>
  <c r="V57" i="24"/>
  <c r="W57" i="24"/>
  <c r="X57" i="24"/>
  <c r="Y57" i="24"/>
  <c r="Z57" i="24"/>
  <c r="AA57" i="24"/>
  <c r="AB57" i="24"/>
  <c r="AC57" i="24"/>
  <c r="AD57" i="24"/>
  <c r="AE57" i="24"/>
  <c r="AF57" i="24"/>
  <c r="AG57" i="24"/>
  <c r="AH57" i="24"/>
  <c r="AI57" i="24"/>
  <c r="AJ57" i="24"/>
  <c r="AK57" i="24"/>
  <c r="AL57" i="24"/>
  <c r="AM57" i="24"/>
  <c r="AN57" i="24"/>
  <c r="AO57" i="24"/>
  <c r="AP57" i="24"/>
  <c r="AQ57" i="24"/>
  <c r="AR57" i="24"/>
  <c r="AS57" i="24"/>
  <c r="AT57" i="24"/>
  <c r="AU57" i="24"/>
  <c r="AV57" i="24"/>
  <c r="AW57" i="24"/>
  <c r="AX57" i="24"/>
  <c r="AY57" i="24"/>
  <c r="AZ57" i="24"/>
  <c r="BA57" i="24"/>
  <c r="BB57" i="24"/>
  <c r="BC57" i="24"/>
  <c r="BD57" i="24"/>
  <c r="BE57" i="24"/>
  <c r="BF57" i="24"/>
  <c r="I57" i="23"/>
  <c r="J57" i="23"/>
  <c r="K57" i="23"/>
  <c r="L57" i="23"/>
  <c r="M57" i="23"/>
  <c r="N57" i="23"/>
  <c r="O57" i="23"/>
  <c r="P57" i="23"/>
  <c r="Q57" i="23"/>
  <c r="R57" i="23"/>
  <c r="S57" i="23"/>
  <c r="T57" i="23"/>
  <c r="U57" i="23"/>
  <c r="V57" i="23"/>
  <c r="W57" i="23"/>
  <c r="X57" i="23"/>
  <c r="Y57" i="23"/>
  <c r="Z57" i="23"/>
  <c r="AA57" i="23"/>
  <c r="AB57" i="23"/>
  <c r="AC57" i="23"/>
  <c r="AD57" i="23"/>
  <c r="AE57" i="23"/>
  <c r="AF57" i="23"/>
  <c r="AG57" i="23"/>
  <c r="AH57" i="23"/>
  <c r="AI57" i="23"/>
  <c r="AJ57" i="23"/>
  <c r="AK57" i="23"/>
  <c r="AL57" i="23"/>
  <c r="AM57" i="23"/>
  <c r="AN57" i="23"/>
  <c r="AO57" i="23"/>
  <c r="AP57" i="23"/>
  <c r="AQ57" i="23"/>
  <c r="AR57" i="23"/>
  <c r="AS57" i="23"/>
  <c r="AT57" i="23"/>
  <c r="AU57" i="23"/>
  <c r="AV57" i="23"/>
  <c r="AW57" i="23"/>
  <c r="AX57" i="23"/>
  <c r="AY57" i="23"/>
  <c r="AZ57" i="23"/>
  <c r="BA57" i="23"/>
  <c r="BB57" i="23"/>
  <c r="BC57" i="23"/>
  <c r="BD57" i="23"/>
  <c r="BE57" i="23"/>
  <c r="BF57" i="23"/>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BA57" i="5"/>
  <c r="BB57" i="5"/>
  <c r="BC57" i="5"/>
  <c r="BD57" i="5"/>
  <c r="BE57" i="5"/>
  <c r="BF57" i="5"/>
  <c r="H26" i="24"/>
  <c r="G26" i="24"/>
  <c r="F26" i="24"/>
  <c r="H25" i="24"/>
  <c r="G25" i="24"/>
  <c r="F25" i="24"/>
  <c r="H26" i="23"/>
  <c r="G26" i="23"/>
  <c r="F26" i="23"/>
  <c r="H25" i="23"/>
  <c r="G25" i="23"/>
  <c r="F25" i="23"/>
  <c r="H26" i="5"/>
  <c r="G26" i="5"/>
  <c r="F26" i="5"/>
  <c r="H25" i="5"/>
  <c r="G25" i="5"/>
  <c r="F25" i="5"/>
  <c r="G8" i="24" l="1"/>
  <c r="G7" i="24"/>
  <c r="BA46" i="24"/>
  <c r="AZ46" i="24"/>
  <c r="AY46" i="24"/>
  <c r="AX46" i="24"/>
  <c r="AW46" i="24"/>
  <c r="AV46" i="24"/>
  <c r="AU46" i="24"/>
  <c r="AT46" i="24"/>
  <c r="AS46" i="24"/>
  <c r="AR46" i="24"/>
  <c r="AQ46" i="24"/>
  <c r="AP46"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D46" i="24"/>
  <c r="BA44" i="24"/>
  <c r="AZ44" i="24"/>
  <c r="AY44" i="24"/>
  <c r="AX44" i="24"/>
  <c r="AW44" i="24"/>
  <c r="AV44" i="24"/>
  <c r="AU44" i="24"/>
  <c r="AT44" i="24"/>
  <c r="AS44" i="24"/>
  <c r="AR44" i="24"/>
  <c r="AQ44" i="24"/>
  <c r="AP44"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G44" i="24"/>
  <c r="F44" i="24"/>
  <c r="E44" i="24"/>
  <c r="D44" i="24"/>
  <c r="D23" i="24"/>
  <c r="E23" i="24" s="1"/>
  <c r="F23" i="24" s="1"/>
  <c r="G23" i="24" s="1"/>
  <c r="H23" i="24" s="1"/>
  <c r="C8" i="24"/>
  <c r="C7" i="24"/>
  <c r="BA46" i="23"/>
  <c r="AZ46" i="23"/>
  <c r="AY46" i="23"/>
  <c r="AX46" i="23"/>
  <c r="AW46" i="23"/>
  <c r="AV46" i="23"/>
  <c r="AU46" i="23"/>
  <c r="AT46" i="23"/>
  <c r="AS46" i="23"/>
  <c r="AR46" i="23"/>
  <c r="AQ46" i="23"/>
  <c r="AP46" i="23"/>
  <c r="AO46" i="23"/>
  <c r="AN46" i="23"/>
  <c r="AM46" i="23"/>
  <c r="AL46" i="23"/>
  <c r="AK46" i="23"/>
  <c r="AJ46" i="23"/>
  <c r="AI46" i="23"/>
  <c r="AH46" i="23"/>
  <c r="AG46" i="23"/>
  <c r="AF46" i="23"/>
  <c r="AE46" i="23"/>
  <c r="AD46" i="23"/>
  <c r="AC46" i="23"/>
  <c r="AB46" i="23"/>
  <c r="AA46" i="23"/>
  <c r="Z46" i="23"/>
  <c r="Y46" i="23"/>
  <c r="X46" i="23"/>
  <c r="W46" i="23"/>
  <c r="V46" i="23"/>
  <c r="U46" i="23"/>
  <c r="T46" i="23"/>
  <c r="S46" i="23"/>
  <c r="R46" i="23"/>
  <c r="Q46" i="23"/>
  <c r="P46" i="23"/>
  <c r="O46" i="23"/>
  <c r="N46" i="23"/>
  <c r="M46" i="23"/>
  <c r="L46" i="23"/>
  <c r="K46" i="23"/>
  <c r="J46" i="23"/>
  <c r="I46" i="23"/>
  <c r="H46" i="23"/>
  <c r="G46" i="23"/>
  <c r="F46" i="23"/>
  <c r="E46" i="23"/>
  <c r="D46" i="23"/>
  <c r="BA44" i="23"/>
  <c r="AZ44" i="23"/>
  <c r="AY44" i="23"/>
  <c r="AX44" i="23"/>
  <c r="AW44" i="23"/>
  <c r="AV44" i="23"/>
  <c r="AU44" i="23"/>
  <c r="AT44" i="23"/>
  <c r="AS44" i="23"/>
  <c r="AR44" i="23"/>
  <c r="AQ44" i="23"/>
  <c r="AP44" i="23"/>
  <c r="AO44" i="23"/>
  <c r="AN44" i="23"/>
  <c r="AM44" i="23"/>
  <c r="AL44" i="23"/>
  <c r="AK44" i="23"/>
  <c r="AJ44" i="23"/>
  <c r="AI44" i="23"/>
  <c r="AH44"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F44" i="23"/>
  <c r="E44" i="23"/>
  <c r="D44" i="23"/>
  <c r="D23" i="23"/>
  <c r="E23" i="23" s="1"/>
  <c r="F23" i="23" s="1"/>
  <c r="G23" i="23" s="1"/>
  <c r="H23" i="23" s="1"/>
  <c r="G8" i="23"/>
  <c r="G7" i="23"/>
  <c r="C8" i="23"/>
  <c r="C7" i="23"/>
  <c r="J152" i="22"/>
  <c r="I152" i="22"/>
  <c r="H152" i="22"/>
  <c r="G152" i="22"/>
  <c r="F152" i="22"/>
  <c r="J150" i="22"/>
  <c r="I150" i="22"/>
  <c r="H150" i="22"/>
  <c r="BH41" i="22"/>
  <c r="BG41" i="22"/>
  <c r="BF41" i="22"/>
  <c r="BE41" i="22"/>
  <c r="BD41" i="22"/>
  <c r="BC41" i="22"/>
  <c r="BB41" i="22"/>
  <c r="BA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BH40" i="22"/>
  <c r="BG40" i="22"/>
  <c r="BF40" i="22"/>
  <c r="BE40" i="22"/>
  <c r="BD40" i="22"/>
  <c r="BC40"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BH31" i="22"/>
  <c r="BG31" i="22"/>
  <c r="BF31" i="22"/>
  <c r="BE31" i="22"/>
  <c r="BD31" i="22"/>
  <c r="BC31" i="22"/>
  <c r="BB31" i="22"/>
  <c r="BA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H8" i="22"/>
  <c r="H7" i="22"/>
  <c r="D8" i="22"/>
  <c r="D7"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45" i="22"/>
  <c r="J148" i="22" s="1"/>
  <c r="I145" i="22"/>
  <c r="I148" i="22" s="1"/>
  <c r="H145" i="22"/>
  <c r="H148" i="22" s="1"/>
  <c r="G145" i="22"/>
  <c r="G148" i="22" s="1"/>
  <c r="F145" i="22"/>
  <c r="F148" i="22" s="1"/>
  <c r="J112" i="22"/>
  <c r="I112" i="22"/>
  <c r="H112" i="22"/>
  <c r="G112" i="22"/>
  <c r="F112" i="22"/>
  <c r="J107" i="22"/>
  <c r="I107" i="22"/>
  <c r="H107" i="22"/>
  <c r="G107" i="22"/>
  <c r="F107" i="22"/>
  <c r="F118" i="22" s="1"/>
  <c r="BH97" i="22"/>
  <c r="BG97" i="22"/>
  <c r="BF97" i="22"/>
  <c r="BE97" i="22"/>
  <c r="BD97" i="22"/>
  <c r="BC97" i="22"/>
  <c r="BB97" i="22"/>
  <c r="BA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BH93" i="22"/>
  <c r="BG93" i="22"/>
  <c r="BF93" i="22"/>
  <c r="BE93" i="22"/>
  <c r="BD93" i="22"/>
  <c r="BC93" i="22"/>
  <c r="BB93" i="22"/>
  <c r="BA93"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J91" i="22" s="1"/>
  <c r="I93" i="22"/>
  <c r="I91" i="22" s="1"/>
  <c r="H93" i="22"/>
  <c r="H91" i="22" s="1"/>
  <c r="G93" i="22"/>
  <c r="F93" i="22"/>
  <c r="F91" i="22" s="1"/>
  <c r="G91" i="22"/>
  <c r="BH74" i="22"/>
  <c r="BH73" i="22" s="1"/>
  <c r="BG74" i="22"/>
  <c r="BG73" i="22" s="1"/>
  <c r="BF74" i="22"/>
  <c r="BF73" i="22" s="1"/>
  <c r="BE74" i="22"/>
  <c r="BE73" i="22" s="1"/>
  <c r="BD74" i="22"/>
  <c r="BD73" i="22" s="1"/>
  <c r="BC74" i="22"/>
  <c r="BC73" i="22" s="1"/>
  <c r="BB74" i="22"/>
  <c r="BB73" i="22" s="1"/>
  <c r="BA74" i="22"/>
  <c r="BA73" i="22" s="1"/>
  <c r="AZ74" i="22"/>
  <c r="AZ73" i="22" s="1"/>
  <c r="AY74" i="22"/>
  <c r="AY73" i="22" s="1"/>
  <c r="AX74" i="22"/>
  <c r="AX73" i="22" s="1"/>
  <c r="AW74" i="22"/>
  <c r="AW73" i="22" s="1"/>
  <c r="AV74" i="22"/>
  <c r="AV73" i="22" s="1"/>
  <c r="AU74" i="22"/>
  <c r="AU73" i="22" s="1"/>
  <c r="AT74" i="22"/>
  <c r="AT73" i="22" s="1"/>
  <c r="AS74" i="22"/>
  <c r="AS73" i="22" s="1"/>
  <c r="AR74" i="22"/>
  <c r="AR73" i="22" s="1"/>
  <c r="AQ74" i="22"/>
  <c r="AQ73" i="22" s="1"/>
  <c r="AP74" i="22"/>
  <c r="AP73" i="22" s="1"/>
  <c r="AO74" i="22"/>
  <c r="AN74" i="22"/>
  <c r="AN73" i="22" s="1"/>
  <c r="AM74" i="22"/>
  <c r="AM73" i="22" s="1"/>
  <c r="AL74" i="22"/>
  <c r="AL73" i="22" s="1"/>
  <c r="AK74" i="22"/>
  <c r="AK73" i="22" s="1"/>
  <c r="AJ74" i="22"/>
  <c r="AJ73" i="22" s="1"/>
  <c r="AI74" i="22"/>
  <c r="AI73" i="22" s="1"/>
  <c r="AH74" i="22"/>
  <c r="AH73" i="22" s="1"/>
  <c r="AG74" i="22"/>
  <c r="AG73" i="22" s="1"/>
  <c r="AF74" i="22"/>
  <c r="AF73" i="22" s="1"/>
  <c r="AE74" i="22"/>
  <c r="AE73" i="22" s="1"/>
  <c r="AD74" i="22"/>
  <c r="AD73" i="22" s="1"/>
  <c r="AC74" i="22"/>
  <c r="AC73" i="22" s="1"/>
  <c r="AB74" i="22"/>
  <c r="AB73" i="22" s="1"/>
  <c r="AA74" i="22"/>
  <c r="AA73" i="22" s="1"/>
  <c r="Z74" i="22"/>
  <c r="Z73" i="22" s="1"/>
  <c r="Y74" i="22"/>
  <c r="Y73" i="22" s="1"/>
  <c r="X74" i="22"/>
  <c r="X73" i="22" s="1"/>
  <c r="W74" i="22"/>
  <c r="W73" i="22" s="1"/>
  <c r="V74" i="22"/>
  <c r="V73" i="22" s="1"/>
  <c r="U74" i="22"/>
  <c r="U73" i="22" s="1"/>
  <c r="T74" i="22"/>
  <c r="T73" i="22" s="1"/>
  <c r="S74" i="22"/>
  <c r="S73" i="22" s="1"/>
  <c r="R74" i="22"/>
  <c r="R73" i="22" s="1"/>
  <c r="Q74" i="22"/>
  <c r="Q73" i="22" s="1"/>
  <c r="P74" i="22"/>
  <c r="P73" i="22" s="1"/>
  <c r="O74" i="22"/>
  <c r="O73" i="22" s="1"/>
  <c r="N74" i="22"/>
  <c r="N73" i="22" s="1"/>
  <c r="M74" i="22"/>
  <c r="M73" i="22" s="1"/>
  <c r="L74" i="22"/>
  <c r="L73" i="22" s="1"/>
  <c r="K74" i="22"/>
  <c r="K73" i="22" s="1"/>
  <c r="J74" i="22"/>
  <c r="J73" i="22" s="1"/>
  <c r="I74" i="22"/>
  <c r="I73" i="22" s="1"/>
  <c r="H74" i="22"/>
  <c r="H73" i="22" s="1"/>
  <c r="G74" i="22"/>
  <c r="G73" i="22" s="1"/>
  <c r="F74" i="22"/>
  <c r="F73" i="22" s="1"/>
  <c r="AO73" i="22"/>
  <c r="BH65" i="22"/>
  <c r="BG65" i="22"/>
  <c r="BF65" i="22"/>
  <c r="BE65" i="22"/>
  <c r="BD65" i="22"/>
  <c r="BC65" i="22"/>
  <c r="BB65" i="22"/>
  <c r="BA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J60" i="22"/>
  <c r="I60" i="22"/>
  <c r="H60" i="22"/>
  <c r="G60" i="22"/>
  <c r="F60" i="22"/>
  <c r="BH51" i="22"/>
  <c r="BG51" i="22"/>
  <c r="BF51" i="22"/>
  <c r="BE51" i="22"/>
  <c r="BD51" i="22"/>
  <c r="BC51" i="22"/>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BH44" i="22"/>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J37" i="22"/>
  <c r="I37" i="22"/>
  <c r="H37" i="22"/>
  <c r="G37" i="22"/>
  <c r="F37" i="22"/>
  <c r="J35" i="22"/>
  <c r="I35" i="22"/>
  <c r="H8" i="21"/>
  <c r="K89" i="21" s="1"/>
  <c r="F89" i="21" s="1"/>
  <c r="G89" i="21" s="1"/>
  <c r="H89" i="21" s="1"/>
  <c r="I89" i="21" s="1"/>
  <c r="J89" i="21" s="1"/>
  <c r="H7" i="21"/>
  <c r="J152" i="21"/>
  <c r="I152" i="21"/>
  <c r="H152" i="21"/>
  <c r="G152" i="21"/>
  <c r="F152" i="21"/>
  <c r="J150" i="21"/>
  <c r="I150" i="21"/>
  <c r="H150" i="21"/>
  <c r="BH41" i="21"/>
  <c r="BG41" i="21"/>
  <c r="BF41" i="21"/>
  <c r="BE41" i="21"/>
  <c r="BD41" i="21"/>
  <c r="BC41" i="21"/>
  <c r="BB41" i="21"/>
  <c r="BA41" i="21"/>
  <c r="AZ41" i="21"/>
  <c r="AY41" i="21"/>
  <c r="AY37" i="21" s="1"/>
  <c r="AX41" i="21"/>
  <c r="AW41" i="21"/>
  <c r="AV41" i="21"/>
  <c r="AU41" i="21"/>
  <c r="AT41" i="21"/>
  <c r="AS41" i="21"/>
  <c r="AR41" i="21"/>
  <c r="AQ41" i="21"/>
  <c r="AP41" i="21"/>
  <c r="AO41" i="21"/>
  <c r="AN41" i="21"/>
  <c r="AM41" i="21"/>
  <c r="AM37" i="21" s="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O37" i="21" s="1"/>
  <c r="N41" i="21"/>
  <c r="M41" i="21"/>
  <c r="L41" i="21"/>
  <c r="K41" i="21"/>
  <c r="BH40" i="21"/>
  <c r="BG40" i="21"/>
  <c r="BF40" i="21"/>
  <c r="BE40" i="21"/>
  <c r="BD40" i="21"/>
  <c r="BD37" i="21" s="1"/>
  <c r="BC40" i="21"/>
  <c r="BC37" i="21" s="1"/>
  <c r="BB40" i="21"/>
  <c r="BB37" i="21" s="1"/>
  <c r="BA40" i="21"/>
  <c r="AZ40" i="21"/>
  <c r="AY40" i="21"/>
  <c r="AX40" i="21"/>
  <c r="AW40" i="21"/>
  <c r="AV40" i="21"/>
  <c r="AU40" i="21"/>
  <c r="AT40" i="21"/>
  <c r="AS40" i="21"/>
  <c r="AR40" i="21"/>
  <c r="AR37" i="21" s="1"/>
  <c r="AQ40" i="21"/>
  <c r="AQ37" i="21" s="1"/>
  <c r="AP40" i="21"/>
  <c r="AO40" i="21"/>
  <c r="AN40" i="21"/>
  <c r="AM40" i="21"/>
  <c r="AL40" i="21"/>
  <c r="AK40" i="21"/>
  <c r="AJ40" i="21"/>
  <c r="AI40" i="21"/>
  <c r="AH40" i="21"/>
  <c r="AG40" i="21"/>
  <c r="AF40" i="21"/>
  <c r="AF37" i="21" s="1"/>
  <c r="AE40" i="21"/>
  <c r="AE37" i="21" s="1"/>
  <c r="AD40" i="21"/>
  <c r="AD37" i="21" s="1"/>
  <c r="AC40" i="21"/>
  <c r="AB40" i="21"/>
  <c r="AA40" i="21"/>
  <c r="Z40" i="21"/>
  <c r="Y40" i="21"/>
  <c r="X40" i="21"/>
  <c r="W40" i="21"/>
  <c r="V40" i="21"/>
  <c r="U40" i="21"/>
  <c r="T40" i="21"/>
  <c r="T37" i="21" s="1"/>
  <c r="S40" i="21"/>
  <c r="S37" i="21" s="1"/>
  <c r="R40" i="21"/>
  <c r="Q40" i="21"/>
  <c r="P40" i="21"/>
  <c r="O40" i="21"/>
  <c r="N40" i="21"/>
  <c r="M40" i="21"/>
  <c r="L40" i="21"/>
  <c r="K40" i="21"/>
  <c r="BH31" i="21"/>
  <c r="BG31" i="21"/>
  <c r="BF31" i="21"/>
  <c r="BE31" i="21"/>
  <c r="BD31" i="21"/>
  <c r="BC31" i="21"/>
  <c r="BB31" i="21"/>
  <c r="BA31"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D8" i="21"/>
  <c r="D7" i="21"/>
  <c r="BH155" i="21"/>
  <c r="BG155" i="21"/>
  <c r="BF155" i="21"/>
  <c r="BE155" i="21"/>
  <c r="BD155" i="21"/>
  <c r="BC155" i="21"/>
  <c r="BB155" i="21"/>
  <c r="BA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45" i="21"/>
  <c r="J148" i="21" s="1"/>
  <c r="I145" i="21"/>
  <c r="I148" i="21" s="1"/>
  <c r="H145" i="21"/>
  <c r="H148" i="21" s="1"/>
  <c r="G145" i="21"/>
  <c r="G148" i="21" s="1"/>
  <c r="F145" i="21"/>
  <c r="F148" i="21" s="1"/>
  <c r="J112" i="21"/>
  <c r="I112" i="21"/>
  <c r="H112" i="21"/>
  <c r="G112" i="21"/>
  <c r="F112" i="21"/>
  <c r="J107" i="21"/>
  <c r="I107" i="21"/>
  <c r="H107" i="21"/>
  <c r="G107" i="21"/>
  <c r="F107" i="21"/>
  <c r="BH97" i="21"/>
  <c r="BG97" i="21"/>
  <c r="BF97" i="21"/>
  <c r="BE97" i="21"/>
  <c r="BD97" i="21"/>
  <c r="BC97" i="21"/>
  <c r="BB97" i="21"/>
  <c r="BA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BH93" i="21"/>
  <c r="BG93" i="21"/>
  <c r="BF93" i="21"/>
  <c r="BE93" i="21"/>
  <c r="BD93" i="21"/>
  <c r="BC93" i="21"/>
  <c r="BB93" i="21"/>
  <c r="BA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J91" i="21" s="1"/>
  <c r="I93" i="21"/>
  <c r="I91" i="21" s="1"/>
  <c r="H93" i="21"/>
  <c r="H91" i="21" s="1"/>
  <c r="G93" i="21"/>
  <c r="G91" i="21" s="1"/>
  <c r="F93" i="21"/>
  <c r="F91" i="21" s="1"/>
  <c r="BH74" i="21"/>
  <c r="BH73" i="21" s="1"/>
  <c r="BG74" i="21"/>
  <c r="BG73" i="21" s="1"/>
  <c r="BF74" i="21"/>
  <c r="BF73" i="21" s="1"/>
  <c r="BE74" i="21"/>
  <c r="BE73" i="21" s="1"/>
  <c r="BD74" i="21"/>
  <c r="BD73" i="21" s="1"/>
  <c r="BC74" i="21"/>
  <c r="BC73" i="21" s="1"/>
  <c r="BB74" i="21"/>
  <c r="BB73" i="21" s="1"/>
  <c r="BA74" i="21"/>
  <c r="BA73" i="21" s="1"/>
  <c r="AZ74" i="21"/>
  <c r="AZ73" i="21" s="1"/>
  <c r="AY74" i="21"/>
  <c r="AY73" i="21" s="1"/>
  <c r="AX74" i="21"/>
  <c r="AX73" i="21" s="1"/>
  <c r="AW74" i="21"/>
  <c r="AW73" i="21" s="1"/>
  <c r="AV74" i="21"/>
  <c r="AV73" i="21" s="1"/>
  <c r="AU74" i="21"/>
  <c r="AU73" i="21" s="1"/>
  <c r="AT74" i="21"/>
  <c r="AT73" i="21" s="1"/>
  <c r="AS74" i="21"/>
  <c r="AS73" i="21" s="1"/>
  <c r="AR74" i="21"/>
  <c r="AR73" i="21" s="1"/>
  <c r="AQ74" i="21"/>
  <c r="AQ73" i="21" s="1"/>
  <c r="AP74" i="21"/>
  <c r="AP73" i="21" s="1"/>
  <c r="AO74" i="21"/>
  <c r="AO73" i="21" s="1"/>
  <c r="AN74" i="21"/>
  <c r="AN73" i="21" s="1"/>
  <c r="AM74" i="21"/>
  <c r="AM73" i="21" s="1"/>
  <c r="AL74" i="21"/>
  <c r="AL73" i="21" s="1"/>
  <c r="AK74" i="21"/>
  <c r="AK73" i="21" s="1"/>
  <c r="AJ74" i="21"/>
  <c r="AJ73" i="21" s="1"/>
  <c r="AI74" i="21"/>
  <c r="AI73" i="21" s="1"/>
  <c r="AH74" i="21"/>
  <c r="AH73" i="21" s="1"/>
  <c r="AG74" i="21"/>
  <c r="AG73" i="21" s="1"/>
  <c r="AF74" i="21"/>
  <c r="AF73" i="21" s="1"/>
  <c r="AE74" i="21"/>
  <c r="AE73" i="21" s="1"/>
  <c r="AD74" i="21"/>
  <c r="AD73" i="21" s="1"/>
  <c r="AC74" i="21"/>
  <c r="AC73" i="21" s="1"/>
  <c r="AB74" i="21"/>
  <c r="AB73" i="21" s="1"/>
  <c r="AA74" i="21"/>
  <c r="AA73" i="21" s="1"/>
  <c r="Z74" i="21"/>
  <c r="Y74" i="21"/>
  <c r="Y73" i="21" s="1"/>
  <c r="X74" i="21"/>
  <c r="X73" i="21" s="1"/>
  <c r="W74" i="21"/>
  <c r="W73" i="21" s="1"/>
  <c r="V74" i="21"/>
  <c r="V73" i="21" s="1"/>
  <c r="U74" i="21"/>
  <c r="U73" i="21" s="1"/>
  <c r="T74" i="21"/>
  <c r="T73" i="21" s="1"/>
  <c r="S74" i="21"/>
  <c r="S73" i="21" s="1"/>
  <c r="R74" i="21"/>
  <c r="R73" i="21" s="1"/>
  <c r="Q74" i="21"/>
  <c r="Q73" i="21" s="1"/>
  <c r="P74" i="21"/>
  <c r="P73" i="21" s="1"/>
  <c r="O74" i="21"/>
  <c r="O73" i="21" s="1"/>
  <c r="N74" i="21"/>
  <c r="N73" i="21" s="1"/>
  <c r="M74" i="21"/>
  <c r="M73" i="21" s="1"/>
  <c r="L74" i="21"/>
  <c r="L73" i="21" s="1"/>
  <c r="K74" i="21"/>
  <c r="K73" i="21" s="1"/>
  <c r="J74" i="21"/>
  <c r="J73" i="21" s="1"/>
  <c r="I74" i="21"/>
  <c r="I73" i="21" s="1"/>
  <c r="H74" i="21"/>
  <c r="H73" i="21" s="1"/>
  <c r="G74" i="21"/>
  <c r="G73" i="21" s="1"/>
  <c r="F74" i="21"/>
  <c r="F73" i="21" s="1"/>
  <c r="Z73" i="21"/>
  <c r="BH65" i="21"/>
  <c r="BG65" i="21"/>
  <c r="BF65" i="21"/>
  <c r="BE65" i="21"/>
  <c r="BD65" i="21"/>
  <c r="BC65" i="21"/>
  <c r="BB65" i="21"/>
  <c r="BA65"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J60" i="21"/>
  <c r="I60" i="21"/>
  <c r="H60" i="21"/>
  <c r="G60" i="21"/>
  <c r="F60" i="21"/>
  <c r="BH51" i="21"/>
  <c r="BG51" i="21"/>
  <c r="BF51" i="21"/>
  <c r="BE51" i="21"/>
  <c r="BD51" i="21"/>
  <c r="BC51" i="21"/>
  <c r="BB51" i="21"/>
  <c r="BA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BH44" i="21"/>
  <c r="BG44" i="21"/>
  <c r="BF44" i="21"/>
  <c r="BE44" i="21"/>
  <c r="BD44" i="21"/>
  <c r="BC44" i="21"/>
  <c r="BB44" i="21"/>
  <c r="BA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AV37" i="21"/>
  <c r="AJ37" i="21"/>
  <c r="X37" i="21"/>
  <c r="L37" i="21"/>
  <c r="J37" i="21"/>
  <c r="I37" i="21"/>
  <c r="H37" i="21"/>
  <c r="G37" i="21"/>
  <c r="F37" i="21"/>
  <c r="J35" i="21"/>
  <c r="I35" i="21"/>
  <c r="E25" i="24" l="1"/>
  <c r="I25" i="24"/>
  <c r="D14" i="23"/>
  <c r="E14" i="23" s="1"/>
  <c r="F14" i="23" s="1"/>
  <c r="G14" i="23" s="1"/>
  <c r="H14" i="23" s="1"/>
  <c r="I14" i="23" s="1"/>
  <c r="J14" i="23" s="1"/>
  <c r="K14" i="23" s="1"/>
  <c r="L14" i="23" s="1"/>
  <c r="M14" i="23" s="1"/>
  <c r="N14" i="23" s="1"/>
  <c r="O14" i="23" s="1"/>
  <c r="P14" i="23" s="1"/>
  <c r="Q14" i="23" s="1"/>
  <c r="R14" i="23" s="1"/>
  <c r="S14" i="23" s="1"/>
  <c r="T14" i="23" s="1"/>
  <c r="U14" i="23" s="1"/>
  <c r="V14" i="23" s="1"/>
  <c r="W14" i="23" s="1"/>
  <c r="X14" i="23" s="1"/>
  <c r="Y14" i="23" s="1"/>
  <c r="Z14" i="23" s="1"/>
  <c r="AA14" i="23" s="1"/>
  <c r="AB14" i="23" s="1"/>
  <c r="AC14" i="23" s="1"/>
  <c r="AD14" i="23" s="1"/>
  <c r="AE14" i="23" s="1"/>
  <c r="AF14" i="23" s="1"/>
  <c r="AG14" i="23" s="1"/>
  <c r="AH14" i="23" s="1"/>
  <c r="AI14" i="23" s="1"/>
  <c r="AJ14" i="23" s="1"/>
  <c r="AK14" i="23" s="1"/>
  <c r="AL14" i="23" s="1"/>
  <c r="AM14" i="23" s="1"/>
  <c r="AN14" i="23" s="1"/>
  <c r="AO14" i="23" s="1"/>
  <c r="AP14" i="23" s="1"/>
  <c r="AQ14" i="23" s="1"/>
  <c r="AR14" i="23" s="1"/>
  <c r="AS14" i="23" s="1"/>
  <c r="AT14" i="23" s="1"/>
  <c r="AU14" i="23" s="1"/>
  <c r="AV14" i="23" s="1"/>
  <c r="AW14" i="23" s="1"/>
  <c r="AX14" i="23" s="1"/>
  <c r="AY14" i="23" s="1"/>
  <c r="AZ14" i="23" s="1"/>
  <c r="BA14" i="23" s="1"/>
  <c r="I25" i="23"/>
  <c r="Q37" i="22"/>
  <c r="AO37" i="22"/>
  <c r="V37" i="22"/>
  <c r="T37" i="22"/>
  <c r="AF37" i="22"/>
  <c r="AR37" i="22"/>
  <c r="AP37" i="22"/>
  <c r="P37" i="22"/>
  <c r="AB37" i="22"/>
  <c r="AN37" i="22"/>
  <c r="AZ37" i="22"/>
  <c r="K20" i="21"/>
  <c r="G105" i="21"/>
  <c r="M37" i="21"/>
  <c r="Y37" i="21"/>
  <c r="AK37" i="21"/>
  <c r="AW37" i="21"/>
  <c r="BH37" i="21"/>
  <c r="H118" i="21"/>
  <c r="AX37" i="21"/>
  <c r="P37" i="21"/>
  <c r="U37" i="21"/>
  <c r="AG37" i="21"/>
  <c r="AS37" i="21"/>
  <c r="BE37" i="21"/>
  <c r="AO37" i="21"/>
  <c r="F105" i="21"/>
  <c r="AL37" i="21"/>
  <c r="G118" i="21"/>
  <c r="AA37" i="21"/>
  <c r="AH37" i="22"/>
  <c r="AT37" i="22"/>
  <c r="BF37" i="22"/>
  <c r="N37" i="22"/>
  <c r="Z37" i="22"/>
  <c r="AL37" i="22"/>
  <c r="AX37" i="22"/>
  <c r="AS37" i="22"/>
  <c r="U37" i="22"/>
  <c r="AG37" i="22"/>
  <c r="I105" i="22"/>
  <c r="M37" i="22"/>
  <c r="Y37" i="22"/>
  <c r="AK37" i="22"/>
  <c r="AW37" i="22"/>
  <c r="G57" i="24"/>
  <c r="J105" i="22"/>
  <c r="H57" i="24"/>
  <c r="I69" i="22"/>
  <c r="S37" i="22"/>
  <c r="AE37" i="22"/>
  <c r="AQ37" i="22"/>
  <c r="BC37" i="22"/>
  <c r="H69" i="22"/>
  <c r="BA37" i="22"/>
  <c r="G105" i="22"/>
  <c r="R37" i="22"/>
  <c r="AD37" i="22"/>
  <c r="BB37" i="22"/>
  <c r="F105" i="22"/>
  <c r="F119" i="22" s="1"/>
  <c r="F121" i="22" s="1"/>
  <c r="H105" i="22"/>
  <c r="G118" i="22"/>
  <c r="W37" i="22"/>
  <c r="AU37" i="22"/>
  <c r="F57" i="24"/>
  <c r="R37" i="21"/>
  <c r="AP37" i="21"/>
  <c r="J105" i="21"/>
  <c r="I105" i="21"/>
  <c r="W37" i="21"/>
  <c r="AU37" i="21"/>
  <c r="J118" i="21"/>
  <c r="K37" i="21"/>
  <c r="AI37" i="21"/>
  <c r="BG37" i="21"/>
  <c r="F57" i="23"/>
  <c r="G57" i="23"/>
  <c r="J69" i="21"/>
  <c r="Q37" i="21"/>
  <c r="AC37" i="21"/>
  <c r="BA37" i="21"/>
  <c r="H57" i="23"/>
  <c r="AC37" i="22"/>
  <c r="I69" i="21"/>
  <c r="I56" i="23"/>
  <c r="J56" i="23" s="1"/>
  <c r="K56" i="23" s="1"/>
  <c r="L56" i="23" s="1"/>
  <c r="M56" i="23" s="1"/>
  <c r="N56" i="23" s="1"/>
  <c r="O56" i="23" s="1"/>
  <c r="P56" i="23" s="1"/>
  <c r="Q56" i="23" s="1"/>
  <c r="R56" i="23" s="1"/>
  <c r="S56" i="23" s="1"/>
  <c r="T56" i="23" s="1"/>
  <c r="U56" i="23" s="1"/>
  <c r="V56" i="23" s="1"/>
  <c r="W56" i="23" s="1"/>
  <c r="X56" i="23" s="1"/>
  <c r="Y56" i="23" s="1"/>
  <c r="Z56" i="23" s="1"/>
  <c r="AA56" i="23" s="1"/>
  <c r="AB56" i="23" s="1"/>
  <c r="AC56" i="23" s="1"/>
  <c r="AD56" i="23" s="1"/>
  <c r="AE56" i="23" s="1"/>
  <c r="AF56" i="23" s="1"/>
  <c r="AG56" i="23" s="1"/>
  <c r="AH56" i="23" s="1"/>
  <c r="AI56" i="23" s="1"/>
  <c r="AJ56" i="23" s="1"/>
  <c r="AK56" i="23" s="1"/>
  <c r="AL56" i="23" s="1"/>
  <c r="AM56" i="23" s="1"/>
  <c r="AN56" i="23" s="1"/>
  <c r="AO56" i="23" s="1"/>
  <c r="AP56" i="23" s="1"/>
  <c r="AQ56" i="23" s="1"/>
  <c r="AR56" i="23" s="1"/>
  <c r="AS56" i="23" s="1"/>
  <c r="AT56" i="23" s="1"/>
  <c r="AU56" i="23" s="1"/>
  <c r="AV56" i="23" s="1"/>
  <c r="AW56" i="23" s="1"/>
  <c r="AX56" i="23" s="1"/>
  <c r="AY56" i="23" s="1"/>
  <c r="AZ56" i="23" s="1"/>
  <c r="BA56" i="23" s="1"/>
  <c r="BB56" i="23" s="1"/>
  <c r="BC56" i="23" s="1"/>
  <c r="BD56" i="23" s="1"/>
  <c r="BE56" i="23" s="1"/>
  <c r="BF56" i="23" s="1"/>
  <c r="E25" i="23"/>
  <c r="G69" i="22"/>
  <c r="BD37" i="22"/>
  <c r="K37" i="22"/>
  <c r="AI37" i="22"/>
  <c r="BG37" i="22"/>
  <c r="BE37" i="22"/>
  <c r="H69" i="21"/>
  <c r="I118" i="21"/>
  <c r="J69" i="22"/>
  <c r="H118" i="22"/>
  <c r="I24" i="23"/>
  <c r="D24" i="23" s="1"/>
  <c r="I118" i="22"/>
  <c r="O37" i="22"/>
  <c r="AA37" i="22"/>
  <c r="AM37" i="22"/>
  <c r="AY37" i="22"/>
  <c r="G69" i="21"/>
  <c r="AB37" i="21"/>
  <c r="AN37" i="21"/>
  <c r="AZ37" i="21"/>
  <c r="N37" i="21"/>
  <c r="Z37" i="21"/>
  <c r="H155" i="22"/>
  <c r="I56" i="24"/>
  <c r="J56" i="24" s="1"/>
  <c r="K56" i="24" s="1"/>
  <c r="L56" i="24" s="1"/>
  <c r="M56" i="24" s="1"/>
  <c r="N56" i="24" s="1"/>
  <c r="O56" i="24" s="1"/>
  <c r="P56" i="24" s="1"/>
  <c r="Q56" i="24" s="1"/>
  <c r="R56" i="24" s="1"/>
  <c r="S56" i="24" s="1"/>
  <c r="T56" i="24" s="1"/>
  <c r="U56" i="24" s="1"/>
  <c r="V56" i="24" s="1"/>
  <c r="W56" i="24" s="1"/>
  <c r="X56" i="24" s="1"/>
  <c r="Y56" i="24" s="1"/>
  <c r="Z56" i="24" s="1"/>
  <c r="AA56" i="24" s="1"/>
  <c r="AB56" i="24" s="1"/>
  <c r="AC56" i="24" s="1"/>
  <c r="AD56" i="24" s="1"/>
  <c r="AE56" i="24" s="1"/>
  <c r="AF56" i="24" s="1"/>
  <c r="AG56" i="24" s="1"/>
  <c r="AH56" i="24" s="1"/>
  <c r="AI56" i="24" s="1"/>
  <c r="AJ56" i="24" s="1"/>
  <c r="AK56" i="24" s="1"/>
  <c r="AL56" i="24" s="1"/>
  <c r="AM56" i="24" s="1"/>
  <c r="AN56" i="24" s="1"/>
  <c r="AO56" i="24" s="1"/>
  <c r="AP56" i="24" s="1"/>
  <c r="AQ56" i="24" s="1"/>
  <c r="AR56" i="24" s="1"/>
  <c r="AS56" i="24" s="1"/>
  <c r="AT56" i="24" s="1"/>
  <c r="AU56" i="24" s="1"/>
  <c r="AV56" i="24" s="1"/>
  <c r="AW56" i="24" s="1"/>
  <c r="AX56" i="24" s="1"/>
  <c r="AY56" i="24" s="1"/>
  <c r="AZ56" i="24" s="1"/>
  <c r="BA56" i="24" s="1"/>
  <c r="BB56" i="24" s="1"/>
  <c r="BC56" i="24" s="1"/>
  <c r="BD56" i="24" s="1"/>
  <c r="BE56" i="24" s="1"/>
  <c r="BF56" i="24" s="1"/>
  <c r="K127" i="21"/>
  <c r="F127" i="21" s="1"/>
  <c r="G127" i="21" s="1"/>
  <c r="H127" i="21" s="1"/>
  <c r="I127" i="21" s="1"/>
  <c r="J127" i="21" s="1"/>
  <c r="D32" i="23"/>
  <c r="E32" i="23" s="1"/>
  <c r="F32" i="23" s="1"/>
  <c r="G32" i="23" s="1"/>
  <c r="H32" i="23" s="1"/>
  <c r="I32" i="23" s="1"/>
  <c r="J32" i="23" s="1"/>
  <c r="K32" i="23" s="1"/>
  <c r="L32" i="23" s="1"/>
  <c r="M32" i="23" s="1"/>
  <c r="N32" i="23" s="1"/>
  <c r="O32" i="23" s="1"/>
  <c r="P32" i="23" s="1"/>
  <c r="Q32" i="23" s="1"/>
  <c r="R32" i="23" s="1"/>
  <c r="S32" i="23" s="1"/>
  <c r="T32" i="23" s="1"/>
  <c r="U32" i="23" s="1"/>
  <c r="V32" i="23" s="1"/>
  <c r="W32" i="23" s="1"/>
  <c r="X32" i="23" s="1"/>
  <c r="Y32" i="23" s="1"/>
  <c r="Z32" i="23" s="1"/>
  <c r="AA32" i="23" s="1"/>
  <c r="AB32" i="23" s="1"/>
  <c r="AC32" i="23" s="1"/>
  <c r="AD32" i="23" s="1"/>
  <c r="AE32" i="23" s="1"/>
  <c r="AF32" i="23" s="1"/>
  <c r="AG32" i="23" s="1"/>
  <c r="AH32" i="23" s="1"/>
  <c r="AI32" i="23" s="1"/>
  <c r="AJ32" i="23" s="1"/>
  <c r="AK32" i="23" s="1"/>
  <c r="AL32" i="23" s="1"/>
  <c r="AM32" i="23" s="1"/>
  <c r="AN32" i="23" s="1"/>
  <c r="AO32" i="23" s="1"/>
  <c r="AP32" i="23" s="1"/>
  <c r="AQ32" i="23" s="1"/>
  <c r="AR32" i="23" s="1"/>
  <c r="AS32" i="23" s="1"/>
  <c r="AT32" i="23" s="1"/>
  <c r="AU32" i="23" s="1"/>
  <c r="AV32" i="23" s="1"/>
  <c r="AW32" i="23" s="1"/>
  <c r="AX32" i="23" s="1"/>
  <c r="AY32" i="23" s="1"/>
  <c r="AZ32" i="23" s="1"/>
  <c r="BA32" i="23" s="1"/>
  <c r="I155" i="22"/>
  <c r="J155" i="22"/>
  <c r="H35" i="22"/>
  <c r="H155" i="21"/>
  <c r="I155" i="21"/>
  <c r="I24" i="24"/>
  <c r="D24" i="24" s="1"/>
  <c r="D14" i="24"/>
  <c r="E14" i="24" s="1"/>
  <c r="F14" i="24" s="1"/>
  <c r="G14" i="24" s="1"/>
  <c r="H14" i="24" s="1"/>
  <c r="I14" i="24" s="1"/>
  <c r="J14" i="24" s="1"/>
  <c r="K14" i="24" s="1"/>
  <c r="L14" i="24" s="1"/>
  <c r="M14" i="24" s="1"/>
  <c r="N14" i="24" s="1"/>
  <c r="O14" i="24" s="1"/>
  <c r="P14" i="24" s="1"/>
  <c r="Q14" i="24" s="1"/>
  <c r="R14" i="24" s="1"/>
  <c r="S14" i="24" s="1"/>
  <c r="T14" i="24" s="1"/>
  <c r="U14" i="24" s="1"/>
  <c r="V14" i="24" s="1"/>
  <c r="W14" i="24" s="1"/>
  <c r="X14" i="24" s="1"/>
  <c r="Y14" i="24" s="1"/>
  <c r="Z14" i="24" s="1"/>
  <c r="AA14" i="24" s="1"/>
  <c r="AB14" i="24" s="1"/>
  <c r="AC14" i="24" s="1"/>
  <c r="AD14" i="24" s="1"/>
  <c r="AE14" i="24" s="1"/>
  <c r="AF14" i="24" s="1"/>
  <c r="AG14" i="24" s="1"/>
  <c r="AH14" i="24" s="1"/>
  <c r="AI14" i="24" s="1"/>
  <c r="AJ14" i="24" s="1"/>
  <c r="AK14" i="24" s="1"/>
  <c r="AL14" i="24" s="1"/>
  <c r="AM14" i="24" s="1"/>
  <c r="AN14" i="24" s="1"/>
  <c r="AO14" i="24" s="1"/>
  <c r="AP14" i="24" s="1"/>
  <c r="AQ14" i="24" s="1"/>
  <c r="AR14" i="24" s="1"/>
  <c r="AS14" i="24" s="1"/>
  <c r="AT14" i="24" s="1"/>
  <c r="AU14" i="24" s="1"/>
  <c r="AV14" i="24" s="1"/>
  <c r="AW14" i="24" s="1"/>
  <c r="AX14" i="24" s="1"/>
  <c r="AY14" i="24" s="1"/>
  <c r="AZ14" i="24" s="1"/>
  <c r="BA14" i="24" s="1"/>
  <c r="D32" i="24"/>
  <c r="E32" i="24" s="1"/>
  <c r="F32" i="24" s="1"/>
  <c r="G32" i="24" s="1"/>
  <c r="H32" i="24" s="1"/>
  <c r="I32" i="24" s="1"/>
  <c r="J32" i="24" s="1"/>
  <c r="K32" i="24" s="1"/>
  <c r="L32" i="24" s="1"/>
  <c r="M32" i="24" s="1"/>
  <c r="N32" i="24" s="1"/>
  <c r="O32" i="24" s="1"/>
  <c r="P32" i="24" s="1"/>
  <c r="Q32" i="24" s="1"/>
  <c r="R32" i="24" s="1"/>
  <c r="S32" i="24" s="1"/>
  <c r="T32" i="24" s="1"/>
  <c r="U32" i="24" s="1"/>
  <c r="V32" i="24" s="1"/>
  <c r="W32" i="24" s="1"/>
  <c r="X32" i="24" s="1"/>
  <c r="Y32" i="24" s="1"/>
  <c r="Z32" i="24" s="1"/>
  <c r="AA32" i="24" s="1"/>
  <c r="AB32" i="24" s="1"/>
  <c r="AC32" i="24" s="1"/>
  <c r="AD32" i="24" s="1"/>
  <c r="AE32" i="24" s="1"/>
  <c r="AF32" i="24" s="1"/>
  <c r="AG32" i="24" s="1"/>
  <c r="AH32" i="24" s="1"/>
  <c r="AI32" i="24" s="1"/>
  <c r="AJ32" i="24" s="1"/>
  <c r="AK32" i="24" s="1"/>
  <c r="AL32" i="24" s="1"/>
  <c r="AM32" i="24" s="1"/>
  <c r="AN32" i="24" s="1"/>
  <c r="AO32" i="24" s="1"/>
  <c r="AP32" i="24" s="1"/>
  <c r="AQ32" i="24" s="1"/>
  <c r="AR32" i="24" s="1"/>
  <c r="AS32" i="24" s="1"/>
  <c r="AT32" i="24" s="1"/>
  <c r="AU32" i="24" s="1"/>
  <c r="AV32" i="24" s="1"/>
  <c r="AW32" i="24" s="1"/>
  <c r="AX32" i="24" s="1"/>
  <c r="AY32" i="24" s="1"/>
  <c r="AZ32" i="24" s="1"/>
  <c r="BA32" i="24" s="1"/>
  <c r="J25" i="24"/>
  <c r="K25" i="24" s="1"/>
  <c r="L25" i="24" s="1"/>
  <c r="M25" i="24" s="1"/>
  <c r="N25" i="24" s="1"/>
  <c r="O25" i="24" s="1"/>
  <c r="P25" i="24" s="1"/>
  <c r="Q25" i="24" s="1"/>
  <c r="R25" i="24" s="1"/>
  <c r="S25" i="24" s="1"/>
  <c r="T25" i="24" s="1"/>
  <c r="U25" i="24" s="1"/>
  <c r="V25" i="24" s="1"/>
  <c r="W25" i="24" s="1"/>
  <c r="X25" i="24" s="1"/>
  <c r="Y25" i="24" s="1"/>
  <c r="Z25" i="24" s="1"/>
  <c r="AA25" i="24" s="1"/>
  <c r="AB25" i="24" s="1"/>
  <c r="AC25" i="24" s="1"/>
  <c r="AD25" i="24" s="1"/>
  <c r="AE25" i="24" s="1"/>
  <c r="AF25" i="24" s="1"/>
  <c r="AG25" i="24" s="1"/>
  <c r="AH25" i="24" s="1"/>
  <c r="AI25" i="24" s="1"/>
  <c r="AJ25" i="24" s="1"/>
  <c r="AK25" i="24" s="1"/>
  <c r="AL25" i="24" s="1"/>
  <c r="AM25" i="24" s="1"/>
  <c r="AN25" i="24" s="1"/>
  <c r="AO25" i="24" s="1"/>
  <c r="AP25" i="24" s="1"/>
  <c r="AQ25" i="24" s="1"/>
  <c r="AR25" i="24" s="1"/>
  <c r="AS25" i="24" s="1"/>
  <c r="AT25" i="24" s="1"/>
  <c r="AU25" i="24" s="1"/>
  <c r="AV25" i="24" s="1"/>
  <c r="AW25" i="24" s="1"/>
  <c r="AX25" i="24" s="1"/>
  <c r="AY25" i="24" s="1"/>
  <c r="AZ25" i="24" s="1"/>
  <c r="BA25" i="24" s="1"/>
  <c r="BB25" i="24" s="1"/>
  <c r="BC25" i="24" s="1"/>
  <c r="BD25" i="24" s="1"/>
  <c r="BE25" i="24" s="1"/>
  <c r="BF25" i="24" s="1"/>
  <c r="D42" i="24"/>
  <c r="E42" i="24" s="1"/>
  <c r="F42" i="24" s="1"/>
  <c r="G42" i="24" s="1"/>
  <c r="H42" i="24" s="1"/>
  <c r="I42" i="24" s="1"/>
  <c r="J42" i="24" s="1"/>
  <c r="K42" i="24" s="1"/>
  <c r="L42" i="24" s="1"/>
  <c r="M42" i="24" s="1"/>
  <c r="N42" i="24" s="1"/>
  <c r="O42" i="24" s="1"/>
  <c r="P42" i="24" s="1"/>
  <c r="Q42" i="24" s="1"/>
  <c r="R42" i="24" s="1"/>
  <c r="S42" i="24" s="1"/>
  <c r="T42" i="24" s="1"/>
  <c r="U42" i="24" s="1"/>
  <c r="V42" i="24" s="1"/>
  <c r="W42" i="24" s="1"/>
  <c r="X42" i="24" s="1"/>
  <c r="Y42" i="24" s="1"/>
  <c r="Z42" i="24" s="1"/>
  <c r="AA42" i="24" s="1"/>
  <c r="AB42" i="24" s="1"/>
  <c r="AC42" i="24" s="1"/>
  <c r="AD42" i="24" s="1"/>
  <c r="AE42" i="24" s="1"/>
  <c r="AF42" i="24" s="1"/>
  <c r="AG42" i="24" s="1"/>
  <c r="AH42" i="24" s="1"/>
  <c r="AI42" i="24" s="1"/>
  <c r="AJ42" i="24" s="1"/>
  <c r="AK42" i="24" s="1"/>
  <c r="AL42" i="24" s="1"/>
  <c r="AM42" i="24" s="1"/>
  <c r="AN42" i="24" s="1"/>
  <c r="AO42" i="24" s="1"/>
  <c r="AP42" i="24" s="1"/>
  <c r="AQ42" i="24" s="1"/>
  <c r="AR42" i="24" s="1"/>
  <c r="AS42" i="24" s="1"/>
  <c r="AT42" i="24" s="1"/>
  <c r="AU42" i="24" s="1"/>
  <c r="AV42" i="24" s="1"/>
  <c r="AW42" i="24" s="1"/>
  <c r="AX42" i="24" s="1"/>
  <c r="AY42" i="24" s="1"/>
  <c r="AZ42" i="24" s="1"/>
  <c r="BA42" i="24" s="1"/>
  <c r="J25" i="23"/>
  <c r="K25" i="23" s="1"/>
  <c r="L25" i="23" s="1"/>
  <c r="M25" i="23" s="1"/>
  <c r="N25" i="23" s="1"/>
  <c r="O25" i="23" s="1"/>
  <c r="P25" i="23" s="1"/>
  <c r="Q25" i="23" s="1"/>
  <c r="R25" i="23" s="1"/>
  <c r="S25" i="23" s="1"/>
  <c r="T25" i="23" s="1"/>
  <c r="U25" i="23" s="1"/>
  <c r="V25" i="23" s="1"/>
  <c r="W25" i="23" s="1"/>
  <c r="X25" i="23" s="1"/>
  <c r="Y25" i="23" s="1"/>
  <c r="Z25" i="23" s="1"/>
  <c r="AA25" i="23" s="1"/>
  <c r="AB25" i="23" s="1"/>
  <c r="AC25" i="23" s="1"/>
  <c r="AD25" i="23" s="1"/>
  <c r="AE25" i="23" s="1"/>
  <c r="AF25" i="23" s="1"/>
  <c r="AG25" i="23" s="1"/>
  <c r="AH25" i="23" s="1"/>
  <c r="AI25" i="23" s="1"/>
  <c r="AJ25" i="23" s="1"/>
  <c r="AK25" i="23" s="1"/>
  <c r="AL25" i="23" s="1"/>
  <c r="AM25" i="23" s="1"/>
  <c r="AN25" i="23" s="1"/>
  <c r="AO25" i="23" s="1"/>
  <c r="AP25" i="23" s="1"/>
  <c r="AQ25" i="23" s="1"/>
  <c r="AR25" i="23" s="1"/>
  <c r="AS25" i="23" s="1"/>
  <c r="AT25" i="23" s="1"/>
  <c r="AU25" i="23" s="1"/>
  <c r="AV25" i="23" s="1"/>
  <c r="AW25" i="23" s="1"/>
  <c r="AX25" i="23" s="1"/>
  <c r="AY25" i="23" s="1"/>
  <c r="AZ25" i="23" s="1"/>
  <c r="BA25" i="23" s="1"/>
  <c r="BB25" i="23" s="1"/>
  <c r="BC25" i="23" s="1"/>
  <c r="BD25" i="23" s="1"/>
  <c r="BE25" i="23" s="1"/>
  <c r="BF25" i="23" s="1"/>
  <c r="D42" i="23"/>
  <c r="E42" i="23" s="1"/>
  <c r="F42" i="23" s="1"/>
  <c r="G42" i="23" s="1"/>
  <c r="H42" i="23" s="1"/>
  <c r="I42" i="23" s="1"/>
  <c r="J42" i="23" s="1"/>
  <c r="K42" i="23" s="1"/>
  <c r="L42" i="23" s="1"/>
  <c r="M42" i="23" s="1"/>
  <c r="N42" i="23" s="1"/>
  <c r="O42" i="23" s="1"/>
  <c r="P42" i="23" s="1"/>
  <c r="Q42" i="23" s="1"/>
  <c r="R42" i="23" s="1"/>
  <c r="S42" i="23" s="1"/>
  <c r="T42" i="23" s="1"/>
  <c r="U42" i="23" s="1"/>
  <c r="V42" i="23" s="1"/>
  <c r="W42" i="23" s="1"/>
  <c r="X42" i="23" s="1"/>
  <c r="Y42" i="23" s="1"/>
  <c r="Z42" i="23" s="1"/>
  <c r="AA42" i="23" s="1"/>
  <c r="AB42" i="23" s="1"/>
  <c r="AC42" i="23" s="1"/>
  <c r="AD42" i="23" s="1"/>
  <c r="AE42" i="23" s="1"/>
  <c r="AF42" i="23" s="1"/>
  <c r="AG42" i="23" s="1"/>
  <c r="AH42" i="23" s="1"/>
  <c r="AI42" i="23" s="1"/>
  <c r="AJ42" i="23" s="1"/>
  <c r="AK42" i="23" s="1"/>
  <c r="AL42" i="23" s="1"/>
  <c r="AM42" i="23" s="1"/>
  <c r="AN42" i="23" s="1"/>
  <c r="AO42" i="23" s="1"/>
  <c r="AP42" i="23" s="1"/>
  <c r="AQ42" i="23" s="1"/>
  <c r="AR42" i="23" s="1"/>
  <c r="AS42" i="23" s="1"/>
  <c r="AT42" i="23" s="1"/>
  <c r="AU42" i="23" s="1"/>
  <c r="AV42" i="23" s="1"/>
  <c r="AW42" i="23" s="1"/>
  <c r="AX42" i="23" s="1"/>
  <c r="AY42" i="23" s="1"/>
  <c r="AZ42" i="23" s="1"/>
  <c r="BA42" i="23" s="1"/>
  <c r="F69" i="22"/>
  <c r="K127" i="22"/>
  <c r="K89" i="22"/>
  <c r="K20" i="22"/>
  <c r="L37" i="22"/>
  <c r="X37" i="22"/>
  <c r="AJ37" i="22"/>
  <c r="AV37" i="22"/>
  <c r="BH37" i="22"/>
  <c r="J118" i="22"/>
  <c r="L20" i="21"/>
  <c r="M20" i="21" s="1"/>
  <c r="N20" i="21" s="1"/>
  <c r="O20" i="21" s="1"/>
  <c r="P20" i="21" s="1"/>
  <c r="Q20" i="21" s="1"/>
  <c r="R20" i="21" s="1"/>
  <c r="S20" i="21" s="1"/>
  <c r="T20" i="21" s="1"/>
  <c r="U20" i="21" s="1"/>
  <c r="V20" i="21" s="1"/>
  <c r="W20" i="21" s="1"/>
  <c r="X20" i="21" s="1"/>
  <c r="Y20" i="21" s="1"/>
  <c r="Z20" i="21" s="1"/>
  <c r="AA20" i="21" s="1"/>
  <c r="AB20" i="21" s="1"/>
  <c r="AC20" i="21" s="1"/>
  <c r="AD20" i="21" s="1"/>
  <c r="AE20" i="21" s="1"/>
  <c r="AF20" i="21" s="1"/>
  <c r="AG20" i="21" s="1"/>
  <c r="AH20" i="21" s="1"/>
  <c r="AI20" i="21" s="1"/>
  <c r="AJ20" i="21" s="1"/>
  <c r="AK20" i="21" s="1"/>
  <c r="AL20" i="21" s="1"/>
  <c r="AM20" i="21" s="1"/>
  <c r="AN20" i="21" s="1"/>
  <c r="AO20" i="21" s="1"/>
  <c r="AP20" i="21" s="1"/>
  <c r="AQ20" i="21" s="1"/>
  <c r="AR20" i="21" s="1"/>
  <c r="AS20" i="21" s="1"/>
  <c r="AT20" i="21" s="1"/>
  <c r="AU20" i="21" s="1"/>
  <c r="AV20" i="21" s="1"/>
  <c r="AW20" i="21" s="1"/>
  <c r="AX20" i="21" s="1"/>
  <c r="AY20" i="21" s="1"/>
  <c r="AZ20" i="21" s="1"/>
  <c r="BA20" i="21" s="1"/>
  <c r="BB20" i="21" s="1"/>
  <c r="BC20" i="21" s="1"/>
  <c r="BD20" i="21" s="1"/>
  <c r="BE20" i="21" s="1"/>
  <c r="BF20" i="21" s="1"/>
  <c r="BG20" i="21" s="1"/>
  <c r="BH20" i="21" s="1"/>
  <c r="F20" i="21"/>
  <c r="G20" i="21" s="1"/>
  <c r="H20" i="21" s="1"/>
  <c r="I20" i="21" s="1"/>
  <c r="J20" i="21" s="1"/>
  <c r="V37" i="21"/>
  <c r="AH37" i="21"/>
  <c r="AT37" i="21"/>
  <c r="BF37" i="21"/>
  <c r="L89" i="21"/>
  <c r="M89" i="21" s="1"/>
  <c r="N89" i="21" s="1"/>
  <c r="O89" i="21" s="1"/>
  <c r="P89" i="21" s="1"/>
  <c r="Q89" i="21" s="1"/>
  <c r="R89" i="21" s="1"/>
  <c r="S89" i="21" s="1"/>
  <c r="T89" i="21" s="1"/>
  <c r="U89" i="21" s="1"/>
  <c r="V89" i="21" s="1"/>
  <c r="W89" i="21" s="1"/>
  <c r="X89" i="21" s="1"/>
  <c r="Y89" i="21" s="1"/>
  <c r="Z89" i="21" s="1"/>
  <c r="AA89" i="21" s="1"/>
  <c r="AB89" i="21" s="1"/>
  <c r="AC89" i="21" s="1"/>
  <c r="AD89" i="21" s="1"/>
  <c r="AE89" i="21" s="1"/>
  <c r="AF89" i="21" s="1"/>
  <c r="AG89" i="21" s="1"/>
  <c r="AH89" i="21" s="1"/>
  <c r="AI89" i="21" s="1"/>
  <c r="AJ89" i="21" s="1"/>
  <c r="AK89" i="21" s="1"/>
  <c r="AL89" i="21" s="1"/>
  <c r="AM89" i="21" s="1"/>
  <c r="AN89" i="21" s="1"/>
  <c r="AO89" i="21" s="1"/>
  <c r="AP89" i="21" s="1"/>
  <c r="AQ89" i="21" s="1"/>
  <c r="AR89" i="21" s="1"/>
  <c r="AS89" i="21" s="1"/>
  <c r="AT89" i="21" s="1"/>
  <c r="AU89" i="21" s="1"/>
  <c r="AV89" i="21" s="1"/>
  <c r="AW89" i="21" s="1"/>
  <c r="AX89" i="21" s="1"/>
  <c r="AY89" i="21" s="1"/>
  <c r="AZ89" i="21" s="1"/>
  <c r="BA89" i="21" s="1"/>
  <c r="BB89" i="21" s="1"/>
  <c r="BC89" i="21" s="1"/>
  <c r="BD89" i="21" s="1"/>
  <c r="BE89" i="21" s="1"/>
  <c r="BF89" i="21" s="1"/>
  <c r="BG89" i="21" s="1"/>
  <c r="BH89" i="21" s="1"/>
  <c r="F69" i="21"/>
  <c r="H105" i="21"/>
  <c r="F118" i="21"/>
  <c r="J155" i="21"/>
  <c r="D23" i="5"/>
  <c r="E23" i="5" s="1"/>
  <c r="F23" i="5" s="1"/>
  <c r="G23" i="5" s="1"/>
  <c r="H23" i="5" s="1"/>
  <c r="C57" i="13"/>
  <c r="C56" i="13"/>
  <c r="I77" i="21" l="1"/>
  <c r="L127" i="21"/>
  <c r="M127" i="21" s="1"/>
  <c r="N127" i="21" s="1"/>
  <c r="O127" i="21" s="1"/>
  <c r="P127" i="21" s="1"/>
  <c r="Q127" i="21" s="1"/>
  <c r="R127" i="21" s="1"/>
  <c r="S127" i="21" s="1"/>
  <c r="T127" i="21" s="1"/>
  <c r="U127" i="21" s="1"/>
  <c r="V127" i="21" s="1"/>
  <c r="W127" i="21" s="1"/>
  <c r="X127" i="21" s="1"/>
  <c r="Y127" i="21" s="1"/>
  <c r="Z127" i="21" s="1"/>
  <c r="AA127" i="21" s="1"/>
  <c r="AB127" i="21" s="1"/>
  <c r="AC127" i="21" s="1"/>
  <c r="AD127" i="21" s="1"/>
  <c r="AE127" i="21" s="1"/>
  <c r="AF127" i="21" s="1"/>
  <c r="AG127" i="21" s="1"/>
  <c r="AH127" i="21" s="1"/>
  <c r="AI127" i="21" s="1"/>
  <c r="AJ127" i="21" s="1"/>
  <c r="AK127" i="21" s="1"/>
  <c r="AL127" i="21" s="1"/>
  <c r="AM127" i="21" s="1"/>
  <c r="AN127" i="21" s="1"/>
  <c r="AO127" i="21" s="1"/>
  <c r="AP127" i="21" s="1"/>
  <c r="AQ127" i="21" s="1"/>
  <c r="AR127" i="21" s="1"/>
  <c r="AS127" i="21" s="1"/>
  <c r="AT127" i="21" s="1"/>
  <c r="AU127" i="21" s="1"/>
  <c r="AV127" i="21" s="1"/>
  <c r="AW127" i="21" s="1"/>
  <c r="AX127" i="21" s="1"/>
  <c r="AY127" i="21" s="1"/>
  <c r="AZ127" i="21" s="1"/>
  <c r="BA127" i="21" s="1"/>
  <c r="BB127" i="21" s="1"/>
  <c r="BC127" i="21" s="1"/>
  <c r="BD127" i="21" s="1"/>
  <c r="BE127" i="21" s="1"/>
  <c r="BF127" i="21" s="1"/>
  <c r="BG127" i="21" s="1"/>
  <c r="BH127" i="21" s="1"/>
  <c r="D56" i="23"/>
  <c r="E56" i="23" s="1"/>
  <c r="F56" i="23" s="1"/>
  <c r="G56" i="23" s="1"/>
  <c r="H56" i="23" s="1"/>
  <c r="G77" i="22"/>
  <c r="J24" i="23"/>
  <c r="E24" i="23" s="1"/>
  <c r="J24" i="24"/>
  <c r="E24" i="24" s="1"/>
  <c r="L89" i="22"/>
  <c r="M89" i="22" s="1"/>
  <c r="N89" i="22" s="1"/>
  <c r="O89" i="22" s="1"/>
  <c r="P89" i="22" s="1"/>
  <c r="Q89" i="22" s="1"/>
  <c r="R89" i="22" s="1"/>
  <c r="S89" i="22" s="1"/>
  <c r="T89" i="22" s="1"/>
  <c r="U89" i="22" s="1"/>
  <c r="V89" i="22" s="1"/>
  <c r="W89" i="22" s="1"/>
  <c r="X89" i="22" s="1"/>
  <c r="Y89" i="22" s="1"/>
  <c r="Z89" i="22" s="1"/>
  <c r="AA89" i="22" s="1"/>
  <c r="AB89" i="22" s="1"/>
  <c r="AC89" i="22" s="1"/>
  <c r="AD89" i="22" s="1"/>
  <c r="AE89" i="22" s="1"/>
  <c r="AF89" i="22" s="1"/>
  <c r="AG89" i="22" s="1"/>
  <c r="AH89" i="22" s="1"/>
  <c r="AI89" i="22" s="1"/>
  <c r="AJ89" i="22" s="1"/>
  <c r="AK89" i="22" s="1"/>
  <c r="AL89" i="22" s="1"/>
  <c r="AM89" i="22" s="1"/>
  <c r="AN89" i="22" s="1"/>
  <c r="AO89" i="22" s="1"/>
  <c r="AP89" i="22" s="1"/>
  <c r="AQ89" i="22" s="1"/>
  <c r="AR89" i="22" s="1"/>
  <c r="AS89" i="22" s="1"/>
  <c r="AT89" i="22" s="1"/>
  <c r="AU89" i="22" s="1"/>
  <c r="AV89" i="22" s="1"/>
  <c r="AW89" i="22" s="1"/>
  <c r="AX89" i="22" s="1"/>
  <c r="AY89" i="22" s="1"/>
  <c r="AZ89" i="22" s="1"/>
  <c r="BA89" i="22" s="1"/>
  <c r="BB89" i="22" s="1"/>
  <c r="BC89" i="22" s="1"/>
  <c r="BD89" i="22" s="1"/>
  <c r="BE89" i="22" s="1"/>
  <c r="BF89" i="22" s="1"/>
  <c r="BG89" i="22" s="1"/>
  <c r="BH89" i="22" s="1"/>
  <c r="F89" i="22"/>
  <c r="G89" i="22" s="1"/>
  <c r="H89" i="22" s="1"/>
  <c r="I89" i="22" s="1"/>
  <c r="J89" i="22" s="1"/>
  <c r="F127" i="22"/>
  <c r="L127" i="22"/>
  <c r="M127" i="22" s="1"/>
  <c r="N127" i="22" s="1"/>
  <c r="O127" i="22" s="1"/>
  <c r="P127" i="22" s="1"/>
  <c r="Q127" i="22" s="1"/>
  <c r="R127" i="22" s="1"/>
  <c r="S127" i="22" s="1"/>
  <c r="T127" i="22" s="1"/>
  <c r="U127" i="22" s="1"/>
  <c r="V127" i="22" s="1"/>
  <c r="W127" i="22" s="1"/>
  <c r="X127" i="22" s="1"/>
  <c r="Y127" i="22" s="1"/>
  <c r="Z127" i="22" s="1"/>
  <c r="AA127" i="22" s="1"/>
  <c r="AB127" i="22" s="1"/>
  <c r="AC127" i="22" s="1"/>
  <c r="AD127" i="22" s="1"/>
  <c r="AE127" i="22" s="1"/>
  <c r="AF127" i="22" s="1"/>
  <c r="AG127" i="22" s="1"/>
  <c r="AH127" i="22" s="1"/>
  <c r="AI127" i="22" s="1"/>
  <c r="AJ127" i="22" s="1"/>
  <c r="AK127" i="22" s="1"/>
  <c r="AL127" i="22" s="1"/>
  <c r="AM127" i="22" s="1"/>
  <c r="AN127" i="22" s="1"/>
  <c r="AO127" i="22" s="1"/>
  <c r="AP127" i="22" s="1"/>
  <c r="AQ127" i="22" s="1"/>
  <c r="AR127" i="22" s="1"/>
  <c r="AS127" i="22" s="1"/>
  <c r="AT127" i="22" s="1"/>
  <c r="AU127" i="22" s="1"/>
  <c r="AV127" i="22" s="1"/>
  <c r="AW127" i="22" s="1"/>
  <c r="AX127" i="22" s="1"/>
  <c r="AY127" i="22" s="1"/>
  <c r="AZ127" i="22" s="1"/>
  <c r="BA127" i="22" s="1"/>
  <c r="BB127" i="22" s="1"/>
  <c r="BC127" i="22" s="1"/>
  <c r="BD127" i="22" s="1"/>
  <c r="BE127" i="22" s="1"/>
  <c r="BF127" i="22" s="1"/>
  <c r="BG127" i="22" s="1"/>
  <c r="BH127" i="22" s="1"/>
  <c r="F20" i="22"/>
  <c r="G20" i="22" s="1"/>
  <c r="H20" i="22" s="1"/>
  <c r="I20" i="22" s="1"/>
  <c r="J20" i="22" s="1"/>
  <c r="L20" i="22"/>
  <c r="M20" i="22" s="1"/>
  <c r="N20" i="22" s="1"/>
  <c r="O20" i="22" s="1"/>
  <c r="P20" i="22" s="1"/>
  <c r="Q20" i="22" s="1"/>
  <c r="R20" i="22" s="1"/>
  <c r="S20" i="22" s="1"/>
  <c r="T20" i="22" s="1"/>
  <c r="U20" i="22" s="1"/>
  <c r="V20" i="22" s="1"/>
  <c r="W20" i="22" s="1"/>
  <c r="X20" i="22" s="1"/>
  <c r="Y20" i="22" s="1"/>
  <c r="Z20" i="22" s="1"/>
  <c r="AA20" i="22" s="1"/>
  <c r="AB20" i="22" s="1"/>
  <c r="AC20" i="22" s="1"/>
  <c r="AD20" i="22" s="1"/>
  <c r="AE20" i="22" s="1"/>
  <c r="AF20" i="22" s="1"/>
  <c r="AG20" i="22" s="1"/>
  <c r="AH20" i="22" s="1"/>
  <c r="AI20" i="22" s="1"/>
  <c r="AJ20" i="22" s="1"/>
  <c r="AK20" i="22" s="1"/>
  <c r="AL20" i="22" s="1"/>
  <c r="AM20" i="22" s="1"/>
  <c r="AN20" i="22" s="1"/>
  <c r="AO20" i="22" s="1"/>
  <c r="AP20" i="22" s="1"/>
  <c r="AQ20" i="22" s="1"/>
  <c r="AR20" i="22" s="1"/>
  <c r="AS20" i="22" s="1"/>
  <c r="AT20" i="22" s="1"/>
  <c r="AU20" i="22" s="1"/>
  <c r="AV20" i="22" s="1"/>
  <c r="AW20" i="22" s="1"/>
  <c r="AX20" i="22" s="1"/>
  <c r="AY20" i="22" s="1"/>
  <c r="AZ20" i="22" s="1"/>
  <c r="BA20" i="22" s="1"/>
  <c r="BB20" i="22" s="1"/>
  <c r="BC20" i="22" s="1"/>
  <c r="BD20" i="22" s="1"/>
  <c r="BE20" i="22" s="1"/>
  <c r="BF20" i="22" s="1"/>
  <c r="BG20" i="22" s="1"/>
  <c r="BH20" i="22" s="1"/>
  <c r="E11" i="6"/>
  <c r="D11" i="6"/>
  <c r="C11" i="6"/>
  <c r="E10" i="6"/>
  <c r="D10" i="6"/>
  <c r="C10" i="6"/>
  <c r="H77" i="21" l="1"/>
  <c r="J77" i="21"/>
  <c r="K24" i="23"/>
  <c r="F24" i="23" s="1"/>
  <c r="G77" i="21"/>
  <c r="J77" i="22"/>
  <c r="F77" i="22"/>
  <c r="I77" i="22"/>
  <c r="H77" i="22"/>
  <c r="G127" i="22"/>
  <c r="H127" i="22" s="1"/>
  <c r="I127" i="22" s="1"/>
  <c r="J127" i="22" s="1"/>
  <c r="D56" i="24"/>
  <c r="K24" i="24"/>
  <c r="F24" i="24" s="1"/>
  <c r="K8" i="19"/>
  <c r="K12" i="19" s="1"/>
  <c r="L12" i="19" s="1"/>
  <c r="M12" i="19" s="1"/>
  <c r="N12" i="19" s="1"/>
  <c r="O12" i="19" s="1"/>
  <c r="P12" i="19" s="1"/>
  <c r="Q12" i="19" s="1"/>
  <c r="R12" i="19" s="1"/>
  <c r="S12" i="19" s="1"/>
  <c r="T12" i="19" s="1"/>
  <c r="U12" i="19" s="1"/>
  <c r="V12" i="19" s="1"/>
  <c r="W12" i="19" s="1"/>
  <c r="X12" i="19" s="1"/>
  <c r="Y12" i="19" s="1"/>
  <c r="Z12" i="19" s="1"/>
  <c r="AA12" i="19" s="1"/>
  <c r="AB12" i="19" s="1"/>
  <c r="AC12" i="19" s="1"/>
  <c r="AD12" i="19" s="1"/>
  <c r="AE12" i="19" s="1"/>
  <c r="AF12" i="19" s="1"/>
  <c r="AG12" i="19" s="1"/>
  <c r="AH12" i="19" s="1"/>
  <c r="AI12" i="19" s="1"/>
  <c r="AJ12" i="19" s="1"/>
  <c r="AK12" i="19" s="1"/>
  <c r="AL12" i="19" s="1"/>
  <c r="AM12" i="19" s="1"/>
  <c r="AN12" i="19" s="1"/>
  <c r="AO12" i="19" s="1"/>
  <c r="AP12" i="19" s="1"/>
  <c r="AQ12" i="19" s="1"/>
  <c r="AR12" i="19" s="1"/>
  <c r="AS12" i="19" s="1"/>
  <c r="AT12" i="19" s="1"/>
  <c r="AU12" i="19" s="1"/>
  <c r="AV12" i="19" s="1"/>
  <c r="AW12" i="19" s="1"/>
  <c r="AX12" i="19" s="1"/>
  <c r="AY12" i="19" s="1"/>
  <c r="AZ12" i="19" s="1"/>
  <c r="BA12" i="19" s="1"/>
  <c r="BB12" i="19" s="1"/>
  <c r="BC12" i="19" s="1"/>
  <c r="BD12" i="19" s="1"/>
  <c r="BE12" i="19" s="1"/>
  <c r="BF12" i="19" s="1"/>
  <c r="BG12" i="19" s="1"/>
  <c r="BH12" i="19" s="1"/>
  <c r="K7" i="19"/>
  <c r="C8" i="19"/>
  <c r="C7" i="19"/>
  <c r="M59" i="19"/>
  <c r="M58" i="19"/>
  <c r="M57" i="19"/>
  <c r="M56" i="19"/>
  <c r="M55" i="19"/>
  <c r="M54" i="19"/>
  <c r="M53" i="19"/>
  <c r="M60" i="19" s="1"/>
  <c r="P52" i="19"/>
  <c r="M52" i="19"/>
  <c r="F46" i="19"/>
  <c r="F34" i="19"/>
  <c r="G31" i="19"/>
  <c r="F31" i="19"/>
  <c r="BH25" i="19"/>
  <c r="BG25" i="19"/>
  <c r="BF25" i="19"/>
  <c r="BE25" i="19"/>
  <c r="BD25" i="19"/>
  <c r="BC25" i="19"/>
  <c r="BB25" i="19"/>
  <c r="BA25" i="19"/>
  <c r="AZ25" i="19"/>
  <c r="AY25" i="19"/>
  <c r="AX25" i="19"/>
  <c r="AW25" i="19"/>
  <c r="AV25" i="19"/>
  <c r="AU25" i="19"/>
  <c r="AT25" i="19"/>
  <c r="AS25" i="19"/>
  <c r="AR25" i="19"/>
  <c r="AQ25" i="19"/>
  <c r="AP25" i="19"/>
  <c r="AO25" i="19"/>
  <c r="AN25" i="19"/>
  <c r="AM25" i="19"/>
  <c r="AL25" i="19"/>
  <c r="AK25" i="19"/>
  <c r="AJ25" i="19"/>
  <c r="AI25" i="19"/>
  <c r="AH25" i="19"/>
  <c r="AG25" i="19"/>
  <c r="AF25" i="19"/>
  <c r="AE25" i="19"/>
  <c r="AD25" i="19"/>
  <c r="AC25" i="19"/>
  <c r="AB25" i="19"/>
  <c r="AA25" i="19"/>
  <c r="Z25" i="19"/>
  <c r="Y25" i="19"/>
  <c r="X25" i="19"/>
  <c r="W25" i="19"/>
  <c r="V25" i="19"/>
  <c r="U25" i="19"/>
  <c r="T25" i="19"/>
  <c r="S25" i="19"/>
  <c r="R25" i="19"/>
  <c r="Q25" i="19"/>
  <c r="P25" i="19"/>
  <c r="O25" i="19"/>
  <c r="N25" i="19"/>
  <c r="M25" i="19"/>
  <c r="L25" i="19"/>
  <c r="K25" i="19"/>
  <c r="BH24" i="19"/>
  <c r="BG24" i="19"/>
  <c r="BF24" i="19"/>
  <c r="BE24" i="19"/>
  <c r="BD24" i="19"/>
  <c r="BC24"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BH23" i="19"/>
  <c r="BG23" i="19"/>
  <c r="BF23" i="19"/>
  <c r="BE23" i="19"/>
  <c r="BD23" i="19"/>
  <c r="BC23" i="19"/>
  <c r="BB23" i="19"/>
  <c r="BA23" i="19"/>
  <c r="AZ23" i="19"/>
  <c r="AY23" i="19"/>
  <c r="AX23" i="19"/>
  <c r="AW23" i="19"/>
  <c r="AV23" i="19"/>
  <c r="AU23" i="19"/>
  <c r="AT23" i="19"/>
  <c r="AS23" i="19"/>
  <c r="AR23" i="19"/>
  <c r="AQ23" i="19"/>
  <c r="AP23" i="19"/>
  <c r="AO23" i="19"/>
  <c r="AN23" i="19"/>
  <c r="AM23" i="19"/>
  <c r="AL23" i="19"/>
  <c r="AK23" i="19"/>
  <c r="AJ23" i="19"/>
  <c r="AI23" i="19"/>
  <c r="AH23" i="19"/>
  <c r="AG23" i="19"/>
  <c r="AF23" i="19"/>
  <c r="AE23" i="19"/>
  <c r="AD23" i="19"/>
  <c r="AC23" i="19"/>
  <c r="AB23" i="19"/>
  <c r="AA23" i="19"/>
  <c r="Z23" i="19"/>
  <c r="Y23" i="19"/>
  <c r="X23" i="19"/>
  <c r="W23" i="19"/>
  <c r="V23" i="19"/>
  <c r="U23" i="19"/>
  <c r="T23" i="19"/>
  <c r="S23" i="19"/>
  <c r="R23" i="19"/>
  <c r="Q23" i="19"/>
  <c r="P23" i="19"/>
  <c r="O23" i="19"/>
  <c r="N23" i="19"/>
  <c r="M23" i="19"/>
  <c r="L23" i="19"/>
  <c r="K23" i="19"/>
  <c r="BH22" i="19"/>
  <c r="BG22" i="19"/>
  <c r="BF22" i="19"/>
  <c r="BE22" i="19"/>
  <c r="BD22" i="19"/>
  <c r="BC22" i="19"/>
  <c r="BB22" i="19"/>
  <c r="BA22" i="19"/>
  <c r="AZ22" i="19"/>
  <c r="AY22" i="19"/>
  <c r="AX22" i="19"/>
  <c r="AW22" i="19"/>
  <c r="AV22" i="19"/>
  <c r="AU22" i="19"/>
  <c r="AT22" i="19"/>
  <c r="AS22" i="19"/>
  <c r="AR22" i="19"/>
  <c r="AQ22" i="19"/>
  <c r="AP22" i="19"/>
  <c r="AO22" i="19"/>
  <c r="AN22" i="19"/>
  <c r="AM22" i="19"/>
  <c r="AL22" i="19"/>
  <c r="AK22" i="19"/>
  <c r="AJ22" i="19"/>
  <c r="AI22" i="19"/>
  <c r="AH22" i="19"/>
  <c r="AG22" i="19"/>
  <c r="AF22" i="19"/>
  <c r="AE22" i="19"/>
  <c r="AD22" i="19"/>
  <c r="AC22" i="19"/>
  <c r="AB22" i="19"/>
  <c r="AA22" i="19"/>
  <c r="Z22" i="19"/>
  <c r="Y22" i="19"/>
  <c r="X22" i="19"/>
  <c r="W22" i="19"/>
  <c r="V22" i="19"/>
  <c r="U22" i="19"/>
  <c r="T22" i="19"/>
  <c r="S22" i="19"/>
  <c r="R22" i="19"/>
  <c r="Q22" i="19"/>
  <c r="P22" i="19"/>
  <c r="O22" i="19"/>
  <c r="N22" i="19"/>
  <c r="M22" i="19"/>
  <c r="L22" i="19"/>
  <c r="K22" i="19"/>
  <c r="G18" i="19"/>
  <c r="F18" i="19"/>
  <c r="F17" i="19" s="1"/>
  <c r="BH15" i="19"/>
  <c r="BG15" i="19"/>
  <c r="BF15" i="19"/>
  <c r="BE15" i="19"/>
  <c r="BD15" i="19"/>
  <c r="BC15" i="19"/>
  <c r="BB15" i="19"/>
  <c r="BA15" i="19"/>
  <c r="AZ15" i="19"/>
  <c r="AY15" i="19"/>
  <c r="AX15" i="19"/>
  <c r="AW15" i="19"/>
  <c r="AV15" i="19"/>
  <c r="AU15" i="19"/>
  <c r="AT15" i="19"/>
  <c r="AS15" i="19"/>
  <c r="AR15" i="19"/>
  <c r="AQ15" i="19"/>
  <c r="AP15" i="19"/>
  <c r="AO15" i="19"/>
  <c r="AN15" i="19"/>
  <c r="AM15" i="19"/>
  <c r="AL15" i="19"/>
  <c r="AK15" i="19"/>
  <c r="AJ15" i="19"/>
  <c r="AI15" i="19"/>
  <c r="AH15" i="19"/>
  <c r="AG15" i="19"/>
  <c r="AF15" i="19"/>
  <c r="AE15" i="19"/>
  <c r="AD15" i="19"/>
  <c r="AC15" i="19"/>
  <c r="AB15" i="19"/>
  <c r="AA15" i="19"/>
  <c r="Z15" i="19"/>
  <c r="Y15" i="19"/>
  <c r="X15" i="19"/>
  <c r="W15" i="19"/>
  <c r="V15" i="19"/>
  <c r="U15" i="19"/>
  <c r="T15" i="19"/>
  <c r="S15" i="19"/>
  <c r="R15" i="19"/>
  <c r="Q15" i="19"/>
  <c r="P15" i="19"/>
  <c r="O15" i="19"/>
  <c r="N15" i="19"/>
  <c r="M15" i="19"/>
  <c r="L15" i="19"/>
  <c r="K15" i="19"/>
  <c r="G15" i="19"/>
  <c r="K8" i="18"/>
  <c r="K12" i="18" s="1"/>
  <c r="L12" i="18" s="1"/>
  <c r="M12" i="18" s="1"/>
  <c r="N12" i="18" s="1"/>
  <c r="O12" i="18" s="1"/>
  <c r="P12" i="18" s="1"/>
  <c r="Q12" i="18" s="1"/>
  <c r="R12" i="18" s="1"/>
  <c r="S12" i="18" s="1"/>
  <c r="T12" i="18" s="1"/>
  <c r="U12" i="18" s="1"/>
  <c r="V12" i="18" s="1"/>
  <c r="W12" i="18" s="1"/>
  <c r="X12" i="18" s="1"/>
  <c r="Y12" i="18" s="1"/>
  <c r="Z12" i="18" s="1"/>
  <c r="AA12" i="18" s="1"/>
  <c r="AB12" i="18" s="1"/>
  <c r="AC12" i="18" s="1"/>
  <c r="AD12" i="18" s="1"/>
  <c r="AE12" i="18" s="1"/>
  <c r="AF12" i="18" s="1"/>
  <c r="AG12" i="18" s="1"/>
  <c r="AH12" i="18" s="1"/>
  <c r="AI12" i="18" s="1"/>
  <c r="AJ12" i="18" s="1"/>
  <c r="AK12" i="18" s="1"/>
  <c r="AL12" i="18" s="1"/>
  <c r="AM12" i="18" s="1"/>
  <c r="AN12" i="18" s="1"/>
  <c r="AO12" i="18" s="1"/>
  <c r="AP12" i="18" s="1"/>
  <c r="AQ12" i="18" s="1"/>
  <c r="AR12" i="18" s="1"/>
  <c r="AS12" i="18" s="1"/>
  <c r="AT12" i="18" s="1"/>
  <c r="AU12" i="18" s="1"/>
  <c r="AV12" i="18" s="1"/>
  <c r="AW12" i="18" s="1"/>
  <c r="AX12" i="18" s="1"/>
  <c r="AY12" i="18" s="1"/>
  <c r="AZ12" i="18" s="1"/>
  <c r="BA12" i="18" s="1"/>
  <c r="BB12" i="18" s="1"/>
  <c r="BC12" i="18" s="1"/>
  <c r="BD12" i="18" s="1"/>
  <c r="BE12" i="18" s="1"/>
  <c r="BF12" i="18" s="1"/>
  <c r="BG12" i="18" s="1"/>
  <c r="BH12" i="18" s="1"/>
  <c r="K7" i="18"/>
  <c r="C8" i="18"/>
  <c r="C7" i="18"/>
  <c r="M59" i="18"/>
  <c r="P54" i="18" s="1"/>
  <c r="M58" i="18"/>
  <c r="M57" i="18"/>
  <c r="M56" i="18"/>
  <c r="M55" i="18"/>
  <c r="M54" i="18"/>
  <c r="M53" i="18"/>
  <c r="M60" i="18" s="1"/>
  <c r="M52" i="18"/>
  <c r="P52" i="18" s="1"/>
  <c r="F46" i="18"/>
  <c r="F34" i="18"/>
  <c r="G34" i="18" s="1"/>
  <c r="G31" i="18"/>
  <c r="F31" i="18"/>
  <c r="BH25" i="18"/>
  <c r="BG25" i="18"/>
  <c r="BF25" i="18"/>
  <c r="BE25" i="18"/>
  <c r="BD25" i="18"/>
  <c r="BC25" i="18"/>
  <c r="BB25" i="18"/>
  <c r="BA25" i="18"/>
  <c r="AZ25" i="18"/>
  <c r="AY25" i="18"/>
  <c r="AX25" i="18"/>
  <c r="AW25" i="18"/>
  <c r="AV25" i="18"/>
  <c r="AU25" i="18"/>
  <c r="AT25" i="18"/>
  <c r="AS25" i="18"/>
  <c r="AR25" i="18"/>
  <c r="AQ25" i="18"/>
  <c r="AP25" i="18"/>
  <c r="AO25" i="18"/>
  <c r="AN25" i="18"/>
  <c r="AM25" i="18"/>
  <c r="AL25" i="18"/>
  <c r="AK25" i="18"/>
  <c r="AJ25" i="18"/>
  <c r="AI25" i="18"/>
  <c r="AH25" i="18"/>
  <c r="AG25" i="18"/>
  <c r="AF25" i="18"/>
  <c r="AE25" i="18"/>
  <c r="AD25" i="18"/>
  <c r="AC25" i="18"/>
  <c r="AB25" i="18"/>
  <c r="AA25" i="18"/>
  <c r="Z25" i="18"/>
  <c r="Y25" i="18"/>
  <c r="X25" i="18"/>
  <c r="W25" i="18"/>
  <c r="V25" i="18"/>
  <c r="U25" i="18"/>
  <c r="T25" i="18"/>
  <c r="S25" i="18"/>
  <c r="R25" i="18"/>
  <c r="Q25" i="18"/>
  <c r="P25" i="18"/>
  <c r="O25" i="18"/>
  <c r="N25" i="18"/>
  <c r="M25" i="18"/>
  <c r="L25" i="18"/>
  <c r="K25" i="18"/>
  <c r="BH24" i="18"/>
  <c r="BG24" i="18"/>
  <c r="BF24" i="18"/>
  <c r="BE24" i="18"/>
  <c r="BD24" i="18"/>
  <c r="BC24"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AD24" i="18"/>
  <c r="AC24" i="18"/>
  <c r="AB24" i="18"/>
  <c r="AA24" i="18"/>
  <c r="Z24" i="18"/>
  <c r="Y24" i="18"/>
  <c r="X24" i="18"/>
  <c r="W24" i="18"/>
  <c r="V24" i="18"/>
  <c r="U24" i="18"/>
  <c r="T24" i="18"/>
  <c r="S24" i="18"/>
  <c r="R24" i="18"/>
  <c r="Q24" i="18"/>
  <c r="P24" i="18"/>
  <c r="O24" i="18"/>
  <c r="N24" i="18"/>
  <c r="M24" i="18"/>
  <c r="L24" i="18"/>
  <c r="K24" i="18"/>
  <c r="BH23" i="18"/>
  <c r="BG23" i="18"/>
  <c r="BF23" i="18"/>
  <c r="BE23" i="18"/>
  <c r="BD23"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BH22" i="18"/>
  <c r="BG22" i="18"/>
  <c r="BF22" i="18"/>
  <c r="BE22" i="18"/>
  <c r="BD22" i="18"/>
  <c r="BC22" i="18"/>
  <c r="BB22" i="18"/>
  <c r="BA22" i="18"/>
  <c r="AZ22" i="18"/>
  <c r="AY22" i="18"/>
  <c r="AX22" i="18"/>
  <c r="AW22" i="18"/>
  <c r="AV22" i="18"/>
  <c r="AU22" i="18"/>
  <c r="AT22" i="18"/>
  <c r="AS22" i="18"/>
  <c r="AR22" i="18"/>
  <c r="AQ22" i="18"/>
  <c r="AP22" i="18"/>
  <c r="AO22" i="18"/>
  <c r="AN22" i="18"/>
  <c r="AM22" i="18"/>
  <c r="AL22" i="18"/>
  <c r="AK22" i="18"/>
  <c r="AJ22" i="18"/>
  <c r="AI22" i="18"/>
  <c r="AH22" i="18"/>
  <c r="AG22" i="18"/>
  <c r="AF22" i="18"/>
  <c r="AE22" i="18"/>
  <c r="AD22" i="18"/>
  <c r="AC22" i="18"/>
  <c r="AB22" i="18"/>
  <c r="AA22" i="18"/>
  <c r="Z22" i="18"/>
  <c r="Y22" i="18"/>
  <c r="X22" i="18"/>
  <c r="W22" i="18"/>
  <c r="V22" i="18"/>
  <c r="U22" i="18"/>
  <c r="T22" i="18"/>
  <c r="S22" i="18"/>
  <c r="R22" i="18"/>
  <c r="Q22" i="18"/>
  <c r="P22" i="18"/>
  <c r="O22" i="18"/>
  <c r="N22" i="18"/>
  <c r="M22" i="18"/>
  <c r="L22" i="18"/>
  <c r="K22" i="18"/>
  <c r="G18" i="18"/>
  <c r="F18" i="18"/>
  <c r="BH15" i="18"/>
  <c r="BG15" i="18"/>
  <c r="BF15" i="18"/>
  <c r="BE15" i="18"/>
  <c r="BD15" i="18"/>
  <c r="BC15" i="18"/>
  <c r="BB15" i="18"/>
  <c r="BA15" i="18"/>
  <c r="AZ15" i="18"/>
  <c r="AY15" i="18"/>
  <c r="AX15" i="18"/>
  <c r="AW15" i="18"/>
  <c r="AV15" i="18"/>
  <c r="AU15" i="18"/>
  <c r="AT15" i="18"/>
  <c r="AS15" i="18"/>
  <c r="AR15" i="18"/>
  <c r="AQ15" i="18"/>
  <c r="AP15" i="18"/>
  <c r="AO15" i="18"/>
  <c r="AN15" i="18"/>
  <c r="AM15" i="18"/>
  <c r="AL15" i="18"/>
  <c r="AK15" i="18"/>
  <c r="AJ15" i="18"/>
  <c r="AI15" i="18"/>
  <c r="AH15" i="18"/>
  <c r="AG15" i="18"/>
  <c r="AF15" i="18"/>
  <c r="AE15" i="18"/>
  <c r="AD15" i="18"/>
  <c r="AC15" i="18"/>
  <c r="AB15" i="18"/>
  <c r="AA15" i="18"/>
  <c r="Z15" i="18"/>
  <c r="Y15" i="18"/>
  <c r="X15" i="18"/>
  <c r="W15" i="18"/>
  <c r="V15" i="18"/>
  <c r="U15" i="18"/>
  <c r="T15" i="18"/>
  <c r="S15" i="18"/>
  <c r="R15" i="18"/>
  <c r="Q15" i="18"/>
  <c r="P15" i="18"/>
  <c r="O15" i="18"/>
  <c r="N15" i="18"/>
  <c r="M15" i="18"/>
  <c r="L15" i="18"/>
  <c r="K15" i="18"/>
  <c r="G15" i="18"/>
  <c r="G30" i="17"/>
  <c r="G31" i="17" s="1"/>
  <c r="J30" i="17"/>
  <c r="J31" i="17" s="1"/>
  <c r="J32" i="17" s="1"/>
  <c r="J33" i="17" s="1"/>
  <c r="J34" i="17" s="1"/>
  <c r="J35" i="17" s="1"/>
  <c r="J36" i="17" s="1"/>
  <c r="J37" i="17" s="1"/>
  <c r="J38" i="17" s="1"/>
  <c r="J39" i="17" s="1"/>
  <c r="J40" i="17" s="1"/>
  <c r="J41" i="17" s="1"/>
  <c r="J42" i="17" s="1"/>
  <c r="J43" i="17" s="1"/>
  <c r="J44" i="17" s="1"/>
  <c r="J45" i="17" s="1"/>
  <c r="J46" i="17" s="1"/>
  <c r="J47" i="17" s="1"/>
  <c r="J48" i="17" s="1"/>
  <c r="J49" i="17" s="1"/>
  <c r="J50" i="17" s="1"/>
  <c r="J51" i="17" s="1"/>
  <c r="J52" i="17" s="1"/>
  <c r="J53" i="17" s="1"/>
  <c r="J54" i="17" s="1"/>
  <c r="J55" i="17" s="1"/>
  <c r="J56" i="17" s="1"/>
  <c r="J57" i="17" s="1"/>
  <c r="J58" i="17" s="1"/>
  <c r="J59" i="17" s="1"/>
  <c r="J60" i="17" s="1"/>
  <c r="C7" i="17"/>
  <c r="C8" i="17"/>
  <c r="C17" i="17"/>
  <c r="D17" i="17" s="1"/>
  <c r="E17" i="17" s="1"/>
  <c r="F17" i="17" s="1"/>
  <c r="G17" i="17" s="1"/>
  <c r="H17" i="17" s="1"/>
  <c r="I17" i="17" s="1"/>
  <c r="J17" i="17" s="1"/>
  <c r="K17" i="17" s="1"/>
  <c r="L17" i="17" s="1"/>
  <c r="M17" i="17" s="1"/>
  <c r="N17" i="17" s="1"/>
  <c r="O17" i="17" s="1"/>
  <c r="P17" i="17" s="1"/>
  <c r="Q17" i="17" s="1"/>
  <c r="R17" i="17" s="1"/>
  <c r="S17" i="17" s="1"/>
  <c r="T17" i="17" s="1"/>
  <c r="U17" i="17" s="1"/>
  <c r="V17" i="17" s="1"/>
  <c r="W17" i="17" s="1"/>
  <c r="X17" i="17" s="1"/>
  <c r="Y17" i="17" s="1"/>
  <c r="Z17" i="17" s="1"/>
  <c r="AA17" i="17" s="1"/>
  <c r="AB17" i="17" s="1"/>
  <c r="AC17" i="17" s="1"/>
  <c r="AD17" i="17" s="1"/>
  <c r="AE17" i="17" s="1"/>
  <c r="AF17" i="17" s="1"/>
  <c r="AG17" i="17" s="1"/>
  <c r="AH17" i="17" s="1"/>
  <c r="AI17" i="17" s="1"/>
  <c r="AJ17" i="17" s="1"/>
  <c r="AK17" i="17" s="1"/>
  <c r="AL17" i="17" s="1"/>
  <c r="AM17" i="17" s="1"/>
  <c r="AN17" i="17" s="1"/>
  <c r="AO17" i="17" s="1"/>
  <c r="AP17" i="17" s="1"/>
  <c r="AQ17" i="17" s="1"/>
  <c r="AR17" i="17" s="1"/>
  <c r="AS17" i="17" s="1"/>
  <c r="AT17" i="17" s="1"/>
  <c r="AU17" i="17" s="1"/>
  <c r="AV17" i="17" s="1"/>
  <c r="AW17" i="17" s="1"/>
  <c r="AX17" i="17" s="1"/>
  <c r="AY17" i="17" s="1"/>
  <c r="AZ17" i="17" s="1"/>
  <c r="G30" i="16"/>
  <c r="G31" i="16" s="1"/>
  <c r="G32" i="16" s="1"/>
  <c r="J30" i="16"/>
  <c r="J31" i="16"/>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J58" i="16" s="1"/>
  <c r="J59" i="16" s="1"/>
  <c r="J60" i="16" s="1"/>
  <c r="J61" i="16" s="1"/>
  <c r="J62" i="16" s="1"/>
  <c r="J63" i="16" s="1"/>
  <c r="J64" i="16" s="1"/>
  <c r="J65" i="16" s="1"/>
  <c r="J66" i="16" s="1"/>
  <c r="J67" i="16" s="1"/>
  <c r="J68" i="16" s="1"/>
  <c r="J69" i="16" s="1"/>
  <c r="J70" i="16" s="1"/>
  <c r="J71" i="16" s="1"/>
  <c r="J72" i="16" s="1"/>
  <c r="J73" i="16" s="1"/>
  <c r="J74" i="16" s="1"/>
  <c r="J75" i="16" s="1"/>
  <c r="J76" i="16" s="1"/>
  <c r="J77" i="16" s="1"/>
  <c r="J78" i="16" s="1"/>
  <c r="J79" i="16" s="1"/>
  <c r="J80" i="16" s="1"/>
  <c r="J81" i="16" s="1"/>
  <c r="J82" i="16" s="1"/>
  <c r="J83" i="16" s="1"/>
  <c r="J84" i="16" s="1"/>
  <c r="J85" i="16" s="1"/>
  <c r="J86" i="16" s="1"/>
  <c r="J87" i="16" s="1"/>
  <c r="J88" i="16" s="1"/>
  <c r="J89" i="16" s="1"/>
  <c r="J90" i="16" s="1"/>
  <c r="J91" i="16" s="1"/>
  <c r="J92" i="16" s="1"/>
  <c r="J93" i="16" s="1"/>
  <c r="J94" i="16" s="1"/>
  <c r="J95" i="16" s="1"/>
  <c r="J96" i="16" s="1"/>
  <c r="J97" i="16" s="1"/>
  <c r="J98" i="16" s="1"/>
  <c r="J99" i="16" s="1"/>
  <c r="J100" i="16" s="1"/>
  <c r="J101" i="16" s="1"/>
  <c r="J102" i="16" s="1"/>
  <c r="J103" i="16" s="1"/>
  <c r="J104" i="16" s="1"/>
  <c r="J105" i="16" s="1"/>
  <c r="J106" i="16" s="1"/>
  <c r="J107" i="16" s="1"/>
  <c r="J108" i="16" s="1"/>
  <c r="J109" i="16" s="1"/>
  <c r="J110" i="16" s="1"/>
  <c r="J111" i="16" s="1"/>
  <c r="J112" i="16" s="1"/>
  <c r="J113" i="16" s="1"/>
  <c r="J114" i="16" s="1"/>
  <c r="J115" i="16" s="1"/>
  <c r="J116" i="16" s="1"/>
  <c r="J117" i="16" s="1"/>
  <c r="J118" i="16" s="1"/>
  <c r="J119" i="16" s="1"/>
  <c r="J120" i="16" s="1"/>
  <c r="J121" i="16" s="1"/>
  <c r="J122" i="16" s="1"/>
  <c r="J123" i="16" s="1"/>
  <c r="J124" i="16" s="1"/>
  <c r="J125" i="16" s="1"/>
  <c r="J126" i="16" s="1"/>
  <c r="J127" i="16" s="1"/>
  <c r="J128" i="16" s="1"/>
  <c r="J129" i="16" s="1"/>
  <c r="J130" i="16" s="1"/>
  <c r="J131" i="16" s="1"/>
  <c r="J132" i="16" s="1"/>
  <c r="J133" i="16" s="1"/>
  <c r="J134" i="16" s="1"/>
  <c r="J135" i="16" s="1"/>
  <c r="J136" i="16" s="1"/>
  <c r="J137" i="16" s="1"/>
  <c r="J138" i="16" s="1"/>
  <c r="J139" i="16" s="1"/>
  <c r="J140" i="16" s="1"/>
  <c r="J141" i="16" s="1"/>
  <c r="J142" i="16" s="1"/>
  <c r="J143" i="16" s="1"/>
  <c r="J144" i="16" s="1"/>
  <c r="J145" i="16" s="1"/>
  <c r="J146" i="16" s="1"/>
  <c r="J147" i="16" s="1"/>
  <c r="J148" i="16" s="1"/>
  <c r="J149" i="16" s="1"/>
  <c r="J150" i="16" s="1"/>
  <c r="J151" i="16" s="1"/>
  <c r="J152" i="16" s="1"/>
  <c r="J153" i="16" s="1"/>
  <c r="J154" i="16" s="1"/>
  <c r="J155" i="16" s="1"/>
  <c r="J156" i="16" s="1"/>
  <c r="J157" i="16" s="1"/>
  <c r="J158" i="16" s="1"/>
  <c r="J159" i="16" s="1"/>
  <c r="J160" i="16" s="1"/>
  <c r="J161" i="16" s="1"/>
  <c r="J162" i="16" s="1"/>
  <c r="J163" i="16" s="1"/>
  <c r="J164" i="16" s="1"/>
  <c r="J165" i="16" s="1"/>
  <c r="J166" i="16" s="1"/>
  <c r="J167" i="16" s="1"/>
  <c r="J168" i="16" s="1"/>
  <c r="J169" i="16" s="1"/>
  <c r="J170" i="16" s="1"/>
  <c r="J171" i="16" s="1"/>
  <c r="J172" i="16" s="1"/>
  <c r="J173" i="16" s="1"/>
  <c r="J174" i="16" s="1"/>
  <c r="J175" i="16" s="1"/>
  <c r="J176" i="16" s="1"/>
  <c r="J177" i="16" s="1"/>
  <c r="J178" i="16" s="1"/>
  <c r="J179" i="16" s="1"/>
  <c r="J180" i="16" s="1"/>
  <c r="J181" i="16" s="1"/>
  <c r="J182" i="16" s="1"/>
  <c r="J183" i="16" s="1"/>
  <c r="J184" i="16" s="1"/>
  <c r="J185" i="16" s="1"/>
  <c r="J186" i="16" s="1"/>
  <c r="J187" i="16" s="1"/>
  <c r="J188" i="16" s="1"/>
  <c r="J189" i="16" s="1"/>
  <c r="J190" i="16" s="1"/>
  <c r="J191" i="16" s="1"/>
  <c r="J192" i="16" s="1"/>
  <c r="J193" i="16" s="1"/>
  <c r="J194" i="16" s="1"/>
  <c r="J195" i="16" s="1"/>
  <c r="J196" i="16" s="1"/>
  <c r="J197" i="16" s="1"/>
  <c r="J198" i="16" s="1"/>
  <c r="J199" i="16" s="1"/>
  <c r="J200" i="16" s="1"/>
  <c r="J201" i="16" s="1"/>
  <c r="J202" i="16" s="1"/>
  <c r="J203" i="16" s="1"/>
  <c r="J204" i="16" s="1"/>
  <c r="J205" i="16" s="1"/>
  <c r="J206" i="16" s="1"/>
  <c r="J207" i="16" s="1"/>
  <c r="J208" i="16" s="1"/>
  <c r="J209" i="16" s="1"/>
  <c r="J210" i="16" s="1"/>
  <c r="J211" i="16" s="1"/>
  <c r="J212" i="16" s="1"/>
  <c r="J213" i="16" s="1"/>
  <c r="J214" i="16" s="1"/>
  <c r="J215" i="16" s="1"/>
  <c r="J216" i="16" s="1"/>
  <c r="J217" i="16" s="1"/>
  <c r="J218" i="16" s="1"/>
  <c r="J219" i="16" s="1"/>
  <c r="J220" i="16" s="1"/>
  <c r="J221" i="16" s="1"/>
  <c r="J222" i="16" s="1"/>
  <c r="J223" i="16" s="1"/>
  <c r="J224" i="16" s="1"/>
  <c r="J225" i="16" s="1"/>
  <c r="J226" i="16" s="1"/>
  <c r="J227" i="16" s="1"/>
  <c r="J228" i="16" s="1"/>
  <c r="J229" i="16" s="1"/>
  <c r="J230" i="16" s="1"/>
  <c r="J231" i="16" s="1"/>
  <c r="J232" i="16" s="1"/>
  <c r="J233" i="16" s="1"/>
  <c r="J234" i="16" s="1"/>
  <c r="J235" i="16" s="1"/>
  <c r="J236" i="16" s="1"/>
  <c r="J237" i="16" s="1"/>
  <c r="J238" i="16" s="1"/>
  <c r="J239" i="16" s="1"/>
  <c r="J240" i="16" s="1"/>
  <c r="J241" i="16" s="1"/>
  <c r="J242" i="16" s="1"/>
  <c r="J243" i="16" s="1"/>
  <c r="J244" i="16" s="1"/>
  <c r="J245" i="16" s="1"/>
  <c r="J246" i="16" s="1"/>
  <c r="J247" i="16" s="1"/>
  <c r="J248" i="16" s="1"/>
  <c r="J249" i="16" s="1"/>
  <c r="J250" i="16" s="1"/>
  <c r="J251" i="16" s="1"/>
  <c r="J252" i="16" s="1"/>
  <c r="J253" i="16" s="1"/>
  <c r="J254" i="16" s="1"/>
  <c r="J255" i="16" s="1"/>
  <c r="J256" i="16" s="1"/>
  <c r="J257" i="16" s="1"/>
  <c r="J258" i="16" s="1"/>
  <c r="J259" i="16" s="1"/>
  <c r="J260" i="16" s="1"/>
  <c r="J261" i="16" s="1"/>
  <c r="J262" i="16" s="1"/>
  <c r="J263" i="16" s="1"/>
  <c r="J264" i="16" s="1"/>
  <c r="J265" i="16" s="1"/>
  <c r="J266" i="16" s="1"/>
  <c r="J267" i="16" s="1"/>
  <c r="J268" i="16" s="1"/>
  <c r="J269" i="16" s="1"/>
  <c r="J270" i="16" s="1"/>
  <c r="J271" i="16" s="1"/>
  <c r="J272" i="16" s="1"/>
  <c r="J273" i="16" s="1"/>
  <c r="J274" i="16" s="1"/>
  <c r="J275" i="16" s="1"/>
  <c r="J276" i="16" s="1"/>
  <c r="J277" i="16" s="1"/>
  <c r="J278" i="16" s="1"/>
  <c r="J279" i="16" s="1"/>
  <c r="J280" i="16" s="1"/>
  <c r="J281" i="16" s="1"/>
  <c r="J282" i="16" s="1"/>
  <c r="J283" i="16" s="1"/>
  <c r="J284" i="16" s="1"/>
  <c r="J285" i="16" s="1"/>
  <c r="J286" i="16" s="1"/>
  <c r="J287" i="16" s="1"/>
  <c r="J288" i="16" s="1"/>
  <c r="J289" i="16" s="1"/>
  <c r="J290" i="16" s="1"/>
  <c r="J291" i="16" s="1"/>
  <c r="J292" i="16" s="1"/>
  <c r="J293" i="16" s="1"/>
  <c r="J294" i="16" s="1"/>
  <c r="J295" i="16" s="1"/>
  <c r="J296" i="16" s="1"/>
  <c r="J297" i="16" s="1"/>
  <c r="J298" i="16" s="1"/>
  <c r="J299" i="16" s="1"/>
  <c r="J300" i="16" s="1"/>
  <c r="J301" i="16" s="1"/>
  <c r="J302" i="16" s="1"/>
  <c r="J303" i="16" s="1"/>
  <c r="J304" i="16" s="1"/>
  <c r="J305" i="16" s="1"/>
  <c r="J306" i="16" s="1"/>
  <c r="J307" i="16" s="1"/>
  <c r="J308" i="16" s="1"/>
  <c r="J309" i="16" s="1"/>
  <c r="J310" i="16" s="1"/>
  <c r="J311" i="16" s="1"/>
  <c r="J312" i="16" s="1"/>
  <c r="J313" i="16" s="1"/>
  <c r="J314" i="16" s="1"/>
  <c r="J315" i="16" s="1"/>
  <c r="J316" i="16" s="1"/>
  <c r="J317" i="16" s="1"/>
  <c r="J318" i="16" s="1"/>
  <c r="J319" i="16" s="1"/>
  <c r="J320" i="16" s="1"/>
  <c r="J321" i="16" s="1"/>
  <c r="J322" i="16" s="1"/>
  <c r="J323" i="16" s="1"/>
  <c r="J324" i="16" s="1"/>
  <c r="J325" i="16" s="1"/>
  <c r="J326" i="16" s="1"/>
  <c r="J327" i="16" s="1"/>
  <c r="J328" i="16" s="1"/>
  <c r="J329" i="16" s="1"/>
  <c r="J330" i="16" s="1"/>
  <c r="J331" i="16" s="1"/>
  <c r="J332" i="16" s="1"/>
  <c r="J333" i="16" s="1"/>
  <c r="J334" i="16" s="1"/>
  <c r="J335" i="16" s="1"/>
  <c r="J336" i="16" s="1"/>
  <c r="J337" i="16" s="1"/>
  <c r="J338" i="16" s="1"/>
  <c r="J339" i="16" s="1"/>
  <c r="J340" i="16" s="1"/>
  <c r="J341" i="16" s="1"/>
  <c r="J342" i="16" s="1"/>
  <c r="J343" i="16" s="1"/>
  <c r="J344" i="16" s="1"/>
  <c r="J345" i="16" s="1"/>
  <c r="J346" i="16" s="1"/>
  <c r="J347" i="16" s="1"/>
  <c r="J348" i="16" s="1"/>
  <c r="J349" i="16" s="1"/>
  <c r="J350" i="16" s="1"/>
  <c r="J351" i="16" s="1"/>
  <c r="J352" i="16" s="1"/>
  <c r="J353" i="16" s="1"/>
  <c r="J354" i="16" s="1"/>
  <c r="J355" i="16" s="1"/>
  <c r="J356" i="16" s="1"/>
  <c r="J357" i="16" s="1"/>
  <c r="J358" i="16" s="1"/>
  <c r="J359" i="16" s="1"/>
  <c r="J360" i="16" s="1"/>
  <c r="J361" i="16" s="1"/>
  <c r="J362" i="16" s="1"/>
  <c r="J363" i="16" s="1"/>
  <c r="J364" i="16" s="1"/>
  <c r="J365" i="16" s="1"/>
  <c r="J366" i="16" s="1"/>
  <c r="J367" i="16" s="1"/>
  <c r="J368" i="16" s="1"/>
  <c r="J369" i="16" s="1"/>
  <c r="J370" i="16" s="1"/>
  <c r="J371" i="16" s="1"/>
  <c r="J372" i="16" s="1"/>
  <c r="J373" i="16" s="1"/>
  <c r="J374" i="16" s="1"/>
  <c r="J375" i="16" s="1"/>
  <c r="J376" i="16" s="1"/>
  <c r="J377" i="16" s="1"/>
  <c r="J378" i="16" s="1"/>
  <c r="J379" i="16" s="1"/>
  <c r="J380" i="16" s="1"/>
  <c r="J381" i="16" s="1"/>
  <c r="J382" i="16" s="1"/>
  <c r="J383" i="16" s="1"/>
  <c r="J384" i="16" s="1"/>
  <c r="J385" i="16" s="1"/>
  <c r="J386" i="16" s="1"/>
  <c r="J387" i="16" s="1"/>
  <c r="J388" i="16" s="1"/>
  <c r="J389" i="16" s="1"/>
  <c r="J390" i="16" s="1"/>
  <c r="J391" i="16" s="1"/>
  <c r="J392" i="16" s="1"/>
  <c r="J393" i="16" s="1"/>
  <c r="C7" i="16"/>
  <c r="C8" i="16"/>
  <c r="C17" i="16"/>
  <c r="D17" i="16" s="1"/>
  <c r="E17" i="16" s="1"/>
  <c r="F17" i="16" s="1"/>
  <c r="G17" i="16" s="1"/>
  <c r="H17" i="16" s="1"/>
  <c r="I17" i="16" s="1"/>
  <c r="J17" i="16" s="1"/>
  <c r="K17" i="16" s="1"/>
  <c r="L17" i="16" s="1"/>
  <c r="M17" i="16" s="1"/>
  <c r="N17" i="16" s="1"/>
  <c r="O17" i="16" s="1"/>
  <c r="P17" i="16" s="1"/>
  <c r="Q17" i="16" s="1"/>
  <c r="R17" i="16" s="1"/>
  <c r="S17" i="16" s="1"/>
  <c r="T17" i="16" s="1"/>
  <c r="U17" i="16" s="1"/>
  <c r="V17" i="16" s="1"/>
  <c r="W17" i="16" s="1"/>
  <c r="X17" i="16" s="1"/>
  <c r="Y17" i="16" s="1"/>
  <c r="Z17" i="16" s="1"/>
  <c r="AA17" i="16" s="1"/>
  <c r="AB17" i="16" s="1"/>
  <c r="AC17" i="16" s="1"/>
  <c r="AD17" i="16" s="1"/>
  <c r="AE17" i="16" s="1"/>
  <c r="AF17" i="16" s="1"/>
  <c r="AG17" i="16" s="1"/>
  <c r="AH17" i="16" s="1"/>
  <c r="AI17" i="16" s="1"/>
  <c r="AJ17" i="16" s="1"/>
  <c r="AK17" i="16" s="1"/>
  <c r="AL17" i="16" s="1"/>
  <c r="AM17" i="16" s="1"/>
  <c r="AN17" i="16" s="1"/>
  <c r="AO17" i="16" s="1"/>
  <c r="AP17" i="16" s="1"/>
  <c r="AQ17" i="16" s="1"/>
  <c r="AR17" i="16" s="1"/>
  <c r="AS17" i="16" s="1"/>
  <c r="AT17" i="16" s="1"/>
  <c r="AU17" i="16" s="1"/>
  <c r="AV17" i="16" s="1"/>
  <c r="AW17" i="16" s="1"/>
  <c r="AX17" i="16" s="1"/>
  <c r="AY17" i="16" s="1"/>
  <c r="AZ17" i="16" s="1"/>
  <c r="O8" i="14"/>
  <c r="I8" i="14"/>
  <c r="C8" i="14"/>
  <c r="O16" i="14"/>
  <c r="O15" i="14"/>
  <c r="O14" i="14"/>
  <c r="I16" i="14"/>
  <c r="I15" i="14"/>
  <c r="I14" i="14"/>
  <c r="L25" i="7"/>
  <c r="M25" i="7"/>
  <c r="N25" i="7"/>
  <c r="O25" i="7"/>
  <c r="P25" i="7"/>
  <c r="Q25" i="7"/>
  <c r="R25" i="7"/>
  <c r="S25" i="7"/>
  <c r="T25" i="7"/>
  <c r="U25" i="7"/>
  <c r="V25" i="7"/>
  <c r="W25" i="7"/>
  <c r="X25" i="7"/>
  <c r="Y25" i="7"/>
  <c r="Z25" i="7"/>
  <c r="AA25" i="7"/>
  <c r="AB25" i="7"/>
  <c r="AC25" i="7"/>
  <c r="AD25" i="7"/>
  <c r="AE25" i="7"/>
  <c r="AF25" i="7"/>
  <c r="AG25" i="7"/>
  <c r="AH25" i="7"/>
  <c r="AI25" i="7"/>
  <c r="AJ25" i="7"/>
  <c r="AK25" i="7"/>
  <c r="AL25" i="7"/>
  <c r="AM25" i="7"/>
  <c r="AN25" i="7"/>
  <c r="AO25" i="7"/>
  <c r="AP25" i="7"/>
  <c r="AQ25" i="7"/>
  <c r="AR25" i="7"/>
  <c r="AS25" i="7"/>
  <c r="AT25" i="7"/>
  <c r="AU25" i="7"/>
  <c r="AV25" i="7"/>
  <c r="AW25" i="7"/>
  <c r="AX25" i="7"/>
  <c r="AY25" i="7"/>
  <c r="AZ25" i="7"/>
  <c r="BA25" i="7"/>
  <c r="BB25" i="7"/>
  <c r="BC25" i="7"/>
  <c r="BD25" i="7"/>
  <c r="BE25" i="7"/>
  <c r="BF25" i="7"/>
  <c r="BG25" i="7"/>
  <c r="BH25" i="7"/>
  <c r="K44" i="18" l="1"/>
  <c r="L44" i="18" s="1"/>
  <c r="M44" i="18" s="1"/>
  <c r="N44" i="18" s="1"/>
  <c r="O44" i="18" s="1"/>
  <c r="P44" i="18" s="1"/>
  <c r="Q44" i="18" s="1"/>
  <c r="R44" i="18" s="1"/>
  <c r="S44" i="18" s="1"/>
  <c r="T44" i="18" s="1"/>
  <c r="U44" i="18" s="1"/>
  <c r="V44" i="18" s="1"/>
  <c r="W44" i="18" s="1"/>
  <c r="X44" i="18" s="1"/>
  <c r="Y44" i="18" s="1"/>
  <c r="Z44" i="18" s="1"/>
  <c r="AA44" i="18" s="1"/>
  <c r="AB44" i="18" s="1"/>
  <c r="AC44" i="18" s="1"/>
  <c r="AD44" i="18" s="1"/>
  <c r="AE44" i="18" s="1"/>
  <c r="AF44" i="18" s="1"/>
  <c r="AG44" i="18" s="1"/>
  <c r="AH44" i="18" s="1"/>
  <c r="AI44" i="18" s="1"/>
  <c r="AJ44" i="18" s="1"/>
  <c r="AK44" i="18" s="1"/>
  <c r="AL44" i="18" s="1"/>
  <c r="AM44" i="18" s="1"/>
  <c r="AN44" i="18" s="1"/>
  <c r="AO44" i="18" s="1"/>
  <c r="AP44" i="18" s="1"/>
  <c r="AQ44" i="18" s="1"/>
  <c r="AR44" i="18" s="1"/>
  <c r="AS44" i="18" s="1"/>
  <c r="AT44" i="18" s="1"/>
  <c r="AU44" i="18" s="1"/>
  <c r="AV44" i="18" s="1"/>
  <c r="AW44" i="18" s="1"/>
  <c r="AX44" i="18" s="1"/>
  <c r="AY44" i="18" s="1"/>
  <c r="AZ44" i="18" s="1"/>
  <c r="BA44" i="18" s="1"/>
  <c r="BB44" i="18" s="1"/>
  <c r="BC44" i="18" s="1"/>
  <c r="BD44" i="18" s="1"/>
  <c r="BE44" i="18" s="1"/>
  <c r="BF44" i="18" s="1"/>
  <c r="BG44" i="18" s="1"/>
  <c r="BH44" i="18" s="1"/>
  <c r="K44" i="19"/>
  <c r="L44" i="19" s="1"/>
  <c r="M44" i="19" s="1"/>
  <c r="N44" i="19" s="1"/>
  <c r="O44" i="19" s="1"/>
  <c r="P44" i="19" s="1"/>
  <c r="Q44" i="19" s="1"/>
  <c r="R44" i="19" s="1"/>
  <c r="S44" i="19" s="1"/>
  <c r="T44" i="19" s="1"/>
  <c r="U44" i="19" s="1"/>
  <c r="V44" i="19" s="1"/>
  <c r="W44" i="19" s="1"/>
  <c r="X44" i="19" s="1"/>
  <c r="Y44" i="19" s="1"/>
  <c r="Z44" i="19" s="1"/>
  <c r="AA44" i="19" s="1"/>
  <c r="AB44" i="19" s="1"/>
  <c r="AC44" i="19" s="1"/>
  <c r="AD44" i="19" s="1"/>
  <c r="AE44" i="19" s="1"/>
  <c r="AF44" i="19" s="1"/>
  <c r="AG44" i="19" s="1"/>
  <c r="AH44" i="19" s="1"/>
  <c r="AI44" i="19" s="1"/>
  <c r="AJ44" i="19" s="1"/>
  <c r="AK44" i="19" s="1"/>
  <c r="AL44" i="19" s="1"/>
  <c r="AM44" i="19" s="1"/>
  <c r="AN44" i="19" s="1"/>
  <c r="AO44" i="19" s="1"/>
  <c r="AP44" i="19" s="1"/>
  <c r="AQ44" i="19" s="1"/>
  <c r="AR44" i="19" s="1"/>
  <c r="AS44" i="19" s="1"/>
  <c r="AT44" i="19" s="1"/>
  <c r="AU44" i="19" s="1"/>
  <c r="AV44" i="19" s="1"/>
  <c r="AW44" i="19" s="1"/>
  <c r="AX44" i="19" s="1"/>
  <c r="AY44" i="19" s="1"/>
  <c r="AZ44" i="19" s="1"/>
  <c r="BA44" i="19" s="1"/>
  <c r="BB44" i="19" s="1"/>
  <c r="BC44" i="19" s="1"/>
  <c r="BD44" i="19" s="1"/>
  <c r="BE44" i="19" s="1"/>
  <c r="BF44" i="19" s="1"/>
  <c r="BG44" i="19" s="1"/>
  <c r="BH44" i="19" s="1"/>
  <c r="L24" i="23"/>
  <c r="G24" i="23" s="1"/>
  <c r="P55" i="18"/>
  <c r="F14" i="19"/>
  <c r="F53" i="19" s="1"/>
  <c r="F17" i="18"/>
  <c r="P57" i="19"/>
  <c r="G40" i="19" s="1"/>
  <c r="AW34" i="22"/>
  <c r="AK34" i="22"/>
  <c r="Y34" i="22"/>
  <c r="M34" i="22"/>
  <c r="I34" i="22"/>
  <c r="I29" i="22" s="1"/>
  <c r="I28" i="22" s="1"/>
  <c r="N34" i="22"/>
  <c r="BH34" i="22"/>
  <c r="AV34" i="22"/>
  <c r="AJ34" i="22"/>
  <c r="X34" i="22"/>
  <c r="L34" i="22"/>
  <c r="BG34" i="22"/>
  <c r="AU34" i="22"/>
  <c r="AI34" i="22"/>
  <c r="W34" i="22"/>
  <c r="K34" i="22"/>
  <c r="BF34" i="22"/>
  <c r="AT34" i="22"/>
  <c r="AH34" i="22"/>
  <c r="V34" i="22"/>
  <c r="J34" i="22"/>
  <c r="J29" i="22" s="1"/>
  <c r="J28" i="22" s="1"/>
  <c r="BE34" i="22"/>
  <c r="AS34" i="22"/>
  <c r="AG34" i="22"/>
  <c r="U34" i="22"/>
  <c r="AZ34" i="22"/>
  <c r="AN34" i="22"/>
  <c r="AB34" i="22"/>
  <c r="P34" i="22"/>
  <c r="AY34" i="22"/>
  <c r="AM34" i="22"/>
  <c r="AA34" i="22"/>
  <c r="O34" i="22"/>
  <c r="AX34" i="22"/>
  <c r="AL34" i="22"/>
  <c r="Z34" i="22"/>
  <c r="BD34" i="22"/>
  <c r="AR34" i="22"/>
  <c r="AF34" i="22"/>
  <c r="T34" i="22"/>
  <c r="H34" i="22"/>
  <c r="H29" i="22" s="1"/>
  <c r="H28" i="22" s="1"/>
  <c r="AP34" i="22"/>
  <c r="AC34" i="22"/>
  <c r="BC34" i="22"/>
  <c r="AQ34" i="22"/>
  <c r="AE34" i="22"/>
  <c r="S34" i="22"/>
  <c r="G34" i="22"/>
  <c r="BB34" i="22"/>
  <c r="AD34" i="22"/>
  <c r="R34" i="22"/>
  <c r="F34" i="22"/>
  <c r="AO34" i="22"/>
  <c r="Q34" i="22"/>
  <c r="BA34" i="22"/>
  <c r="E56" i="24"/>
  <c r="F56" i="24" s="1"/>
  <c r="G56" i="24" s="1"/>
  <c r="H56" i="24" s="1"/>
  <c r="L24" i="24"/>
  <c r="G24" i="24" s="1"/>
  <c r="M24" i="23"/>
  <c r="H24" i="23" s="1"/>
  <c r="BC34" i="21"/>
  <c r="AQ34" i="21"/>
  <c r="AE34" i="21"/>
  <c r="S34" i="21"/>
  <c r="G34" i="21"/>
  <c r="BB34" i="21"/>
  <c r="AP34" i="21"/>
  <c r="AD34" i="21"/>
  <c r="R34" i="21"/>
  <c r="F34" i="21"/>
  <c r="V34" i="21"/>
  <c r="BE34" i="21"/>
  <c r="AS34" i="21"/>
  <c r="U34" i="21"/>
  <c r="I34" i="21"/>
  <c r="I29" i="21" s="1"/>
  <c r="I28" i="21" s="1"/>
  <c r="BD34" i="21"/>
  <c r="AR34" i="21"/>
  <c r="T34" i="21"/>
  <c r="H34" i="21"/>
  <c r="BA34" i="21"/>
  <c r="AO34" i="21"/>
  <c r="AC34" i="21"/>
  <c r="Q34" i="21"/>
  <c r="AG34" i="21"/>
  <c r="AZ34" i="21"/>
  <c r="AN34" i="21"/>
  <c r="AB34" i="21"/>
  <c r="P34" i="21"/>
  <c r="X34" i="21"/>
  <c r="AY34" i="21"/>
  <c r="AM34" i="21"/>
  <c r="AA34" i="21"/>
  <c r="O34" i="21"/>
  <c r="BH34" i="21"/>
  <c r="AV34" i="21"/>
  <c r="AJ34" i="21"/>
  <c r="BG34" i="21"/>
  <c r="AU34" i="21"/>
  <c r="AI34" i="21"/>
  <c r="W34" i="21"/>
  <c r="BF34" i="21"/>
  <c r="AT34" i="21"/>
  <c r="AH34" i="21"/>
  <c r="J34" i="21"/>
  <c r="J29" i="21" s="1"/>
  <c r="J28" i="21" s="1"/>
  <c r="AF34" i="21"/>
  <c r="AX34" i="21"/>
  <c r="AL34" i="21"/>
  <c r="Z34" i="21"/>
  <c r="N34" i="21"/>
  <c r="AW34" i="21"/>
  <c r="AK34" i="21"/>
  <c r="Y34" i="21"/>
  <c r="M34" i="21"/>
  <c r="L34" i="21"/>
  <c r="K34" i="21"/>
  <c r="P54" i="19"/>
  <c r="P53" i="19"/>
  <c r="G16" i="19" s="1"/>
  <c r="G17" i="19"/>
  <c r="P55" i="19"/>
  <c r="G34" i="19" s="1"/>
  <c r="P56" i="19"/>
  <c r="G39" i="19" s="1"/>
  <c r="P57" i="18"/>
  <c r="G40" i="18" s="1"/>
  <c r="P56" i="18"/>
  <c r="G39" i="18" s="1"/>
  <c r="P53" i="18"/>
  <c r="G16" i="18" s="1"/>
  <c r="G17" i="18"/>
  <c r="F14" i="18"/>
  <c r="F53" i="18" s="1"/>
  <c r="J61" i="17"/>
  <c r="J62" i="17" s="1"/>
  <c r="J63" i="17" s="1"/>
  <c r="J64" i="17" s="1"/>
  <c r="J65" i="17" s="1"/>
  <c r="J66" i="17" s="1"/>
  <c r="J67" i="17" s="1"/>
  <c r="J68" i="17" s="1"/>
  <c r="J69" i="17" s="1"/>
  <c r="J70" i="17" s="1"/>
  <c r="J71" i="17" s="1"/>
  <c r="J72" i="17" s="1"/>
  <c r="J73" i="17" s="1"/>
  <c r="J74" i="17" s="1"/>
  <c r="J75" i="17" s="1"/>
  <c r="J76" i="17" s="1"/>
  <c r="J77" i="17" s="1"/>
  <c r="J78" i="17" s="1"/>
  <c r="J79" i="17" s="1"/>
  <c r="J80" i="17" s="1"/>
  <c r="J81" i="17" s="1"/>
  <c r="J82" i="17" s="1"/>
  <c r="J83" i="17" s="1"/>
  <c r="J84" i="17" s="1"/>
  <c r="J85" i="17" s="1"/>
  <c r="J86" i="17" s="1"/>
  <c r="J87" i="17" s="1"/>
  <c r="J88" i="17" s="1"/>
  <c r="J89" i="17" s="1"/>
  <c r="J90" i="17" s="1"/>
  <c r="J91" i="17" s="1"/>
  <c r="J92" i="17" s="1"/>
  <c r="J93" i="17" s="1"/>
  <c r="J94" i="17" s="1"/>
  <c r="J95" i="17" s="1"/>
  <c r="J96" i="17" s="1"/>
  <c r="J97" i="17" s="1"/>
  <c r="J98" i="17" s="1"/>
  <c r="J99" i="17" s="1"/>
  <c r="J100" i="17" s="1"/>
  <c r="J101" i="17" s="1"/>
  <c r="J102" i="17" s="1"/>
  <c r="J103" i="17" s="1"/>
  <c r="J104" i="17" s="1"/>
  <c r="J105" i="17" s="1"/>
  <c r="J106" i="17" s="1"/>
  <c r="J107" i="17" s="1"/>
  <c r="J108" i="17" s="1"/>
  <c r="J109" i="17" s="1"/>
  <c r="J110" i="17" s="1"/>
  <c r="J111" i="17" s="1"/>
  <c r="J112" i="17" s="1"/>
  <c r="J113" i="17" s="1"/>
  <c r="J114" i="17" s="1"/>
  <c r="J115" i="17" s="1"/>
  <c r="J116" i="17" s="1"/>
  <c r="J117" i="17" s="1"/>
  <c r="J118" i="17" s="1"/>
  <c r="J119" i="17" s="1"/>
  <c r="J120" i="17" s="1"/>
  <c r="J121" i="17" s="1"/>
  <c r="J122" i="17" s="1"/>
  <c r="J123" i="17" s="1"/>
  <c r="J124" i="17" s="1"/>
  <c r="J125" i="17" s="1"/>
  <c r="J126" i="17" s="1"/>
  <c r="J127" i="17" s="1"/>
  <c r="J128" i="17" s="1"/>
  <c r="J129" i="17" s="1"/>
  <c r="J130" i="17" s="1"/>
  <c r="J131" i="17" s="1"/>
  <c r="J132" i="17" s="1"/>
  <c r="J133" i="17" s="1"/>
  <c r="J134" i="17" s="1"/>
  <c r="J135" i="17" s="1"/>
  <c r="J136" i="17" s="1"/>
  <c r="J137" i="17" s="1"/>
  <c r="J138" i="17" s="1"/>
  <c r="J139" i="17" s="1"/>
  <c r="J140" i="17" s="1"/>
  <c r="J141" i="17" s="1"/>
  <c r="J142" i="17" s="1"/>
  <c r="J143" i="17" s="1"/>
  <c r="J144" i="17" s="1"/>
  <c r="J145" i="17" s="1"/>
  <c r="J146" i="17" s="1"/>
  <c r="J147" i="17" s="1"/>
  <c r="J148" i="17" s="1"/>
  <c r="J149" i="17" s="1"/>
  <c r="J150" i="17" s="1"/>
  <c r="J151" i="17" s="1"/>
  <c r="J152" i="17" s="1"/>
  <c r="J153" i="17" s="1"/>
  <c r="J154" i="17" s="1"/>
  <c r="J155" i="17" s="1"/>
  <c r="J156" i="17" s="1"/>
  <c r="J157" i="17" s="1"/>
  <c r="J158" i="17" s="1"/>
  <c r="J159" i="17" s="1"/>
  <c r="J160" i="17" s="1"/>
  <c r="J161" i="17" s="1"/>
  <c r="J162" i="17" s="1"/>
  <c r="J163" i="17" s="1"/>
  <c r="J164" i="17" s="1"/>
  <c r="J165" i="17" s="1"/>
  <c r="J166" i="17" s="1"/>
  <c r="J167" i="17" s="1"/>
  <c r="J168" i="17" s="1"/>
  <c r="J169" i="17" s="1"/>
  <c r="J170" i="17" s="1"/>
  <c r="J171" i="17" s="1"/>
  <c r="J172" i="17" s="1"/>
  <c r="J173" i="17" s="1"/>
  <c r="J174" i="17" s="1"/>
  <c r="J175" i="17" s="1"/>
  <c r="J176" i="17" s="1"/>
  <c r="J177" i="17" s="1"/>
  <c r="J178" i="17" s="1"/>
  <c r="J179" i="17" s="1"/>
  <c r="J180" i="17" s="1"/>
  <c r="J181" i="17" s="1"/>
  <c r="J182" i="17" s="1"/>
  <c r="J183" i="17" s="1"/>
  <c r="J184" i="17" s="1"/>
  <c r="J185" i="17" s="1"/>
  <c r="J186" i="17" s="1"/>
  <c r="J187" i="17" s="1"/>
  <c r="J188" i="17" s="1"/>
  <c r="J189" i="17" s="1"/>
  <c r="J190" i="17" s="1"/>
  <c r="J191" i="17" s="1"/>
  <c r="J192" i="17" s="1"/>
  <c r="J193" i="17" s="1"/>
  <c r="J194" i="17" s="1"/>
  <c r="J195" i="17" s="1"/>
  <c r="J196" i="17" s="1"/>
  <c r="J197" i="17" s="1"/>
  <c r="J198" i="17" s="1"/>
  <c r="J199" i="17" s="1"/>
  <c r="J200" i="17" s="1"/>
  <c r="J201" i="17" s="1"/>
  <c r="J202" i="17" s="1"/>
  <c r="J203" i="17" s="1"/>
  <c r="J204" i="17" s="1"/>
  <c r="J205" i="17" s="1"/>
  <c r="J206" i="17" s="1"/>
  <c r="J207" i="17" s="1"/>
  <c r="J208" i="17" s="1"/>
  <c r="J209" i="17" s="1"/>
  <c r="J210" i="17" s="1"/>
  <c r="J211" i="17" s="1"/>
  <c r="J212" i="17" s="1"/>
  <c r="J213" i="17" s="1"/>
  <c r="J214" i="17" s="1"/>
  <c r="J215" i="17" s="1"/>
  <c r="J216" i="17" s="1"/>
  <c r="J217" i="17" s="1"/>
  <c r="J218" i="17" s="1"/>
  <c r="J219" i="17" s="1"/>
  <c r="J220" i="17" s="1"/>
  <c r="J221" i="17" s="1"/>
  <c r="J222" i="17" s="1"/>
  <c r="J223" i="17" s="1"/>
  <c r="J224" i="17" s="1"/>
  <c r="J225" i="17" s="1"/>
  <c r="J226" i="17" s="1"/>
  <c r="J227" i="17" s="1"/>
  <c r="J228" i="17" s="1"/>
  <c r="J229" i="17" s="1"/>
  <c r="J230" i="17" s="1"/>
  <c r="J231" i="17" s="1"/>
  <c r="J232" i="17" s="1"/>
  <c r="J233" i="17" s="1"/>
  <c r="J234" i="17" s="1"/>
  <c r="J235" i="17" s="1"/>
  <c r="J236" i="17" s="1"/>
  <c r="J237" i="17" s="1"/>
  <c r="J238" i="17" s="1"/>
  <c r="J239" i="17" s="1"/>
  <c r="J240" i="17" s="1"/>
  <c r="J241" i="17" s="1"/>
  <c r="J242" i="17" s="1"/>
  <c r="J243" i="17" s="1"/>
  <c r="J244" i="17" s="1"/>
  <c r="J245" i="17" s="1"/>
  <c r="J246" i="17" s="1"/>
  <c r="J247" i="17" s="1"/>
  <c r="J248" i="17" s="1"/>
  <c r="J249" i="17" s="1"/>
  <c r="J250" i="17" s="1"/>
  <c r="J251" i="17" s="1"/>
  <c r="J252" i="17" s="1"/>
  <c r="J253" i="17" s="1"/>
  <c r="J254" i="17" s="1"/>
  <c r="J255" i="17" s="1"/>
  <c r="J256" i="17" s="1"/>
  <c r="J257" i="17" s="1"/>
  <c r="J258" i="17" s="1"/>
  <c r="J259" i="17" s="1"/>
  <c r="J260" i="17" s="1"/>
  <c r="J261" i="17" s="1"/>
  <c r="J262" i="17" s="1"/>
  <c r="J263" i="17" s="1"/>
  <c r="J264" i="17" s="1"/>
  <c r="J265" i="17" s="1"/>
  <c r="J266" i="17" s="1"/>
  <c r="J267" i="17" s="1"/>
  <c r="J268" i="17" s="1"/>
  <c r="J269" i="17" s="1"/>
  <c r="J270" i="17" s="1"/>
  <c r="J271" i="17" s="1"/>
  <c r="J272" i="17" s="1"/>
  <c r="J273" i="17" s="1"/>
  <c r="J274" i="17" s="1"/>
  <c r="J275" i="17" s="1"/>
  <c r="J276" i="17" s="1"/>
  <c r="J277" i="17" s="1"/>
  <c r="J278" i="17" s="1"/>
  <c r="J279" i="17" s="1"/>
  <c r="J280" i="17" s="1"/>
  <c r="J281" i="17" s="1"/>
  <c r="J282" i="17" s="1"/>
  <c r="J283" i="17" s="1"/>
  <c r="J284" i="17" s="1"/>
  <c r="J285" i="17" s="1"/>
  <c r="J286" i="17" s="1"/>
  <c r="J287" i="17" s="1"/>
  <c r="J288" i="17" s="1"/>
  <c r="J289" i="17" s="1"/>
  <c r="J290" i="17" s="1"/>
  <c r="J291" i="17" s="1"/>
  <c r="J292" i="17" s="1"/>
  <c r="J293" i="17" s="1"/>
  <c r="J294" i="17" s="1"/>
  <c r="J295" i="17" s="1"/>
  <c r="J296" i="17" s="1"/>
  <c r="J297" i="17" s="1"/>
  <c r="J298" i="17" s="1"/>
  <c r="J299" i="17" s="1"/>
  <c r="J300" i="17" s="1"/>
  <c r="J301" i="17" s="1"/>
  <c r="J302" i="17" s="1"/>
  <c r="J303" i="17" s="1"/>
  <c r="J304" i="17" s="1"/>
  <c r="J305" i="17" s="1"/>
  <c r="J306" i="17" s="1"/>
  <c r="J307" i="17" s="1"/>
  <c r="J308" i="17" s="1"/>
  <c r="J309" i="17" s="1"/>
  <c r="J310" i="17" s="1"/>
  <c r="J311" i="17" s="1"/>
  <c r="J312" i="17" s="1"/>
  <c r="J313" i="17" s="1"/>
  <c r="J314" i="17" s="1"/>
  <c r="J315" i="17" s="1"/>
  <c r="J316" i="17" s="1"/>
  <c r="J317" i="17" s="1"/>
  <c r="J318" i="17" s="1"/>
  <c r="J319" i="17" s="1"/>
  <c r="J320" i="17" s="1"/>
  <c r="J321" i="17" s="1"/>
  <c r="J322" i="17" s="1"/>
  <c r="J323" i="17" s="1"/>
  <c r="J324" i="17" s="1"/>
  <c r="J325" i="17" s="1"/>
  <c r="J326" i="17" s="1"/>
  <c r="J327" i="17" s="1"/>
  <c r="J328" i="17" s="1"/>
  <c r="J329" i="17" s="1"/>
  <c r="J330" i="17" s="1"/>
  <c r="J331" i="17" s="1"/>
  <c r="J332" i="17" s="1"/>
  <c r="J333" i="17" s="1"/>
  <c r="J334" i="17" s="1"/>
  <c r="J335" i="17" s="1"/>
  <c r="J336" i="17" s="1"/>
  <c r="J337" i="17" s="1"/>
  <c r="J338" i="17" s="1"/>
  <c r="J339" i="17" s="1"/>
  <c r="J340" i="17" s="1"/>
  <c r="J341" i="17" s="1"/>
  <c r="J342" i="17" s="1"/>
  <c r="J343" i="17" s="1"/>
  <c r="J344" i="17" s="1"/>
  <c r="J345" i="17" s="1"/>
  <c r="J346" i="17" s="1"/>
  <c r="J347" i="17" s="1"/>
  <c r="J348" i="17" s="1"/>
  <c r="J349" i="17" s="1"/>
  <c r="J350" i="17" s="1"/>
  <c r="J351" i="17" s="1"/>
  <c r="J352" i="17" s="1"/>
  <c r="J353" i="17" s="1"/>
  <c r="J354" i="17" s="1"/>
  <c r="J355" i="17" s="1"/>
  <c r="J356" i="17" s="1"/>
  <c r="J357" i="17" s="1"/>
  <c r="J358" i="17" s="1"/>
  <c r="J359" i="17" s="1"/>
  <c r="J360" i="17" s="1"/>
  <c r="J361" i="17" s="1"/>
  <c r="J362" i="17" s="1"/>
  <c r="J363" i="17" s="1"/>
  <c r="J364" i="17" s="1"/>
  <c r="J365" i="17" s="1"/>
  <c r="J366" i="17" s="1"/>
  <c r="J367" i="17" s="1"/>
  <c r="J368" i="17" s="1"/>
  <c r="J369" i="17" s="1"/>
  <c r="J370" i="17" s="1"/>
  <c r="J371" i="17" s="1"/>
  <c r="J372" i="17" s="1"/>
  <c r="J373" i="17" s="1"/>
  <c r="J374" i="17" s="1"/>
  <c r="J375" i="17" s="1"/>
  <c r="J376" i="17" s="1"/>
  <c r="J377" i="17" s="1"/>
  <c r="J378" i="17" s="1"/>
  <c r="J379" i="17" s="1"/>
  <c r="J380" i="17" s="1"/>
  <c r="J381" i="17" s="1"/>
  <c r="J382" i="17" s="1"/>
  <c r="J383" i="17" s="1"/>
  <c r="J384" i="17" s="1"/>
  <c r="J385" i="17" s="1"/>
  <c r="J386" i="17" s="1"/>
  <c r="J387" i="17" s="1"/>
  <c r="J388" i="17" s="1"/>
  <c r="J389" i="17" s="1"/>
  <c r="J390" i="17" s="1"/>
  <c r="J391" i="17" s="1"/>
  <c r="J392" i="17" s="1"/>
  <c r="J393" i="17" s="1"/>
  <c r="G32" i="17"/>
  <c r="G33" i="17" s="1"/>
  <c r="G33" i="16"/>
  <c r="G34" i="16" s="1"/>
  <c r="G150" i="22" l="1"/>
  <c r="E57" i="24" s="1"/>
  <c r="G150" i="21"/>
  <c r="E57" i="23" s="1"/>
  <c r="G155" i="21"/>
  <c r="G155" i="22"/>
  <c r="F150" i="22"/>
  <c r="D57" i="24" s="1"/>
  <c r="F150" i="21"/>
  <c r="D57" i="23" s="1"/>
  <c r="G14" i="19"/>
  <c r="E13" i="6" s="1"/>
  <c r="BF30" i="22"/>
  <c r="AT30" i="22"/>
  <c r="AH30" i="22"/>
  <c r="V30" i="22"/>
  <c r="BE30" i="22"/>
  <c r="AS30" i="22"/>
  <c r="AG30" i="22"/>
  <c r="U30" i="22"/>
  <c r="BD30" i="22"/>
  <c r="AR30" i="22"/>
  <c r="AF30" i="22"/>
  <c r="T30" i="22"/>
  <c r="BC30" i="22"/>
  <c r="AQ30" i="22"/>
  <c r="AE30" i="22"/>
  <c r="S30" i="22"/>
  <c r="BB30" i="22"/>
  <c r="AP30" i="22"/>
  <c r="AD30" i="22"/>
  <c r="R30" i="22"/>
  <c r="AW30" i="22"/>
  <c r="AK30" i="22"/>
  <c r="Y30" i="22"/>
  <c r="M30" i="22"/>
  <c r="BH30" i="22"/>
  <c r="AV30" i="22"/>
  <c r="AJ30" i="22"/>
  <c r="X30" i="22"/>
  <c r="L30" i="22"/>
  <c r="BG30" i="22"/>
  <c r="AU30" i="22"/>
  <c r="AI30" i="22"/>
  <c r="W30" i="22"/>
  <c r="K30" i="22"/>
  <c r="BA30" i="22"/>
  <c r="AO30" i="22"/>
  <c r="AC30" i="22"/>
  <c r="Q30" i="22"/>
  <c r="AM30" i="22"/>
  <c r="O30" i="22"/>
  <c r="AX30" i="22"/>
  <c r="N30" i="22"/>
  <c r="AZ30" i="22"/>
  <c r="AN30" i="22"/>
  <c r="AB30" i="22"/>
  <c r="P30" i="22"/>
  <c r="AY30" i="22"/>
  <c r="AA30" i="22"/>
  <c r="AL30" i="22"/>
  <c r="Z30" i="22"/>
  <c r="M24" i="24"/>
  <c r="H24" i="24" s="1"/>
  <c r="N24" i="23"/>
  <c r="O24" i="23" s="1"/>
  <c r="P24" i="23" s="1"/>
  <c r="Q24" i="23" s="1"/>
  <c r="R24" i="23" s="1"/>
  <c r="S24" i="23" s="1"/>
  <c r="T24" i="23" s="1"/>
  <c r="U24" i="23" s="1"/>
  <c r="V24" i="23" s="1"/>
  <c r="W24" i="23" s="1"/>
  <c r="X24" i="23" s="1"/>
  <c r="Y24" i="23" s="1"/>
  <c r="Z24" i="23" s="1"/>
  <c r="AA24" i="23" s="1"/>
  <c r="AB24" i="23" s="1"/>
  <c r="AC24" i="23" s="1"/>
  <c r="AD24" i="23" s="1"/>
  <c r="AE24" i="23" s="1"/>
  <c r="AF24" i="23" s="1"/>
  <c r="AG24" i="23" s="1"/>
  <c r="AH24" i="23" s="1"/>
  <c r="AI24" i="23" s="1"/>
  <c r="AJ24" i="23" s="1"/>
  <c r="AK24" i="23" s="1"/>
  <c r="AL24" i="23" s="1"/>
  <c r="AM24" i="23" s="1"/>
  <c r="AN24" i="23" s="1"/>
  <c r="AO24" i="23" s="1"/>
  <c r="AP24" i="23" s="1"/>
  <c r="AQ24" i="23" s="1"/>
  <c r="AR24" i="23" s="1"/>
  <c r="AS24" i="23" s="1"/>
  <c r="AT24" i="23" s="1"/>
  <c r="AU24" i="23" s="1"/>
  <c r="AV24" i="23" s="1"/>
  <c r="AW24" i="23" s="1"/>
  <c r="AX24" i="23" s="1"/>
  <c r="AY24" i="23" s="1"/>
  <c r="AZ24" i="23" s="1"/>
  <c r="BA24" i="23" s="1"/>
  <c r="BB24" i="23" s="1"/>
  <c r="BC24" i="23" s="1"/>
  <c r="BD24" i="23" s="1"/>
  <c r="BE24" i="23" s="1"/>
  <c r="BF24" i="23" s="1"/>
  <c r="K30" i="21"/>
  <c r="AZ30" i="21"/>
  <c r="AN30" i="21"/>
  <c r="AB30" i="21"/>
  <c r="P30" i="21"/>
  <c r="AY30" i="21"/>
  <c r="AM30" i="21"/>
  <c r="AA30" i="21"/>
  <c r="O30" i="21"/>
  <c r="AF30" i="21"/>
  <c r="BB30" i="21"/>
  <c r="AP30" i="21"/>
  <c r="AD30" i="21"/>
  <c r="R30" i="21"/>
  <c r="BA30" i="21"/>
  <c r="AC30" i="21"/>
  <c r="Q30" i="21"/>
  <c r="AX30" i="21"/>
  <c r="AL30" i="21"/>
  <c r="Z30" i="21"/>
  <c r="N30" i="21"/>
  <c r="AW30" i="21"/>
  <c r="AK30" i="21"/>
  <c r="Y30" i="21"/>
  <c r="M30" i="21"/>
  <c r="BH30" i="21"/>
  <c r="AV30" i="21"/>
  <c r="AJ30" i="21"/>
  <c r="X30" i="21"/>
  <c r="L30" i="21"/>
  <c r="BE30" i="21"/>
  <c r="AG30" i="21"/>
  <c r="U30" i="21"/>
  <c r="BD30" i="21"/>
  <c r="AR30" i="21"/>
  <c r="T30" i="21"/>
  <c r="BC30" i="21"/>
  <c r="AQ30" i="21"/>
  <c r="AE30" i="21"/>
  <c r="S30" i="21"/>
  <c r="AO30" i="21"/>
  <c r="BG30" i="21"/>
  <c r="AU30" i="21"/>
  <c r="AI30" i="21"/>
  <c r="W30" i="21"/>
  <c r="AS30" i="21"/>
  <c r="BF30" i="21"/>
  <c r="AT30" i="21"/>
  <c r="AH30" i="21"/>
  <c r="V30" i="21"/>
  <c r="G53" i="19"/>
  <c r="C11" i="24" s="1"/>
  <c r="G14" i="18"/>
  <c r="D13" i="6" s="1"/>
  <c r="G34" i="17"/>
  <c r="G35" i="16"/>
  <c r="E26" i="24" l="1"/>
  <c r="D26" i="24"/>
  <c r="E26" i="23"/>
  <c r="D26" i="23"/>
  <c r="H35" i="21"/>
  <c r="H29" i="21" s="1"/>
  <c r="H28" i="21" s="1"/>
  <c r="F35" i="21"/>
  <c r="F29" i="21" s="1"/>
  <c r="F28" i="21" s="1"/>
  <c r="F155" i="21"/>
  <c r="G35" i="21"/>
  <c r="G29" i="21" s="1"/>
  <c r="G28" i="21" s="1"/>
  <c r="F35" i="22"/>
  <c r="F29" i="22" s="1"/>
  <c r="F28" i="22" s="1"/>
  <c r="F155" i="22"/>
  <c r="G35" i="22"/>
  <c r="G29" i="22" s="1"/>
  <c r="G28" i="22" s="1"/>
  <c r="N24" i="24"/>
  <c r="O24" i="24" s="1"/>
  <c r="P24" i="24" s="1"/>
  <c r="Q24" i="24" s="1"/>
  <c r="R24" i="24" s="1"/>
  <c r="S24" i="24" s="1"/>
  <c r="T24" i="24" s="1"/>
  <c r="U24" i="24" s="1"/>
  <c r="V24" i="24" s="1"/>
  <c r="W24" i="24" s="1"/>
  <c r="X24" i="24" s="1"/>
  <c r="Y24" i="24" s="1"/>
  <c r="Z24" i="24" s="1"/>
  <c r="AA24" i="24" s="1"/>
  <c r="AB24" i="24" s="1"/>
  <c r="AC24" i="24" s="1"/>
  <c r="AD24" i="24" s="1"/>
  <c r="AE24" i="24" s="1"/>
  <c r="AF24" i="24" s="1"/>
  <c r="AG24" i="24" s="1"/>
  <c r="AH24" i="24" s="1"/>
  <c r="AI24" i="24" s="1"/>
  <c r="AJ24" i="24" s="1"/>
  <c r="AK24" i="24" s="1"/>
  <c r="AL24" i="24" s="1"/>
  <c r="AM24" i="24" s="1"/>
  <c r="AN24" i="24" s="1"/>
  <c r="AO24" i="24" s="1"/>
  <c r="AP24" i="24" s="1"/>
  <c r="AQ24" i="24" s="1"/>
  <c r="AR24" i="24" s="1"/>
  <c r="AS24" i="24" s="1"/>
  <c r="AT24" i="24" s="1"/>
  <c r="AU24" i="24" s="1"/>
  <c r="AV24" i="24" s="1"/>
  <c r="AW24" i="24" s="1"/>
  <c r="AX24" i="24" s="1"/>
  <c r="AY24" i="24" s="1"/>
  <c r="AZ24" i="24" s="1"/>
  <c r="BA24" i="24" s="1"/>
  <c r="BB24" i="24" s="1"/>
  <c r="BC24" i="24" s="1"/>
  <c r="BD24" i="24" s="1"/>
  <c r="BE24" i="24" s="1"/>
  <c r="BF24" i="24" s="1"/>
  <c r="G53" i="18"/>
  <c r="C11" i="23" s="1"/>
  <c r="G35" i="17"/>
  <c r="G36" i="16"/>
  <c r="C16" i="13"/>
  <c r="G16" i="7"/>
  <c r="G15" i="7"/>
  <c r="G40" i="7"/>
  <c r="G39" i="7"/>
  <c r="G18" i="7"/>
  <c r="G36" i="17" l="1"/>
  <c r="G37" i="16"/>
  <c r="E27" i="2"/>
  <c r="G37" i="17" l="1"/>
  <c r="G38" i="16"/>
  <c r="G152" i="3"/>
  <c r="H152" i="3"/>
  <c r="I152" i="3"/>
  <c r="J152" i="3"/>
  <c r="F152" i="3"/>
  <c r="H150" i="3"/>
  <c r="I150" i="3"/>
  <c r="J150" i="3"/>
  <c r="H57" i="5" s="1"/>
  <c r="G57" i="5" l="1"/>
  <c r="F57" i="5"/>
  <c r="G38" i="17"/>
  <c r="G39" i="16"/>
  <c r="L22" i="7"/>
  <c r="M22" i="7"/>
  <c r="N22" i="7"/>
  <c r="O22" i="7"/>
  <c r="P22" i="7"/>
  <c r="Q22" i="7"/>
  <c r="R22" i="7"/>
  <c r="S22" i="7"/>
  <c r="T22" i="7"/>
  <c r="U22" i="7"/>
  <c r="V22" i="7"/>
  <c r="W22" i="7"/>
  <c r="X22" i="7"/>
  <c r="Y22" i="7"/>
  <c r="Z22" i="7"/>
  <c r="AA22" i="7"/>
  <c r="AB22" i="7"/>
  <c r="AC22" i="7"/>
  <c r="AD22" i="7"/>
  <c r="AE22" i="7"/>
  <c r="AF22" i="7"/>
  <c r="AG22" i="7"/>
  <c r="AH22" i="7"/>
  <c r="AI22" i="7"/>
  <c r="AJ22" i="7"/>
  <c r="AK22" i="7"/>
  <c r="AL22" i="7"/>
  <c r="AM22" i="7"/>
  <c r="AN22" i="7"/>
  <c r="AO22" i="7"/>
  <c r="AP22" i="7"/>
  <c r="AQ22" i="7"/>
  <c r="AR22" i="7"/>
  <c r="AS22" i="7"/>
  <c r="AT22" i="7"/>
  <c r="AU22" i="7"/>
  <c r="AV22" i="7"/>
  <c r="AW22" i="7"/>
  <c r="AX22" i="7"/>
  <c r="AY22" i="7"/>
  <c r="AZ22" i="7"/>
  <c r="BA22" i="7"/>
  <c r="BB22" i="7"/>
  <c r="BC22" i="7"/>
  <c r="BD22" i="7"/>
  <c r="BE22" i="7"/>
  <c r="BF22" i="7"/>
  <c r="BG22" i="7"/>
  <c r="BH22" i="7"/>
  <c r="L23" i="7"/>
  <c r="M23" i="7"/>
  <c r="N23" i="7"/>
  <c r="O23" i="7"/>
  <c r="P23" i="7"/>
  <c r="Q23" i="7"/>
  <c r="R23" i="7"/>
  <c r="S23" i="7"/>
  <c r="T23" i="7"/>
  <c r="U23" i="7"/>
  <c r="V23" i="7"/>
  <c r="W23" i="7"/>
  <c r="X23" i="7"/>
  <c r="Y23" i="7"/>
  <c r="Z23" i="7"/>
  <c r="AA23" i="7"/>
  <c r="AB23" i="7"/>
  <c r="AC23" i="7"/>
  <c r="AD23" i="7"/>
  <c r="AE23" i="7"/>
  <c r="AF23" i="7"/>
  <c r="AG23" i="7"/>
  <c r="AH23" i="7"/>
  <c r="AI23" i="7"/>
  <c r="AJ23" i="7"/>
  <c r="AK23" i="7"/>
  <c r="AL23" i="7"/>
  <c r="AM23" i="7"/>
  <c r="AN23" i="7"/>
  <c r="AO23" i="7"/>
  <c r="AP23" i="7"/>
  <c r="AQ23" i="7"/>
  <c r="AR23" i="7"/>
  <c r="AS23" i="7"/>
  <c r="AT23" i="7"/>
  <c r="AU23" i="7"/>
  <c r="AV23" i="7"/>
  <c r="AW23" i="7"/>
  <c r="AX23" i="7"/>
  <c r="AY23" i="7"/>
  <c r="AZ23" i="7"/>
  <c r="BA23" i="7"/>
  <c r="BB23" i="7"/>
  <c r="BC23" i="7"/>
  <c r="BD23" i="7"/>
  <c r="BE23" i="7"/>
  <c r="BF23" i="7"/>
  <c r="BG23" i="7"/>
  <c r="BH23" i="7"/>
  <c r="L24" i="7"/>
  <c r="M24" i="7"/>
  <c r="N24" i="7"/>
  <c r="O24" i="7"/>
  <c r="P24" i="7"/>
  <c r="Q24" i="7"/>
  <c r="R24" i="7"/>
  <c r="S24" i="7"/>
  <c r="T24" i="7"/>
  <c r="U24" i="7"/>
  <c r="V24" i="7"/>
  <c r="W24" i="7"/>
  <c r="X24" i="7"/>
  <c r="Y24" i="7"/>
  <c r="Z24" i="7"/>
  <c r="AA24" i="7"/>
  <c r="AB24" i="7"/>
  <c r="AC24" i="7"/>
  <c r="AD24" i="7"/>
  <c r="AE24" i="7"/>
  <c r="AF24" i="7"/>
  <c r="AG24" i="7"/>
  <c r="AH24" i="7"/>
  <c r="AI24" i="7"/>
  <c r="AJ24" i="7"/>
  <c r="AK24" i="7"/>
  <c r="AL24" i="7"/>
  <c r="AM24" i="7"/>
  <c r="AN24" i="7"/>
  <c r="AO24" i="7"/>
  <c r="AP24" i="7"/>
  <c r="AQ24" i="7"/>
  <c r="AR24" i="7"/>
  <c r="AS24" i="7"/>
  <c r="AT24" i="7"/>
  <c r="AU24" i="7"/>
  <c r="AV24" i="7"/>
  <c r="AW24" i="7"/>
  <c r="AX24" i="7"/>
  <c r="AY24" i="7"/>
  <c r="AZ24" i="7"/>
  <c r="BA24" i="7"/>
  <c r="BB24" i="7"/>
  <c r="BC24" i="7"/>
  <c r="BD24" i="7"/>
  <c r="BE24" i="7"/>
  <c r="BF24" i="7"/>
  <c r="BG24" i="7"/>
  <c r="BH24" i="7"/>
  <c r="K24" i="7"/>
  <c r="K23" i="7"/>
  <c r="K22" i="7"/>
  <c r="G27" i="2"/>
  <c r="F27" i="2"/>
  <c r="C16" i="14"/>
  <c r="C15" i="14"/>
  <c r="C14" i="14"/>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AE74" i="3"/>
  <c r="AD74" i="3"/>
  <c r="L74" i="3"/>
  <c r="M74" i="3"/>
  <c r="N74" i="3"/>
  <c r="O74" i="3"/>
  <c r="P74" i="3"/>
  <c r="Q74" i="3"/>
  <c r="R74" i="3"/>
  <c r="S74" i="3"/>
  <c r="T74" i="3"/>
  <c r="U74" i="3"/>
  <c r="V74" i="3"/>
  <c r="W74" i="3"/>
  <c r="X74" i="3"/>
  <c r="Y74" i="3"/>
  <c r="Z74" i="3"/>
  <c r="AA74" i="3"/>
  <c r="AB74" i="3"/>
  <c r="AC74" i="3"/>
  <c r="K74" i="3"/>
  <c r="H74" i="3"/>
  <c r="I74" i="3"/>
  <c r="J74" i="3"/>
  <c r="G74" i="3"/>
  <c r="F74" i="3"/>
  <c r="G39" i="17" l="1"/>
  <c r="G40" i="16"/>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AE41" i="3"/>
  <c r="AD41" i="3"/>
  <c r="AE40" i="3"/>
  <c r="AD40" i="3"/>
  <c r="L40" i="3"/>
  <c r="M40" i="3"/>
  <c r="N40" i="3"/>
  <c r="O40" i="3"/>
  <c r="P40" i="3"/>
  <c r="Q40" i="3"/>
  <c r="R40" i="3"/>
  <c r="S40" i="3"/>
  <c r="T40" i="3"/>
  <c r="U40" i="3"/>
  <c r="V40" i="3"/>
  <c r="W40" i="3"/>
  <c r="X40" i="3"/>
  <c r="Y40" i="3"/>
  <c r="Z40" i="3"/>
  <c r="AA40" i="3"/>
  <c r="AB40" i="3"/>
  <c r="AC40" i="3"/>
  <c r="L41" i="3"/>
  <c r="M41" i="3"/>
  <c r="N41" i="3"/>
  <c r="O41" i="3"/>
  <c r="P41" i="3"/>
  <c r="Q41" i="3"/>
  <c r="R41" i="3"/>
  <c r="S41" i="3"/>
  <c r="T41" i="3"/>
  <c r="U41" i="3"/>
  <c r="V41" i="3"/>
  <c r="W41" i="3"/>
  <c r="X41" i="3"/>
  <c r="Y41" i="3"/>
  <c r="Z41" i="3"/>
  <c r="AA41" i="3"/>
  <c r="AB41" i="3"/>
  <c r="AC41" i="3"/>
  <c r="K40" i="3"/>
  <c r="K4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AE31" i="3"/>
  <c r="L31" i="3"/>
  <c r="M31" i="3"/>
  <c r="N31" i="3"/>
  <c r="O31" i="3"/>
  <c r="P31" i="3"/>
  <c r="Q31" i="3"/>
  <c r="R31" i="3"/>
  <c r="S31" i="3"/>
  <c r="T31" i="3"/>
  <c r="U31" i="3"/>
  <c r="V31" i="3"/>
  <c r="W31" i="3"/>
  <c r="X31" i="3"/>
  <c r="Y31" i="3"/>
  <c r="Z31" i="3"/>
  <c r="AA31" i="3"/>
  <c r="AB31" i="3"/>
  <c r="AC31" i="3"/>
  <c r="AD31" i="3"/>
  <c r="K31" i="3"/>
  <c r="H35" i="3"/>
  <c r="I35" i="3"/>
  <c r="J35" i="3"/>
  <c r="F37" i="3"/>
  <c r="G40" i="17" l="1"/>
  <c r="G41" i="16"/>
  <c r="D18" i="12"/>
  <c r="G41" i="17" l="1"/>
  <c r="G42" i="16"/>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AX46" i="5"/>
  <c r="AY46" i="5"/>
  <c r="AZ46" i="5"/>
  <c r="BA46" i="5"/>
  <c r="D46" i="5"/>
  <c r="G42" i="17" l="1"/>
  <c r="G43" i="16"/>
  <c r="G43" i="17" l="1"/>
  <c r="G44" i="16"/>
  <c r="D7" i="6"/>
  <c r="E7" i="6"/>
  <c r="C7" i="6"/>
  <c r="E15" i="2"/>
  <c r="G44" i="17" l="1"/>
  <c r="G45" i="16"/>
  <c r="J30" i="4"/>
  <c r="J31" i="4" s="1"/>
  <c r="J32" i="4" s="1"/>
  <c r="J33" i="4" s="1"/>
  <c r="J34" i="4" s="1"/>
  <c r="J35" i="4" s="1"/>
  <c r="J36" i="4" s="1"/>
  <c r="J37" i="4" s="1"/>
  <c r="J38" i="4" s="1"/>
  <c r="J39" i="4" s="1"/>
  <c r="J40" i="4" s="1"/>
  <c r="J41" i="4" s="1"/>
  <c r="J42" i="4" s="1"/>
  <c r="J43" i="4" s="1"/>
  <c r="J44" i="4" s="1"/>
  <c r="J45" i="4" s="1"/>
  <c r="J46" i="4" s="1"/>
  <c r="J47" i="4" s="1"/>
  <c r="J48" i="4" s="1"/>
  <c r="J49" i="4" s="1"/>
  <c r="J50" i="4" s="1"/>
  <c r="J51" i="4" s="1"/>
  <c r="J52" i="4" s="1"/>
  <c r="J53" i="4" s="1"/>
  <c r="J54" i="4" s="1"/>
  <c r="J55" i="4" s="1"/>
  <c r="J56" i="4" s="1"/>
  <c r="J57" i="4" s="1"/>
  <c r="J58" i="4" s="1"/>
  <c r="J59" i="4" s="1"/>
  <c r="J60" i="4" s="1"/>
  <c r="J61" i="4" s="1"/>
  <c r="J62" i="4" s="1"/>
  <c r="J63" i="4" s="1"/>
  <c r="J64" i="4" s="1"/>
  <c r="J65" i="4" s="1"/>
  <c r="J66" i="4" s="1"/>
  <c r="J67" i="4" s="1"/>
  <c r="J68" i="4" s="1"/>
  <c r="J69" i="4" s="1"/>
  <c r="J70" i="4" s="1"/>
  <c r="J71" i="4" s="1"/>
  <c r="J72" i="4" s="1"/>
  <c r="J73" i="4" s="1"/>
  <c r="J74" i="4" s="1"/>
  <c r="J75" i="4" s="1"/>
  <c r="J76" i="4" s="1"/>
  <c r="J77" i="4" s="1"/>
  <c r="J78" i="4" s="1"/>
  <c r="J79" i="4" s="1"/>
  <c r="J80" i="4" s="1"/>
  <c r="J81" i="4" s="1"/>
  <c r="J82" i="4" s="1"/>
  <c r="J83" i="4" s="1"/>
  <c r="J84" i="4" s="1"/>
  <c r="J85" i="4" s="1"/>
  <c r="J86" i="4" s="1"/>
  <c r="J87" i="4" s="1"/>
  <c r="J88" i="4" s="1"/>
  <c r="J89" i="4" s="1"/>
  <c r="J90" i="4" s="1"/>
  <c r="J91" i="4" s="1"/>
  <c r="J92" i="4" s="1"/>
  <c r="J93" i="4" s="1"/>
  <c r="J94" i="4" s="1"/>
  <c r="J95" i="4" s="1"/>
  <c r="J96" i="4" s="1"/>
  <c r="J97" i="4" s="1"/>
  <c r="J98" i="4" s="1"/>
  <c r="J99" i="4" s="1"/>
  <c r="J100" i="4" s="1"/>
  <c r="J101" i="4" s="1"/>
  <c r="J102" i="4" s="1"/>
  <c r="J103" i="4" s="1"/>
  <c r="J104" i="4" s="1"/>
  <c r="J105" i="4" s="1"/>
  <c r="J106" i="4" s="1"/>
  <c r="J107" i="4" s="1"/>
  <c r="J108" i="4" s="1"/>
  <c r="J109" i="4" s="1"/>
  <c r="J110" i="4" s="1"/>
  <c r="J111" i="4" s="1"/>
  <c r="J112" i="4" s="1"/>
  <c r="J113" i="4" s="1"/>
  <c r="J114" i="4" s="1"/>
  <c r="J115" i="4" s="1"/>
  <c r="J116" i="4" s="1"/>
  <c r="J117" i="4" s="1"/>
  <c r="J118" i="4" s="1"/>
  <c r="J119" i="4" s="1"/>
  <c r="J120" i="4" s="1"/>
  <c r="J121" i="4" s="1"/>
  <c r="J122" i="4" s="1"/>
  <c r="J123" i="4" s="1"/>
  <c r="J124" i="4" s="1"/>
  <c r="J125" i="4" s="1"/>
  <c r="J126" i="4" s="1"/>
  <c r="J127" i="4" s="1"/>
  <c r="J128" i="4" s="1"/>
  <c r="J129" i="4" s="1"/>
  <c r="J130" i="4" s="1"/>
  <c r="J131" i="4" s="1"/>
  <c r="J132" i="4" s="1"/>
  <c r="J133" i="4" s="1"/>
  <c r="J134" i="4" s="1"/>
  <c r="J135" i="4" s="1"/>
  <c r="J136" i="4" s="1"/>
  <c r="J137" i="4" s="1"/>
  <c r="J138" i="4" s="1"/>
  <c r="J139" i="4" s="1"/>
  <c r="J140" i="4" s="1"/>
  <c r="J141" i="4" s="1"/>
  <c r="J142" i="4" s="1"/>
  <c r="J143" i="4" s="1"/>
  <c r="J144" i="4" s="1"/>
  <c r="J145" i="4" s="1"/>
  <c r="J146" i="4" s="1"/>
  <c r="J147" i="4" s="1"/>
  <c r="J148" i="4" s="1"/>
  <c r="J149" i="4" s="1"/>
  <c r="J150" i="4" s="1"/>
  <c r="J151" i="4" s="1"/>
  <c r="J152" i="4" s="1"/>
  <c r="J153" i="4" s="1"/>
  <c r="J154" i="4" s="1"/>
  <c r="J155" i="4" s="1"/>
  <c r="J156" i="4" s="1"/>
  <c r="J157" i="4" s="1"/>
  <c r="J158" i="4" s="1"/>
  <c r="J159" i="4" s="1"/>
  <c r="J160" i="4" s="1"/>
  <c r="J161" i="4" s="1"/>
  <c r="J162" i="4" s="1"/>
  <c r="J163" i="4" s="1"/>
  <c r="J164" i="4" s="1"/>
  <c r="J165" i="4" s="1"/>
  <c r="J166" i="4" s="1"/>
  <c r="J167" i="4" s="1"/>
  <c r="J168" i="4" s="1"/>
  <c r="J169" i="4" s="1"/>
  <c r="J170" i="4" s="1"/>
  <c r="J171" i="4" s="1"/>
  <c r="J172" i="4" s="1"/>
  <c r="J173" i="4" s="1"/>
  <c r="J174" i="4" s="1"/>
  <c r="J175" i="4" s="1"/>
  <c r="J176" i="4" s="1"/>
  <c r="J177" i="4" s="1"/>
  <c r="J178" i="4" s="1"/>
  <c r="J179" i="4" s="1"/>
  <c r="J180" i="4" s="1"/>
  <c r="J181" i="4" s="1"/>
  <c r="J182" i="4" s="1"/>
  <c r="J183" i="4" s="1"/>
  <c r="J184" i="4" s="1"/>
  <c r="J185" i="4" s="1"/>
  <c r="J186" i="4" s="1"/>
  <c r="J187" i="4" s="1"/>
  <c r="J188" i="4" s="1"/>
  <c r="J189" i="4" s="1"/>
  <c r="J190" i="4" s="1"/>
  <c r="J191" i="4" s="1"/>
  <c r="J192" i="4" s="1"/>
  <c r="J193" i="4" s="1"/>
  <c r="J194" i="4" s="1"/>
  <c r="J195" i="4" s="1"/>
  <c r="J196" i="4" s="1"/>
  <c r="J197" i="4" s="1"/>
  <c r="J198" i="4" s="1"/>
  <c r="J199" i="4" s="1"/>
  <c r="J200" i="4" s="1"/>
  <c r="J201" i="4" s="1"/>
  <c r="J202" i="4" s="1"/>
  <c r="J203" i="4" s="1"/>
  <c r="J204" i="4" s="1"/>
  <c r="J205" i="4" s="1"/>
  <c r="J206" i="4" s="1"/>
  <c r="J207" i="4" s="1"/>
  <c r="J208" i="4" s="1"/>
  <c r="J209" i="4" s="1"/>
  <c r="J210" i="4" s="1"/>
  <c r="J211" i="4" s="1"/>
  <c r="J212" i="4" s="1"/>
  <c r="J213" i="4" s="1"/>
  <c r="J214" i="4" s="1"/>
  <c r="J215" i="4" s="1"/>
  <c r="J216" i="4" s="1"/>
  <c r="J217" i="4" s="1"/>
  <c r="J218" i="4" s="1"/>
  <c r="J219" i="4" s="1"/>
  <c r="J220" i="4" s="1"/>
  <c r="J221" i="4" s="1"/>
  <c r="J222" i="4" s="1"/>
  <c r="J223" i="4" s="1"/>
  <c r="J224" i="4" s="1"/>
  <c r="J225" i="4" s="1"/>
  <c r="J226" i="4" s="1"/>
  <c r="J227" i="4" s="1"/>
  <c r="J228" i="4" s="1"/>
  <c r="J229" i="4" s="1"/>
  <c r="J230" i="4" s="1"/>
  <c r="J231" i="4" s="1"/>
  <c r="J232" i="4" s="1"/>
  <c r="J233" i="4" s="1"/>
  <c r="J234" i="4" s="1"/>
  <c r="J235" i="4" s="1"/>
  <c r="J236" i="4" s="1"/>
  <c r="J237" i="4" s="1"/>
  <c r="J238" i="4" s="1"/>
  <c r="J239" i="4" s="1"/>
  <c r="J240" i="4" s="1"/>
  <c r="J241" i="4" s="1"/>
  <c r="J242" i="4" s="1"/>
  <c r="J243" i="4" s="1"/>
  <c r="J244" i="4" s="1"/>
  <c r="J245" i="4" s="1"/>
  <c r="J246" i="4" s="1"/>
  <c r="J247" i="4" s="1"/>
  <c r="J248" i="4" s="1"/>
  <c r="J249" i="4" s="1"/>
  <c r="J250" i="4" s="1"/>
  <c r="J251" i="4" s="1"/>
  <c r="J252" i="4" s="1"/>
  <c r="J253" i="4" s="1"/>
  <c r="J254" i="4" s="1"/>
  <c r="J255" i="4" s="1"/>
  <c r="J256" i="4" s="1"/>
  <c r="J257" i="4" s="1"/>
  <c r="J258" i="4" s="1"/>
  <c r="J259" i="4" s="1"/>
  <c r="J260" i="4" s="1"/>
  <c r="J261" i="4" s="1"/>
  <c r="J262" i="4" s="1"/>
  <c r="J263" i="4" s="1"/>
  <c r="J264" i="4" s="1"/>
  <c r="J265" i="4" s="1"/>
  <c r="J266" i="4" s="1"/>
  <c r="J267" i="4" s="1"/>
  <c r="J268" i="4" s="1"/>
  <c r="J269" i="4" s="1"/>
  <c r="J270" i="4" s="1"/>
  <c r="J271" i="4" s="1"/>
  <c r="J272" i="4" s="1"/>
  <c r="J273" i="4" s="1"/>
  <c r="J274" i="4" s="1"/>
  <c r="J275" i="4" s="1"/>
  <c r="J276" i="4" s="1"/>
  <c r="J277" i="4" s="1"/>
  <c r="J278" i="4" s="1"/>
  <c r="J279" i="4" s="1"/>
  <c r="J280" i="4" s="1"/>
  <c r="J281" i="4" s="1"/>
  <c r="J282" i="4" s="1"/>
  <c r="J283" i="4" s="1"/>
  <c r="J284" i="4" s="1"/>
  <c r="J285" i="4" s="1"/>
  <c r="J286" i="4" s="1"/>
  <c r="J287" i="4" s="1"/>
  <c r="J288" i="4" s="1"/>
  <c r="J289" i="4" s="1"/>
  <c r="J290" i="4" s="1"/>
  <c r="J291" i="4" s="1"/>
  <c r="J292" i="4" s="1"/>
  <c r="J293" i="4" s="1"/>
  <c r="J294" i="4" s="1"/>
  <c r="J295" i="4" s="1"/>
  <c r="J296" i="4" s="1"/>
  <c r="J297" i="4" s="1"/>
  <c r="J298" i="4" s="1"/>
  <c r="J299" i="4" s="1"/>
  <c r="J300" i="4" s="1"/>
  <c r="J301" i="4" s="1"/>
  <c r="J302" i="4" s="1"/>
  <c r="J303" i="4" s="1"/>
  <c r="J304" i="4" s="1"/>
  <c r="J305" i="4" s="1"/>
  <c r="J306" i="4" s="1"/>
  <c r="J307" i="4" s="1"/>
  <c r="J308" i="4" s="1"/>
  <c r="J309" i="4" s="1"/>
  <c r="J310" i="4" s="1"/>
  <c r="J311" i="4" s="1"/>
  <c r="J312" i="4" s="1"/>
  <c r="J313" i="4" s="1"/>
  <c r="J314" i="4" s="1"/>
  <c r="J315" i="4" s="1"/>
  <c r="J316" i="4" s="1"/>
  <c r="J317" i="4" s="1"/>
  <c r="J318" i="4" s="1"/>
  <c r="J319" i="4" s="1"/>
  <c r="J320" i="4" s="1"/>
  <c r="J321" i="4" s="1"/>
  <c r="J322" i="4" s="1"/>
  <c r="J323" i="4" s="1"/>
  <c r="J324" i="4" s="1"/>
  <c r="J325" i="4" s="1"/>
  <c r="J326" i="4" s="1"/>
  <c r="J327" i="4" s="1"/>
  <c r="J328" i="4" s="1"/>
  <c r="J329" i="4" s="1"/>
  <c r="J330" i="4" s="1"/>
  <c r="J331" i="4" s="1"/>
  <c r="J332" i="4" s="1"/>
  <c r="J333" i="4" s="1"/>
  <c r="J334" i="4" s="1"/>
  <c r="J335" i="4" s="1"/>
  <c r="J336" i="4" s="1"/>
  <c r="J337" i="4" s="1"/>
  <c r="J338" i="4" s="1"/>
  <c r="J339" i="4" s="1"/>
  <c r="J340" i="4" s="1"/>
  <c r="J341" i="4" s="1"/>
  <c r="J342" i="4" s="1"/>
  <c r="J343" i="4" s="1"/>
  <c r="J344" i="4" s="1"/>
  <c r="J345" i="4" s="1"/>
  <c r="J346" i="4" s="1"/>
  <c r="J347" i="4" s="1"/>
  <c r="J348" i="4" s="1"/>
  <c r="J349" i="4" s="1"/>
  <c r="J350" i="4" s="1"/>
  <c r="J351" i="4" s="1"/>
  <c r="J352" i="4" s="1"/>
  <c r="J353" i="4" s="1"/>
  <c r="J354" i="4" s="1"/>
  <c r="J355" i="4" s="1"/>
  <c r="J356" i="4" s="1"/>
  <c r="J357" i="4" s="1"/>
  <c r="J358" i="4" s="1"/>
  <c r="J359" i="4" s="1"/>
  <c r="J360" i="4" s="1"/>
  <c r="J361" i="4" s="1"/>
  <c r="J362" i="4" s="1"/>
  <c r="J363" i="4" s="1"/>
  <c r="J364" i="4" s="1"/>
  <c r="J365" i="4" s="1"/>
  <c r="J366" i="4" s="1"/>
  <c r="J367" i="4" s="1"/>
  <c r="J368" i="4" s="1"/>
  <c r="J369" i="4" s="1"/>
  <c r="J370" i="4" s="1"/>
  <c r="J371" i="4" s="1"/>
  <c r="J372" i="4" s="1"/>
  <c r="J373" i="4" s="1"/>
  <c r="J374" i="4" s="1"/>
  <c r="J375" i="4" s="1"/>
  <c r="J376" i="4" s="1"/>
  <c r="J377" i="4" s="1"/>
  <c r="J378" i="4" s="1"/>
  <c r="J379" i="4" s="1"/>
  <c r="J380" i="4" s="1"/>
  <c r="J381" i="4" s="1"/>
  <c r="J382" i="4" s="1"/>
  <c r="J383" i="4" s="1"/>
  <c r="J384" i="4" s="1"/>
  <c r="J385" i="4" s="1"/>
  <c r="J386" i="4" s="1"/>
  <c r="J387" i="4" s="1"/>
  <c r="J388" i="4" s="1"/>
  <c r="J389" i="4" s="1"/>
  <c r="J390" i="4" s="1"/>
  <c r="J391" i="4" s="1"/>
  <c r="J392" i="4" s="1"/>
  <c r="J393" i="4" s="1"/>
  <c r="G30" i="4"/>
  <c r="G31" i="4" s="1"/>
  <c r="G32" i="4" s="1"/>
  <c r="G33" i="4" s="1"/>
  <c r="G34" i="4" s="1"/>
  <c r="G35" i="4" s="1"/>
  <c r="G36" i="4" s="1"/>
  <c r="G37" i="4" s="1"/>
  <c r="G38" i="4" s="1"/>
  <c r="G39" i="4" s="1"/>
  <c r="G40" i="4" s="1"/>
  <c r="G41" i="4" s="1"/>
  <c r="G42" i="4" s="1"/>
  <c r="G43" i="4" s="1"/>
  <c r="G44" i="4" s="1"/>
  <c r="G45" i="4" s="1"/>
  <c r="G46" i="4" s="1"/>
  <c r="G47" i="4" s="1"/>
  <c r="G48" i="4" s="1"/>
  <c r="G49" i="4" s="1"/>
  <c r="G50" i="4" s="1"/>
  <c r="G51" i="4" s="1"/>
  <c r="G52" i="4" s="1"/>
  <c r="G53" i="4" s="1"/>
  <c r="G54" i="4" s="1"/>
  <c r="G55" i="4" s="1"/>
  <c r="G56" i="4" s="1"/>
  <c r="G57" i="4" s="1"/>
  <c r="G58" i="4" s="1"/>
  <c r="G59" i="4" s="1"/>
  <c r="G60" i="4" s="1"/>
  <c r="G61" i="4" s="1"/>
  <c r="G62" i="4" s="1"/>
  <c r="G63" i="4" s="1"/>
  <c r="G64" i="4" s="1"/>
  <c r="G65" i="4" s="1"/>
  <c r="G66" i="4" s="1"/>
  <c r="G67" i="4" s="1"/>
  <c r="G68" i="4" s="1"/>
  <c r="G69" i="4" s="1"/>
  <c r="G70" i="4" s="1"/>
  <c r="G71" i="4" s="1"/>
  <c r="G72" i="4" s="1"/>
  <c r="G73" i="4" s="1"/>
  <c r="G74" i="4" s="1"/>
  <c r="G75" i="4" s="1"/>
  <c r="G76" i="4" s="1"/>
  <c r="G77" i="4" s="1"/>
  <c r="G78" i="4" s="1"/>
  <c r="G79" i="4" s="1"/>
  <c r="G80" i="4" s="1"/>
  <c r="G81" i="4" s="1"/>
  <c r="G82" i="4" s="1"/>
  <c r="G83" i="4" s="1"/>
  <c r="G84" i="4" s="1"/>
  <c r="G85" i="4" s="1"/>
  <c r="G86" i="4" s="1"/>
  <c r="G87" i="4" s="1"/>
  <c r="G88" i="4" s="1"/>
  <c r="G89" i="4" s="1"/>
  <c r="G90" i="4" s="1"/>
  <c r="G91" i="4" s="1"/>
  <c r="G92" i="4" s="1"/>
  <c r="G93" i="4" s="1"/>
  <c r="G94" i="4" s="1"/>
  <c r="G95" i="4" s="1"/>
  <c r="G96" i="4" s="1"/>
  <c r="G97" i="4" s="1"/>
  <c r="G98" i="4" s="1"/>
  <c r="G99" i="4" s="1"/>
  <c r="G100" i="4" s="1"/>
  <c r="G101" i="4" s="1"/>
  <c r="G102" i="4" s="1"/>
  <c r="G103" i="4" s="1"/>
  <c r="G104" i="4" s="1"/>
  <c r="G105" i="4" s="1"/>
  <c r="G106" i="4" s="1"/>
  <c r="G107" i="4" s="1"/>
  <c r="G108" i="4" s="1"/>
  <c r="G109" i="4" s="1"/>
  <c r="G110" i="4" s="1"/>
  <c r="G111" i="4" s="1"/>
  <c r="G112" i="4" s="1"/>
  <c r="G113" i="4" s="1"/>
  <c r="G114" i="4" s="1"/>
  <c r="G115" i="4" s="1"/>
  <c r="G116" i="4" s="1"/>
  <c r="G117" i="4" s="1"/>
  <c r="G118" i="4" s="1"/>
  <c r="G119" i="4" s="1"/>
  <c r="G120" i="4" s="1"/>
  <c r="G121" i="4" s="1"/>
  <c r="G122" i="4" s="1"/>
  <c r="G123" i="4" s="1"/>
  <c r="G124" i="4" s="1"/>
  <c r="G125" i="4" s="1"/>
  <c r="G126" i="4" s="1"/>
  <c r="G127" i="4" s="1"/>
  <c r="G128" i="4" s="1"/>
  <c r="G129" i="4" s="1"/>
  <c r="G130" i="4" s="1"/>
  <c r="G131" i="4" s="1"/>
  <c r="G132" i="4" s="1"/>
  <c r="G133" i="4" s="1"/>
  <c r="G134" i="4" s="1"/>
  <c r="G135" i="4" s="1"/>
  <c r="G136" i="4" s="1"/>
  <c r="G137" i="4" s="1"/>
  <c r="G138" i="4" s="1"/>
  <c r="G139" i="4" s="1"/>
  <c r="G140" i="4" s="1"/>
  <c r="G141" i="4" s="1"/>
  <c r="G142" i="4" s="1"/>
  <c r="G143" i="4" s="1"/>
  <c r="G144" i="4" s="1"/>
  <c r="G145" i="4" s="1"/>
  <c r="G146" i="4" s="1"/>
  <c r="G147" i="4" s="1"/>
  <c r="G148" i="4" s="1"/>
  <c r="G149" i="4" s="1"/>
  <c r="G150" i="4" s="1"/>
  <c r="G151" i="4" s="1"/>
  <c r="G152" i="4" s="1"/>
  <c r="G153" i="4" s="1"/>
  <c r="G154" i="4" s="1"/>
  <c r="G155" i="4" s="1"/>
  <c r="G156" i="4" s="1"/>
  <c r="G157" i="4" s="1"/>
  <c r="G158" i="4" s="1"/>
  <c r="G159" i="4" s="1"/>
  <c r="G160" i="4" s="1"/>
  <c r="G161" i="4" s="1"/>
  <c r="G162" i="4" s="1"/>
  <c r="G163" i="4" s="1"/>
  <c r="G164" i="4" s="1"/>
  <c r="G165" i="4" s="1"/>
  <c r="G166" i="4" s="1"/>
  <c r="G167" i="4" s="1"/>
  <c r="G168" i="4" s="1"/>
  <c r="G169" i="4" s="1"/>
  <c r="G170" i="4" s="1"/>
  <c r="G171" i="4" s="1"/>
  <c r="G172" i="4" s="1"/>
  <c r="G173" i="4" s="1"/>
  <c r="G174" i="4" s="1"/>
  <c r="G175" i="4" s="1"/>
  <c r="G176" i="4" s="1"/>
  <c r="G177" i="4" s="1"/>
  <c r="G178" i="4" s="1"/>
  <c r="G179" i="4" s="1"/>
  <c r="G180" i="4" s="1"/>
  <c r="G181" i="4" s="1"/>
  <c r="G182" i="4" s="1"/>
  <c r="G183" i="4" s="1"/>
  <c r="G184" i="4" s="1"/>
  <c r="G185" i="4" s="1"/>
  <c r="G186" i="4" s="1"/>
  <c r="G187" i="4" s="1"/>
  <c r="G188" i="4" s="1"/>
  <c r="G189" i="4" s="1"/>
  <c r="G190" i="4" s="1"/>
  <c r="G191" i="4" s="1"/>
  <c r="G192" i="4" s="1"/>
  <c r="G193" i="4" s="1"/>
  <c r="G194" i="4" s="1"/>
  <c r="G195" i="4" s="1"/>
  <c r="G196" i="4" s="1"/>
  <c r="G197" i="4" s="1"/>
  <c r="G198" i="4" s="1"/>
  <c r="G199" i="4" s="1"/>
  <c r="G200" i="4" s="1"/>
  <c r="G201" i="4" s="1"/>
  <c r="G202" i="4" s="1"/>
  <c r="G203" i="4" s="1"/>
  <c r="G204" i="4" s="1"/>
  <c r="G205" i="4" s="1"/>
  <c r="G206" i="4" s="1"/>
  <c r="G207" i="4" s="1"/>
  <c r="G208" i="4" s="1"/>
  <c r="G209" i="4" s="1"/>
  <c r="G210" i="4" s="1"/>
  <c r="G211" i="4" s="1"/>
  <c r="G212" i="4" s="1"/>
  <c r="G213" i="4" s="1"/>
  <c r="G214" i="4" s="1"/>
  <c r="G215" i="4" s="1"/>
  <c r="G216" i="4" s="1"/>
  <c r="G217" i="4" s="1"/>
  <c r="G218" i="4" s="1"/>
  <c r="G219" i="4" s="1"/>
  <c r="G220" i="4" s="1"/>
  <c r="G221" i="4" s="1"/>
  <c r="G222" i="4" s="1"/>
  <c r="G223" i="4" s="1"/>
  <c r="G224" i="4" s="1"/>
  <c r="G225" i="4" s="1"/>
  <c r="G226" i="4" s="1"/>
  <c r="G227" i="4" s="1"/>
  <c r="G228" i="4" s="1"/>
  <c r="G229" i="4" s="1"/>
  <c r="G230" i="4" s="1"/>
  <c r="G231" i="4" s="1"/>
  <c r="G232" i="4" s="1"/>
  <c r="G233" i="4" s="1"/>
  <c r="G234" i="4" s="1"/>
  <c r="G235" i="4" s="1"/>
  <c r="G236" i="4" s="1"/>
  <c r="G237" i="4" s="1"/>
  <c r="G238" i="4" s="1"/>
  <c r="G239" i="4" s="1"/>
  <c r="G240" i="4" s="1"/>
  <c r="G241" i="4" s="1"/>
  <c r="G242" i="4" s="1"/>
  <c r="G243" i="4" s="1"/>
  <c r="G244" i="4" s="1"/>
  <c r="G245" i="4" s="1"/>
  <c r="G246" i="4" s="1"/>
  <c r="G247" i="4" s="1"/>
  <c r="G248" i="4" s="1"/>
  <c r="G249" i="4" s="1"/>
  <c r="G250" i="4" s="1"/>
  <c r="G251" i="4" s="1"/>
  <c r="G252" i="4" s="1"/>
  <c r="G253" i="4" s="1"/>
  <c r="G254" i="4" s="1"/>
  <c r="G255" i="4" s="1"/>
  <c r="G256" i="4" s="1"/>
  <c r="G257" i="4" s="1"/>
  <c r="G258" i="4" s="1"/>
  <c r="G259" i="4" s="1"/>
  <c r="G260" i="4" s="1"/>
  <c r="G261" i="4" s="1"/>
  <c r="G262" i="4" s="1"/>
  <c r="G263" i="4" s="1"/>
  <c r="G264" i="4" s="1"/>
  <c r="G265" i="4" s="1"/>
  <c r="G266" i="4" s="1"/>
  <c r="G267" i="4" s="1"/>
  <c r="G268" i="4" s="1"/>
  <c r="G269" i="4" s="1"/>
  <c r="G270" i="4" s="1"/>
  <c r="G271" i="4" s="1"/>
  <c r="G272" i="4" s="1"/>
  <c r="G273" i="4" s="1"/>
  <c r="G274" i="4" s="1"/>
  <c r="G275" i="4" s="1"/>
  <c r="G276" i="4" s="1"/>
  <c r="G277" i="4" s="1"/>
  <c r="G278" i="4" s="1"/>
  <c r="G279" i="4" s="1"/>
  <c r="G280" i="4" s="1"/>
  <c r="G281" i="4" s="1"/>
  <c r="G282" i="4" s="1"/>
  <c r="G283" i="4" s="1"/>
  <c r="G284" i="4" s="1"/>
  <c r="G285" i="4" s="1"/>
  <c r="G286" i="4" s="1"/>
  <c r="G287" i="4" s="1"/>
  <c r="G288" i="4" s="1"/>
  <c r="G289" i="4" s="1"/>
  <c r="G290" i="4" s="1"/>
  <c r="G291" i="4" s="1"/>
  <c r="G292" i="4" s="1"/>
  <c r="G293" i="4" s="1"/>
  <c r="G294" i="4" s="1"/>
  <c r="G295" i="4" s="1"/>
  <c r="G296" i="4" s="1"/>
  <c r="G297" i="4" s="1"/>
  <c r="G298" i="4" s="1"/>
  <c r="G299" i="4" s="1"/>
  <c r="G300" i="4" s="1"/>
  <c r="G301" i="4" s="1"/>
  <c r="G302" i="4" s="1"/>
  <c r="G303" i="4" s="1"/>
  <c r="G304" i="4" s="1"/>
  <c r="G305" i="4" s="1"/>
  <c r="G306" i="4" s="1"/>
  <c r="G307" i="4" s="1"/>
  <c r="G308" i="4" s="1"/>
  <c r="G309" i="4" s="1"/>
  <c r="G310" i="4" s="1"/>
  <c r="G311" i="4" s="1"/>
  <c r="G312" i="4" s="1"/>
  <c r="G313" i="4" s="1"/>
  <c r="G314" i="4" s="1"/>
  <c r="G315" i="4" s="1"/>
  <c r="G316" i="4" s="1"/>
  <c r="G317" i="4" s="1"/>
  <c r="G318" i="4" s="1"/>
  <c r="G319" i="4" s="1"/>
  <c r="G320" i="4" s="1"/>
  <c r="G321" i="4" s="1"/>
  <c r="G322" i="4" s="1"/>
  <c r="G323" i="4" s="1"/>
  <c r="G324" i="4" s="1"/>
  <c r="G325" i="4" s="1"/>
  <c r="G326" i="4" s="1"/>
  <c r="G327" i="4" s="1"/>
  <c r="G328" i="4" s="1"/>
  <c r="G329" i="4" s="1"/>
  <c r="G330" i="4" s="1"/>
  <c r="G331" i="4" s="1"/>
  <c r="G332" i="4" s="1"/>
  <c r="G333" i="4" s="1"/>
  <c r="G334" i="4" s="1"/>
  <c r="G335" i="4" s="1"/>
  <c r="G336" i="4" s="1"/>
  <c r="G337" i="4" s="1"/>
  <c r="G338" i="4" s="1"/>
  <c r="G339" i="4" s="1"/>
  <c r="G340" i="4" s="1"/>
  <c r="G341" i="4" s="1"/>
  <c r="G342" i="4" s="1"/>
  <c r="G343" i="4" s="1"/>
  <c r="G344" i="4" s="1"/>
  <c r="G345" i="4" s="1"/>
  <c r="G346" i="4" s="1"/>
  <c r="G347" i="4" s="1"/>
  <c r="G348" i="4" s="1"/>
  <c r="G349" i="4" s="1"/>
  <c r="G350" i="4" s="1"/>
  <c r="G351" i="4" s="1"/>
  <c r="G352" i="4" s="1"/>
  <c r="G353" i="4" s="1"/>
  <c r="G354" i="4" s="1"/>
  <c r="G355" i="4" s="1"/>
  <c r="G356" i="4" s="1"/>
  <c r="G357" i="4" s="1"/>
  <c r="G358" i="4" s="1"/>
  <c r="G359" i="4" s="1"/>
  <c r="G360" i="4" s="1"/>
  <c r="G361" i="4" s="1"/>
  <c r="G362" i="4" s="1"/>
  <c r="G363" i="4" s="1"/>
  <c r="G364" i="4" s="1"/>
  <c r="G365" i="4" s="1"/>
  <c r="G366" i="4" s="1"/>
  <c r="G367" i="4" s="1"/>
  <c r="G368" i="4" s="1"/>
  <c r="G369" i="4" s="1"/>
  <c r="G370" i="4" s="1"/>
  <c r="G371" i="4" s="1"/>
  <c r="G372" i="4" s="1"/>
  <c r="G373" i="4" s="1"/>
  <c r="G374" i="4" s="1"/>
  <c r="G375" i="4" s="1"/>
  <c r="G376" i="4" s="1"/>
  <c r="G377" i="4" s="1"/>
  <c r="G378" i="4" s="1"/>
  <c r="G379" i="4" s="1"/>
  <c r="G380" i="4" s="1"/>
  <c r="G381" i="4" s="1"/>
  <c r="G382" i="4" s="1"/>
  <c r="G383" i="4" s="1"/>
  <c r="G384" i="4" s="1"/>
  <c r="G385" i="4" s="1"/>
  <c r="G386" i="4" s="1"/>
  <c r="G387" i="4" s="1"/>
  <c r="G388" i="4" s="1"/>
  <c r="G389" i="4" s="1"/>
  <c r="G390" i="4" s="1"/>
  <c r="G391" i="4" s="1"/>
  <c r="G392" i="4" s="1"/>
  <c r="G393" i="4" s="1"/>
  <c r="F51" i="3"/>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BA44" i="5"/>
  <c r="D44" i="5"/>
  <c r="G45" i="17" l="1"/>
  <c r="G46" i="16"/>
  <c r="F56" i="13"/>
  <c r="E56" i="13"/>
  <c r="D56" i="13"/>
  <c r="G56" i="13"/>
  <c r="H56" i="13"/>
  <c r="I56" i="13"/>
  <c r="J56" i="13"/>
  <c r="K56" i="13"/>
  <c r="L56" i="13"/>
  <c r="M56" i="13"/>
  <c r="N56" i="13"/>
  <c r="O56" i="13"/>
  <c r="P56" i="13"/>
  <c r="Q56" i="13"/>
  <c r="R56" i="13"/>
  <c r="S56" i="13"/>
  <c r="T56" i="13"/>
  <c r="U56" i="13"/>
  <c r="V56" i="13"/>
  <c r="W56" i="13"/>
  <c r="X56" i="13"/>
  <c r="Y56" i="13"/>
  <c r="Z56" i="13"/>
  <c r="AA56" i="13"/>
  <c r="AB56" i="13"/>
  <c r="AC56" i="13"/>
  <c r="AD56" i="13"/>
  <c r="AE56" i="13"/>
  <c r="AF56" i="13"/>
  <c r="E57" i="13"/>
  <c r="D57" i="13"/>
  <c r="F57" i="13"/>
  <c r="G57" i="13"/>
  <c r="H57" i="13"/>
  <c r="I57" i="13"/>
  <c r="J57" i="13"/>
  <c r="K57" i="13"/>
  <c r="L57" i="13"/>
  <c r="M57" i="13"/>
  <c r="N57" i="13"/>
  <c r="O57" i="13"/>
  <c r="P57" i="13"/>
  <c r="Q57" i="13"/>
  <c r="R57" i="13"/>
  <c r="S57" i="13"/>
  <c r="T57" i="13"/>
  <c r="U57" i="13"/>
  <c r="V57" i="13"/>
  <c r="W57" i="13"/>
  <c r="X57" i="13"/>
  <c r="Y57" i="13"/>
  <c r="Z57" i="13"/>
  <c r="AA57" i="13"/>
  <c r="AB57" i="13"/>
  <c r="AC57" i="13"/>
  <c r="AD57" i="13"/>
  <c r="AE57" i="13"/>
  <c r="AF57" i="13"/>
  <c r="C55" i="13"/>
  <c r="C59" i="13" s="1"/>
  <c r="G46" i="17" l="1"/>
  <c r="G47" i="16"/>
  <c r="C58" i="13"/>
  <c r="C60" i="13" s="1"/>
  <c r="C62" i="13" l="1"/>
  <c r="G47" i="17"/>
  <c r="G48" i="16"/>
  <c r="C61" i="13" l="1"/>
  <c r="G48" i="17"/>
  <c r="G49" i="16"/>
  <c r="G51" i="12"/>
  <c r="G100" i="12"/>
  <c r="G93" i="12"/>
  <c r="G86" i="12"/>
  <c r="G87" i="12" s="1"/>
  <c r="G44" i="12"/>
  <c r="G45" i="12" s="1"/>
  <c r="G37" i="12"/>
  <c r="G38" i="12" s="1"/>
  <c r="D53" i="12"/>
  <c r="G52" i="12" s="1"/>
  <c r="D46" i="12"/>
  <c r="D39" i="12"/>
  <c r="D32" i="12"/>
  <c r="D25" i="12"/>
  <c r="F18" i="7"/>
  <c r="F31" i="7"/>
  <c r="F34" i="7"/>
  <c r="G34" i="7" s="1"/>
  <c r="F46" i="7"/>
  <c r="G94" i="12" l="1"/>
  <c r="G95" i="12"/>
  <c r="G101" i="12"/>
  <c r="G102" i="12"/>
  <c r="D23" i="12"/>
  <c r="D72" i="12"/>
  <c r="F17" i="7"/>
  <c r="F14" i="7" s="1"/>
  <c r="G49" i="17"/>
  <c r="G50" i="16"/>
  <c r="H93" i="12"/>
  <c r="H100" i="12"/>
  <c r="H101" i="12" s="1"/>
  <c r="G88" i="12"/>
  <c r="H86" i="12" s="1"/>
  <c r="G53" i="12"/>
  <c r="G46" i="12"/>
  <c r="H44" i="12" s="1"/>
  <c r="H45" i="12" s="1"/>
  <c r="G39" i="12"/>
  <c r="H37" i="12" s="1"/>
  <c r="H38" i="12" s="1"/>
  <c r="G17" i="7" l="1"/>
  <c r="F53" i="7"/>
  <c r="G53" i="7" s="1"/>
  <c r="G14" i="7"/>
  <c r="C13" i="6" s="1"/>
  <c r="G50" i="17"/>
  <c r="G51" i="16"/>
  <c r="H94" i="12"/>
  <c r="H95" i="12" s="1"/>
  <c r="I93" i="12" s="1"/>
  <c r="H87" i="12"/>
  <c r="H88" i="12" s="1"/>
  <c r="I86" i="12" s="1"/>
  <c r="I87" i="12" s="1"/>
  <c r="H51" i="12"/>
  <c r="H102" i="12"/>
  <c r="I100" i="12" s="1"/>
  <c r="I101" i="12" s="1"/>
  <c r="H46" i="12"/>
  <c r="I44" i="12" s="1"/>
  <c r="I45" i="12" s="1"/>
  <c r="H39" i="12"/>
  <c r="I37" i="12" s="1"/>
  <c r="I38" i="12" s="1"/>
  <c r="E26" i="5" l="1"/>
  <c r="D26" i="5"/>
  <c r="G150" i="3"/>
  <c r="E57" i="5" s="1"/>
  <c r="F150" i="3"/>
  <c r="D57" i="5" s="1"/>
  <c r="G51" i="17"/>
  <c r="G52" i="16"/>
  <c r="I94" i="12"/>
  <c r="I95" i="12"/>
  <c r="J93" i="12" s="1"/>
  <c r="J94" i="12" s="1"/>
  <c r="H52" i="12"/>
  <c r="I102" i="12"/>
  <c r="J100" i="12" s="1"/>
  <c r="J101" i="12" s="1"/>
  <c r="I88" i="12"/>
  <c r="J86" i="12" s="1"/>
  <c r="J87" i="12" s="1"/>
  <c r="I46" i="12"/>
  <c r="J44" i="12" s="1"/>
  <c r="J45" i="12" s="1"/>
  <c r="I39" i="12"/>
  <c r="J37" i="12" s="1"/>
  <c r="J38" i="12" s="1"/>
  <c r="J95" i="12" l="1"/>
  <c r="K93" i="12" s="1"/>
  <c r="K94" i="12" s="1"/>
  <c r="F35" i="3"/>
  <c r="G35" i="3"/>
  <c r="G52" i="17"/>
  <c r="G53" i="16"/>
  <c r="H53" i="12"/>
  <c r="J102" i="12"/>
  <c r="K100" i="12" s="1"/>
  <c r="K101" i="12" s="1"/>
  <c r="K95" i="12"/>
  <c r="L93" i="12" s="1"/>
  <c r="L94" i="12" s="1"/>
  <c r="J88" i="12"/>
  <c r="K86" i="12" s="1"/>
  <c r="K87" i="12" s="1"/>
  <c r="J46" i="12"/>
  <c r="K44" i="12" s="1"/>
  <c r="K45" i="12" s="1"/>
  <c r="J39" i="12"/>
  <c r="K37" i="12" s="1"/>
  <c r="K38" i="12" s="1"/>
  <c r="G53" i="17" l="1"/>
  <c r="G54" i="16"/>
  <c r="I51" i="12"/>
  <c r="K102" i="12"/>
  <c r="L100" i="12" s="1"/>
  <c r="L101" i="12" s="1"/>
  <c r="L95" i="12"/>
  <c r="M93" i="12" s="1"/>
  <c r="M94" i="12" s="1"/>
  <c r="K88" i="12"/>
  <c r="L86" i="12" s="1"/>
  <c r="L87" i="12" s="1"/>
  <c r="K46" i="12"/>
  <c r="L44" i="12" s="1"/>
  <c r="L45" i="12" s="1"/>
  <c r="K39" i="12"/>
  <c r="L37" i="12" s="1"/>
  <c r="L38" i="12" s="1"/>
  <c r="G54" i="17" l="1"/>
  <c r="G55" i="16"/>
  <c r="I52" i="12"/>
  <c r="L102" i="12"/>
  <c r="M100" i="12" s="1"/>
  <c r="M101" i="12" s="1"/>
  <c r="M95" i="12"/>
  <c r="N93" i="12" s="1"/>
  <c r="N94" i="12" s="1"/>
  <c r="L88" i="12"/>
  <c r="M86" i="12" s="1"/>
  <c r="M87" i="12" s="1"/>
  <c r="L46" i="12"/>
  <c r="M44" i="12" s="1"/>
  <c r="M45" i="12" s="1"/>
  <c r="L39" i="12"/>
  <c r="M37" i="12" s="1"/>
  <c r="M38" i="12" s="1"/>
  <c r="G55" i="17" l="1"/>
  <c r="G56" i="16"/>
  <c r="I53" i="12"/>
  <c r="J51" i="12" s="1"/>
  <c r="M102" i="12"/>
  <c r="N100" i="12" s="1"/>
  <c r="N101" i="12" s="1"/>
  <c r="N95" i="12"/>
  <c r="O93" i="12" s="1"/>
  <c r="O94" i="12" s="1"/>
  <c r="M88" i="12"/>
  <c r="N86" i="12" s="1"/>
  <c r="N87" i="12" s="1"/>
  <c r="M46" i="12"/>
  <c r="N44" i="12" s="1"/>
  <c r="N45" i="12" s="1"/>
  <c r="M39" i="12"/>
  <c r="N37" i="12" s="1"/>
  <c r="N38" i="12" s="1"/>
  <c r="G56" i="17" l="1"/>
  <c r="G57" i="16"/>
  <c r="J52" i="12"/>
  <c r="N102" i="12"/>
  <c r="O100" i="12" s="1"/>
  <c r="O101" i="12" s="1"/>
  <c r="O95" i="12"/>
  <c r="P93" i="12" s="1"/>
  <c r="P94" i="12" s="1"/>
  <c r="N88" i="12"/>
  <c r="O86" i="12" s="1"/>
  <c r="O87" i="12" s="1"/>
  <c r="N46" i="12"/>
  <c r="O44" i="12" s="1"/>
  <c r="O45" i="12" s="1"/>
  <c r="N39" i="12"/>
  <c r="O37" i="12" s="1"/>
  <c r="O38" i="12" s="1"/>
  <c r="G57" i="17" l="1"/>
  <c r="G58" i="17" s="1"/>
  <c r="G59" i="17" s="1"/>
  <c r="G60" i="17" s="1"/>
  <c r="G87" i="16"/>
  <c r="G88" i="16" s="1"/>
  <c r="G89" i="16" s="1"/>
  <c r="G90" i="16" s="1"/>
  <c r="G91" i="16" s="1"/>
  <c r="G92" i="16" s="1"/>
  <c r="G93" i="16" s="1"/>
  <c r="G94" i="16" s="1"/>
  <c r="G95" i="16" s="1"/>
  <c r="G96" i="16" s="1"/>
  <c r="G97" i="16" s="1"/>
  <c r="G98" i="16" s="1"/>
  <c r="G99" i="16" s="1"/>
  <c r="G100" i="16" s="1"/>
  <c r="G101" i="16" s="1"/>
  <c r="G102" i="16" s="1"/>
  <c r="G103" i="16" s="1"/>
  <c r="G104" i="16" s="1"/>
  <c r="G105" i="16" s="1"/>
  <c r="G106" i="16" s="1"/>
  <c r="G107" i="16" s="1"/>
  <c r="G108" i="16" s="1"/>
  <c r="G109" i="16" s="1"/>
  <c r="G110" i="16" s="1"/>
  <c r="G111" i="16" s="1"/>
  <c r="G112" i="16" s="1"/>
  <c r="G113" i="16" s="1"/>
  <c r="G114" i="16" s="1"/>
  <c r="G115" i="16" s="1"/>
  <c r="G116" i="16" s="1"/>
  <c r="G117" i="16" s="1"/>
  <c r="G118" i="16" s="1"/>
  <c r="G119" i="16" s="1"/>
  <c r="G120" i="16" s="1"/>
  <c r="G121" i="16" s="1"/>
  <c r="G122" i="16" s="1"/>
  <c r="G123" i="16" s="1"/>
  <c r="G124" i="16" s="1"/>
  <c r="G125" i="16" s="1"/>
  <c r="G126" i="16" s="1"/>
  <c r="G127" i="16" s="1"/>
  <c r="G128" i="16" s="1"/>
  <c r="G129" i="16" s="1"/>
  <c r="G130" i="16" s="1"/>
  <c r="G131" i="16" s="1"/>
  <c r="G132" i="16" s="1"/>
  <c r="G133" i="16" s="1"/>
  <c r="G134" i="16" s="1"/>
  <c r="G135" i="16" s="1"/>
  <c r="G136" i="16" s="1"/>
  <c r="G137" i="16" s="1"/>
  <c r="G138" i="16" s="1"/>
  <c r="G139" i="16" s="1"/>
  <c r="G140" i="16" s="1"/>
  <c r="G141" i="16" s="1"/>
  <c r="G142" i="16" s="1"/>
  <c r="G143" i="16" s="1"/>
  <c r="G144" i="16" s="1"/>
  <c r="G145" i="16" s="1"/>
  <c r="G146" i="16" s="1"/>
  <c r="G147" i="16" s="1"/>
  <c r="G148" i="16" s="1"/>
  <c r="G149" i="16" s="1"/>
  <c r="G150" i="16" s="1"/>
  <c r="G151" i="16" s="1"/>
  <c r="G152" i="16" s="1"/>
  <c r="G153" i="16" s="1"/>
  <c r="G154" i="16" s="1"/>
  <c r="G155" i="16" s="1"/>
  <c r="G156" i="16" s="1"/>
  <c r="G157" i="16" s="1"/>
  <c r="G158" i="16" s="1"/>
  <c r="G159" i="16" s="1"/>
  <c r="G160" i="16" s="1"/>
  <c r="G161" i="16" s="1"/>
  <c r="G162" i="16" s="1"/>
  <c r="G163" i="16" s="1"/>
  <c r="G164" i="16" s="1"/>
  <c r="G165" i="16" s="1"/>
  <c r="G166" i="16" s="1"/>
  <c r="G167" i="16" s="1"/>
  <c r="G168" i="16" s="1"/>
  <c r="G169" i="16" s="1"/>
  <c r="G170" i="16" s="1"/>
  <c r="G171" i="16" s="1"/>
  <c r="G172" i="16" s="1"/>
  <c r="G173" i="16" s="1"/>
  <c r="G58" i="16"/>
  <c r="G59" i="16" s="1"/>
  <c r="G60" i="16" s="1"/>
  <c r="G61" i="16" s="1"/>
  <c r="G62" i="16" s="1"/>
  <c r="G63" i="16" s="1"/>
  <c r="G64" i="16" s="1"/>
  <c r="G65" i="16" s="1"/>
  <c r="G66" i="16" s="1"/>
  <c r="G67" i="16" s="1"/>
  <c r="G68" i="16" s="1"/>
  <c r="G69" i="16" s="1"/>
  <c r="G70" i="16" s="1"/>
  <c r="G71" i="16" s="1"/>
  <c r="G72" i="16" s="1"/>
  <c r="G73" i="16" s="1"/>
  <c r="G74" i="16" s="1"/>
  <c r="G75" i="16" s="1"/>
  <c r="G76" i="16" s="1"/>
  <c r="G77" i="16" s="1"/>
  <c r="G78" i="16" s="1"/>
  <c r="G79" i="16" s="1"/>
  <c r="G80" i="16" s="1"/>
  <c r="G81" i="16" s="1"/>
  <c r="G82" i="16" s="1"/>
  <c r="G83" i="16" s="1"/>
  <c r="G84" i="16" s="1"/>
  <c r="G85" i="16" s="1"/>
  <c r="G86" i="16" s="1"/>
  <c r="J53" i="12"/>
  <c r="K51" i="12" s="1"/>
  <c r="O102" i="12"/>
  <c r="P100" i="12" s="1"/>
  <c r="P101" i="12" s="1"/>
  <c r="P95" i="12"/>
  <c r="Q93" i="12" s="1"/>
  <c r="Q94" i="12" s="1"/>
  <c r="O88" i="12"/>
  <c r="P86" i="12" s="1"/>
  <c r="P87" i="12" s="1"/>
  <c r="O46" i="12"/>
  <c r="P44" i="12" s="1"/>
  <c r="P45" i="12" s="1"/>
  <c r="O39" i="12"/>
  <c r="P37" i="12" s="1"/>
  <c r="P38" i="12" s="1"/>
  <c r="G174" i="16" l="1"/>
  <c r="G175" i="16" s="1"/>
  <c r="G176" i="16" s="1"/>
  <c r="G177" i="16" s="1"/>
  <c r="G178" i="16" s="1"/>
  <c r="G179" i="16" s="1"/>
  <c r="G180" i="16" s="1"/>
  <c r="G181" i="16" s="1"/>
  <c r="G182" i="16" s="1"/>
  <c r="G183" i="16" s="1"/>
  <c r="G184" i="16" s="1"/>
  <c r="G185" i="16" s="1"/>
  <c r="G186" i="16" s="1"/>
  <c r="G187" i="16" s="1"/>
  <c r="G188" i="16" s="1"/>
  <c r="G189" i="16" s="1"/>
  <c r="G190" i="16" s="1"/>
  <c r="G191" i="16" s="1"/>
  <c r="G192" i="16" s="1"/>
  <c r="G193" i="16" s="1"/>
  <c r="G194" i="16" s="1"/>
  <c r="G195" i="16" s="1"/>
  <c r="G196" i="16" s="1"/>
  <c r="G197" i="16" s="1"/>
  <c r="G198" i="16" s="1"/>
  <c r="G199" i="16" s="1"/>
  <c r="G200" i="16" s="1"/>
  <c r="G201" i="16" s="1"/>
  <c r="G202" i="16" s="1"/>
  <c r="G203" i="16" s="1"/>
  <c r="G204" i="16" s="1"/>
  <c r="G205" i="16" s="1"/>
  <c r="G206" i="16" s="1"/>
  <c r="G207" i="16" s="1"/>
  <c r="G208" i="16" s="1"/>
  <c r="G209" i="16" s="1"/>
  <c r="G210" i="16" s="1"/>
  <c r="G211" i="16" s="1"/>
  <c r="G212" i="16" s="1"/>
  <c r="G213" i="16" s="1"/>
  <c r="G214" i="16" s="1"/>
  <c r="G215" i="16" s="1"/>
  <c r="G216" i="16" s="1"/>
  <c r="G217" i="16" s="1"/>
  <c r="G218" i="16" s="1"/>
  <c r="G219" i="16" s="1"/>
  <c r="G220" i="16" s="1"/>
  <c r="G221" i="16" s="1"/>
  <c r="G222" i="16" s="1"/>
  <c r="G223" i="16" s="1"/>
  <c r="G224" i="16" s="1"/>
  <c r="G225" i="16" s="1"/>
  <c r="G226" i="16" s="1"/>
  <c r="G227" i="16" s="1"/>
  <c r="G228" i="16" s="1"/>
  <c r="G229" i="16" s="1"/>
  <c r="G230" i="16" s="1"/>
  <c r="G231" i="16" s="1"/>
  <c r="G232" i="16" s="1"/>
  <c r="G233" i="16" s="1"/>
  <c r="G234" i="16" s="1"/>
  <c r="G235" i="16" s="1"/>
  <c r="G236" i="16" s="1"/>
  <c r="G237" i="16" s="1"/>
  <c r="G238" i="16" s="1"/>
  <c r="G239" i="16" s="1"/>
  <c r="G240" i="16" s="1"/>
  <c r="G241" i="16" s="1"/>
  <c r="G242" i="16" s="1"/>
  <c r="G243" i="16" s="1"/>
  <c r="G244" i="16" s="1"/>
  <c r="G245" i="16" s="1"/>
  <c r="G246" i="16" s="1"/>
  <c r="G247" i="16" s="1"/>
  <c r="G248" i="16" s="1"/>
  <c r="G249" i="16" s="1"/>
  <c r="G250" i="16" s="1"/>
  <c r="G251" i="16" s="1"/>
  <c r="G252" i="16" s="1"/>
  <c r="G253" i="16" s="1"/>
  <c r="G254" i="16" s="1"/>
  <c r="G255" i="16" s="1"/>
  <c r="G256" i="16" s="1"/>
  <c r="G257" i="16" s="1"/>
  <c r="G258" i="16" s="1"/>
  <c r="G259" i="16" s="1"/>
  <c r="G260" i="16" s="1"/>
  <c r="G261" i="16" s="1"/>
  <c r="G262" i="16" s="1"/>
  <c r="G263" i="16" s="1"/>
  <c r="G264" i="16" s="1"/>
  <c r="G265" i="16" s="1"/>
  <c r="G266" i="16" s="1"/>
  <c r="G267" i="16" s="1"/>
  <c r="G268" i="16" s="1"/>
  <c r="G269" i="16" s="1"/>
  <c r="G270" i="16" s="1"/>
  <c r="G271" i="16" s="1"/>
  <c r="G272" i="16" s="1"/>
  <c r="G273" i="16" s="1"/>
  <c r="G274" i="16" s="1"/>
  <c r="G275" i="16" s="1"/>
  <c r="G276" i="16" s="1"/>
  <c r="G277" i="16" s="1"/>
  <c r="G278" i="16" s="1"/>
  <c r="G279" i="16" s="1"/>
  <c r="G280" i="16" s="1"/>
  <c r="G281" i="16" s="1"/>
  <c r="G282" i="16" s="1"/>
  <c r="G283" i="16" s="1"/>
  <c r="G284" i="16" s="1"/>
  <c r="G285" i="16" s="1"/>
  <c r="G286" i="16" s="1"/>
  <c r="G287" i="16" s="1"/>
  <c r="G288" i="16" s="1"/>
  <c r="K52" i="12"/>
  <c r="K53" i="12"/>
  <c r="P102" i="12"/>
  <c r="Q100" i="12" s="1"/>
  <c r="Q101" i="12" s="1"/>
  <c r="Q95" i="12"/>
  <c r="R93" i="12" s="1"/>
  <c r="R94" i="12" s="1"/>
  <c r="P88" i="12"/>
  <c r="Q86" i="12" s="1"/>
  <c r="Q87" i="12" s="1"/>
  <c r="P46" i="12"/>
  <c r="Q44" i="12" s="1"/>
  <c r="Q45" i="12" s="1"/>
  <c r="P39" i="12"/>
  <c r="Q37" i="12" s="1"/>
  <c r="Q38" i="12" s="1"/>
  <c r="G289" i="16" l="1"/>
  <c r="L51" i="12"/>
  <c r="Q102" i="12"/>
  <c r="R100" i="12" s="1"/>
  <c r="R101" i="12" s="1"/>
  <c r="R95" i="12"/>
  <c r="S93" i="12" s="1"/>
  <c r="S94" i="12" s="1"/>
  <c r="Q88" i="12"/>
  <c r="R86" i="12" s="1"/>
  <c r="R87" i="12" s="1"/>
  <c r="Q46" i="12"/>
  <c r="R44" i="12" s="1"/>
  <c r="R45" i="12" s="1"/>
  <c r="Q39" i="12"/>
  <c r="R37" i="12" s="1"/>
  <c r="R38" i="12" s="1"/>
  <c r="G61" i="17" l="1"/>
  <c r="G290" i="16"/>
  <c r="G291" i="16" s="1"/>
  <c r="G292" i="16" s="1"/>
  <c r="G293" i="16" s="1"/>
  <c r="G294" i="16" s="1"/>
  <c r="G295" i="16" s="1"/>
  <c r="G296" i="16" s="1"/>
  <c r="G297" i="16" s="1"/>
  <c r="G298" i="16" s="1"/>
  <c r="G299" i="16" s="1"/>
  <c r="G300" i="16" s="1"/>
  <c r="G301" i="16" s="1"/>
  <c r="G302" i="16" s="1"/>
  <c r="G303" i="16" s="1"/>
  <c r="G304" i="16" s="1"/>
  <c r="G305" i="16" s="1"/>
  <c r="G306" i="16" s="1"/>
  <c r="G307" i="16" s="1"/>
  <c r="G308" i="16" s="1"/>
  <c r="G309" i="16" s="1"/>
  <c r="G310" i="16" s="1"/>
  <c r="G311" i="16" s="1"/>
  <c r="G312" i="16" s="1"/>
  <c r="G313" i="16" s="1"/>
  <c r="G314" i="16" s="1"/>
  <c r="G315" i="16" s="1"/>
  <c r="G316" i="16" s="1"/>
  <c r="G317" i="16" s="1"/>
  <c r="G318" i="16" s="1"/>
  <c r="G319" i="16" s="1"/>
  <c r="G320" i="16" s="1"/>
  <c r="G321" i="16" s="1"/>
  <c r="G322" i="16" s="1"/>
  <c r="G323" i="16" s="1"/>
  <c r="G324" i="16" s="1"/>
  <c r="G325" i="16" s="1"/>
  <c r="G326" i="16" s="1"/>
  <c r="G327" i="16" s="1"/>
  <c r="G328" i="16" s="1"/>
  <c r="G329" i="16" s="1"/>
  <c r="G330" i="16" s="1"/>
  <c r="G331" i="16" s="1"/>
  <c r="G332" i="16" s="1"/>
  <c r="G333" i="16" s="1"/>
  <c r="G334" i="16" s="1"/>
  <c r="G335" i="16" s="1"/>
  <c r="G336" i="16" s="1"/>
  <c r="G337" i="16" s="1"/>
  <c r="G338" i="16" s="1"/>
  <c r="G339" i="16" s="1"/>
  <c r="G340" i="16" s="1"/>
  <c r="G341" i="16" s="1"/>
  <c r="G342" i="16" s="1"/>
  <c r="G343" i="16" s="1"/>
  <c r="G344" i="16" s="1"/>
  <c r="G345" i="16" s="1"/>
  <c r="G346" i="16" s="1"/>
  <c r="G347" i="16" s="1"/>
  <c r="G348" i="16" s="1"/>
  <c r="G349" i="16" s="1"/>
  <c r="G350" i="16" s="1"/>
  <c r="G351" i="16" s="1"/>
  <c r="G352" i="16" s="1"/>
  <c r="G353" i="16" s="1"/>
  <c r="G354" i="16" s="1"/>
  <c r="G355" i="16" s="1"/>
  <c r="G356" i="16" s="1"/>
  <c r="G357" i="16" s="1"/>
  <c r="G358" i="16" s="1"/>
  <c r="G359" i="16" s="1"/>
  <c r="G360" i="16" s="1"/>
  <c r="G361" i="16" s="1"/>
  <c r="G362" i="16" s="1"/>
  <c r="G363" i="16" s="1"/>
  <c r="G364" i="16" s="1"/>
  <c r="G365" i="16" s="1"/>
  <c r="G366" i="16" s="1"/>
  <c r="G367" i="16" s="1"/>
  <c r="G368" i="16" s="1"/>
  <c r="G369" i="16" s="1"/>
  <c r="G370" i="16" s="1"/>
  <c r="G371" i="16" s="1"/>
  <c r="G372" i="16" s="1"/>
  <c r="G373" i="16" s="1"/>
  <c r="G374" i="16" s="1"/>
  <c r="G375" i="16" s="1"/>
  <c r="G376" i="16" s="1"/>
  <c r="G377" i="16" s="1"/>
  <c r="G378" i="16" s="1"/>
  <c r="G379" i="16" s="1"/>
  <c r="G380" i="16" s="1"/>
  <c r="G381" i="16" s="1"/>
  <c r="G382" i="16" s="1"/>
  <c r="G383" i="16" s="1"/>
  <c r="G384" i="16" s="1"/>
  <c r="G385" i="16" s="1"/>
  <c r="G386" i="16" s="1"/>
  <c r="G387" i="16" s="1"/>
  <c r="G388" i="16" s="1"/>
  <c r="G389" i="16" s="1"/>
  <c r="G390" i="16" s="1"/>
  <c r="G391" i="16" s="1"/>
  <c r="G392" i="16" s="1"/>
  <c r="G393" i="16" s="1"/>
  <c r="L52" i="12"/>
  <c r="L53" i="12" s="1"/>
  <c r="R102" i="12"/>
  <c r="S100" i="12" s="1"/>
  <c r="S101" i="12" s="1"/>
  <c r="S95" i="12"/>
  <c r="T93" i="12" s="1"/>
  <c r="T94" i="12" s="1"/>
  <c r="R88" i="12"/>
  <c r="S86" i="12" s="1"/>
  <c r="S87" i="12" s="1"/>
  <c r="R46" i="12"/>
  <c r="S44" i="12" s="1"/>
  <c r="S45" i="12" s="1"/>
  <c r="R39" i="12"/>
  <c r="S37" i="12" s="1"/>
  <c r="S38" i="12" s="1"/>
  <c r="G62" i="17" l="1"/>
  <c r="M51" i="12"/>
  <c r="S102" i="12"/>
  <c r="T100" i="12" s="1"/>
  <c r="T101" i="12" s="1"/>
  <c r="T95" i="12"/>
  <c r="U93" i="12" s="1"/>
  <c r="U94" i="12" s="1"/>
  <c r="S88" i="12"/>
  <c r="T86" i="12" s="1"/>
  <c r="T87" i="12" s="1"/>
  <c r="S46" i="12"/>
  <c r="T44" i="12" s="1"/>
  <c r="T45" i="12" s="1"/>
  <c r="S39" i="12"/>
  <c r="T37" i="12" s="1"/>
  <c r="T38" i="12" s="1"/>
  <c r="G63" i="17" l="1"/>
  <c r="M52" i="12"/>
  <c r="M53" i="12"/>
  <c r="T102" i="12"/>
  <c r="U100" i="12" s="1"/>
  <c r="U101" i="12" s="1"/>
  <c r="U95" i="12"/>
  <c r="V93" i="12" s="1"/>
  <c r="V94" i="12" s="1"/>
  <c r="T88" i="12"/>
  <c r="U86" i="12" s="1"/>
  <c r="U87" i="12" s="1"/>
  <c r="T46" i="12"/>
  <c r="U44" i="12" s="1"/>
  <c r="U45" i="12" s="1"/>
  <c r="T39" i="12"/>
  <c r="U37" i="12" s="1"/>
  <c r="U38" i="12" s="1"/>
  <c r="G64" i="17" l="1"/>
  <c r="N51" i="12"/>
  <c r="U102" i="12"/>
  <c r="V100" i="12" s="1"/>
  <c r="V101" i="12" s="1"/>
  <c r="V95" i="12"/>
  <c r="W93" i="12" s="1"/>
  <c r="W94" i="12" s="1"/>
  <c r="U88" i="12"/>
  <c r="V86" i="12" s="1"/>
  <c r="V87" i="12" s="1"/>
  <c r="U46" i="12"/>
  <c r="V44" i="12" s="1"/>
  <c r="V45" i="12" s="1"/>
  <c r="U39" i="12"/>
  <c r="V37" i="12" s="1"/>
  <c r="V38" i="12" s="1"/>
  <c r="G65" i="17" l="1"/>
  <c r="N52" i="12"/>
  <c r="V102" i="12"/>
  <c r="W100" i="12" s="1"/>
  <c r="W101" i="12" s="1"/>
  <c r="W95" i="12"/>
  <c r="X93" i="12" s="1"/>
  <c r="X94" i="12" s="1"/>
  <c r="V88" i="12"/>
  <c r="W86" i="12" s="1"/>
  <c r="W87" i="12" s="1"/>
  <c r="V46" i="12"/>
  <c r="W44" i="12" s="1"/>
  <c r="W45" i="12" s="1"/>
  <c r="V39" i="12"/>
  <c r="W37" i="12" s="1"/>
  <c r="W38" i="12" s="1"/>
  <c r="G66" i="17" l="1"/>
  <c r="N53" i="12"/>
  <c r="O51" i="12"/>
  <c r="W102" i="12"/>
  <c r="X100" i="12" s="1"/>
  <c r="X101" i="12" s="1"/>
  <c r="X95" i="12"/>
  <c r="Y93" i="12" s="1"/>
  <c r="Y94" i="12" s="1"/>
  <c r="W88" i="12"/>
  <c r="X86" i="12" s="1"/>
  <c r="X87" i="12" s="1"/>
  <c r="W46" i="12"/>
  <c r="X44" i="12" s="1"/>
  <c r="X45" i="12" s="1"/>
  <c r="W39" i="12"/>
  <c r="X37" i="12" s="1"/>
  <c r="X38" i="12" s="1"/>
  <c r="G67" i="17" l="1"/>
  <c r="O52" i="12"/>
  <c r="X102" i="12"/>
  <c r="Y100" i="12" s="1"/>
  <c r="Y101" i="12" s="1"/>
  <c r="Y95" i="12"/>
  <c r="Z93" i="12" s="1"/>
  <c r="Z94" i="12" s="1"/>
  <c r="X88" i="12"/>
  <c r="Y86" i="12" s="1"/>
  <c r="Y87" i="12" s="1"/>
  <c r="X46" i="12"/>
  <c r="Y44" i="12" s="1"/>
  <c r="Y45" i="12" s="1"/>
  <c r="X39" i="12"/>
  <c r="Y37" i="12" s="1"/>
  <c r="Y38" i="12" s="1"/>
  <c r="G68" i="17" l="1"/>
  <c r="O53" i="12"/>
  <c r="P51" i="12"/>
  <c r="Y102" i="12"/>
  <c r="Z100" i="12" s="1"/>
  <c r="Z101" i="12" s="1"/>
  <c r="Z95" i="12"/>
  <c r="AA93" i="12" s="1"/>
  <c r="AA94" i="12" s="1"/>
  <c r="Y88" i="12"/>
  <c r="Z86" i="12" s="1"/>
  <c r="Z87" i="12" s="1"/>
  <c r="Y46" i="12"/>
  <c r="Z44" i="12" s="1"/>
  <c r="Z45" i="12" s="1"/>
  <c r="Y39" i="12"/>
  <c r="Z37" i="12" s="1"/>
  <c r="Z38" i="12" s="1"/>
  <c r="G69" i="17" l="1"/>
  <c r="P52" i="12"/>
  <c r="Z102" i="12"/>
  <c r="AA100" i="12" s="1"/>
  <c r="AA101" i="12" s="1"/>
  <c r="AA95" i="12"/>
  <c r="AB93" i="12" s="1"/>
  <c r="AB94" i="12" s="1"/>
  <c r="Z88" i="12"/>
  <c r="AA86" i="12" s="1"/>
  <c r="AA87" i="12" s="1"/>
  <c r="Z46" i="12"/>
  <c r="AA44" i="12" s="1"/>
  <c r="AA45" i="12" s="1"/>
  <c r="Z39" i="12"/>
  <c r="AA37" i="12" s="1"/>
  <c r="AA38" i="12" s="1"/>
  <c r="G70" i="17" l="1"/>
  <c r="P53" i="12"/>
  <c r="Q51" i="12" s="1"/>
  <c r="AA102" i="12"/>
  <c r="AB100" i="12" s="1"/>
  <c r="AB101" i="12" s="1"/>
  <c r="AB95" i="12"/>
  <c r="AC93" i="12" s="1"/>
  <c r="AC94" i="12" s="1"/>
  <c r="AA88" i="12"/>
  <c r="AB86" i="12" s="1"/>
  <c r="AB87" i="12" s="1"/>
  <c r="AA46" i="12"/>
  <c r="AB44" i="12" s="1"/>
  <c r="AB45" i="12" s="1"/>
  <c r="AA39" i="12"/>
  <c r="AB37" i="12" s="1"/>
  <c r="AB38" i="12" s="1"/>
  <c r="G71" i="17" l="1"/>
  <c r="Q52" i="12"/>
  <c r="AB102" i="12"/>
  <c r="AC100" i="12" s="1"/>
  <c r="AC101" i="12" s="1"/>
  <c r="AC95" i="12"/>
  <c r="AD93" i="12" s="1"/>
  <c r="AD94" i="12" s="1"/>
  <c r="AB88" i="12"/>
  <c r="AC86" i="12" s="1"/>
  <c r="AC87" i="12" s="1"/>
  <c r="AB46" i="12"/>
  <c r="AC44" i="12" s="1"/>
  <c r="AC45" i="12" s="1"/>
  <c r="AB39" i="12"/>
  <c r="AC37" i="12" s="1"/>
  <c r="AC38" i="12" s="1"/>
  <c r="G72" i="17" l="1"/>
  <c r="Q53" i="12"/>
  <c r="R51" i="12"/>
  <c r="AC102" i="12"/>
  <c r="AD100" i="12" s="1"/>
  <c r="AD101" i="12" s="1"/>
  <c r="AD95" i="12"/>
  <c r="AE93" i="12" s="1"/>
  <c r="AE94" i="12" s="1"/>
  <c r="AC88" i="12"/>
  <c r="AD86" i="12" s="1"/>
  <c r="AD87" i="12" s="1"/>
  <c r="AC46" i="12"/>
  <c r="AD44" i="12" s="1"/>
  <c r="AD45" i="12" s="1"/>
  <c r="AC39" i="12"/>
  <c r="AD37" i="12" s="1"/>
  <c r="AD38" i="12" s="1"/>
  <c r="G73" i="17" l="1"/>
  <c r="R52" i="12"/>
  <c r="AD102" i="12"/>
  <c r="AE100" i="12" s="1"/>
  <c r="AE101" i="12" s="1"/>
  <c r="AE95" i="12"/>
  <c r="AF93" i="12" s="1"/>
  <c r="AF94" i="12" s="1"/>
  <c r="AD88" i="12"/>
  <c r="AE86" i="12" s="1"/>
  <c r="AE87" i="12" s="1"/>
  <c r="AD46" i="12"/>
  <c r="AE44" i="12" s="1"/>
  <c r="AE45" i="12" s="1"/>
  <c r="AD39" i="12"/>
  <c r="AE37" i="12" s="1"/>
  <c r="AE38" i="12" s="1"/>
  <c r="G74" i="17" l="1"/>
  <c r="R53" i="12"/>
  <c r="S51" i="12" s="1"/>
  <c r="AE102" i="12"/>
  <c r="AF100" i="12" s="1"/>
  <c r="AF101" i="12" s="1"/>
  <c r="AF95" i="12"/>
  <c r="AG93" i="12" s="1"/>
  <c r="AG94" i="12" s="1"/>
  <c r="AE88" i="12"/>
  <c r="AF86" i="12" s="1"/>
  <c r="AF87" i="12" s="1"/>
  <c r="AE46" i="12"/>
  <c r="AF44" i="12" s="1"/>
  <c r="AF45" i="12" s="1"/>
  <c r="AE39" i="12"/>
  <c r="AF37" i="12" s="1"/>
  <c r="AF38" i="12" s="1"/>
  <c r="G75" i="17" l="1"/>
  <c r="S52" i="12"/>
  <c r="S53" i="12"/>
  <c r="AF102" i="12"/>
  <c r="AG100" i="12" s="1"/>
  <c r="AG101" i="12" s="1"/>
  <c r="AG95" i="12"/>
  <c r="AH93" i="12" s="1"/>
  <c r="AH94" i="12" s="1"/>
  <c r="AF88" i="12"/>
  <c r="AG86" i="12" s="1"/>
  <c r="AG87" i="12" s="1"/>
  <c r="AF46" i="12"/>
  <c r="AG44" i="12" s="1"/>
  <c r="AG45" i="12" s="1"/>
  <c r="AF39" i="12"/>
  <c r="AG37" i="12" s="1"/>
  <c r="AG38" i="12" s="1"/>
  <c r="G76" i="17" l="1"/>
  <c r="T51" i="12"/>
  <c r="AG102" i="12"/>
  <c r="AH100" i="12" s="1"/>
  <c r="AH101" i="12" s="1"/>
  <c r="AH95" i="12"/>
  <c r="AI93" i="12" s="1"/>
  <c r="AI94" i="12" s="1"/>
  <c r="AG88" i="12"/>
  <c r="AH86" i="12" s="1"/>
  <c r="AH87" i="12" s="1"/>
  <c r="AG46" i="12"/>
  <c r="AH44" i="12" s="1"/>
  <c r="AH45" i="12" s="1"/>
  <c r="AG39" i="12"/>
  <c r="AH37" i="12" s="1"/>
  <c r="AH38" i="12" s="1"/>
  <c r="G77" i="17" l="1"/>
  <c r="T52" i="12"/>
  <c r="AH102" i="12"/>
  <c r="AI100" i="12" s="1"/>
  <c r="AI101" i="12" s="1"/>
  <c r="AI95" i="12"/>
  <c r="AJ93" i="12" s="1"/>
  <c r="AJ94" i="12" s="1"/>
  <c r="AH88" i="12"/>
  <c r="AI86" i="12" s="1"/>
  <c r="AI87" i="12" s="1"/>
  <c r="AH46" i="12"/>
  <c r="AI44" i="12" s="1"/>
  <c r="AI45" i="12" s="1"/>
  <c r="AH39" i="12"/>
  <c r="AI37" i="12" s="1"/>
  <c r="AI38" i="12" s="1"/>
  <c r="G78" i="17" l="1"/>
  <c r="T53" i="12"/>
  <c r="U51" i="12" s="1"/>
  <c r="AI102" i="12"/>
  <c r="AJ100" i="12" s="1"/>
  <c r="AJ101" i="12" s="1"/>
  <c r="AJ95" i="12"/>
  <c r="AK93" i="12" s="1"/>
  <c r="AK94" i="12" s="1"/>
  <c r="AI88" i="12"/>
  <c r="AJ86" i="12" s="1"/>
  <c r="AJ87" i="12" s="1"/>
  <c r="AI46" i="12"/>
  <c r="AJ44" i="12" s="1"/>
  <c r="AJ45" i="12" s="1"/>
  <c r="AI39" i="12"/>
  <c r="AJ37" i="12" s="1"/>
  <c r="AJ38" i="12" s="1"/>
  <c r="G79" i="17" l="1"/>
  <c r="U52" i="12"/>
  <c r="U53" i="12"/>
  <c r="AJ102" i="12"/>
  <c r="AK100" i="12" s="1"/>
  <c r="AK101" i="12" s="1"/>
  <c r="AK95" i="12"/>
  <c r="AL93" i="12" s="1"/>
  <c r="AL94" i="12" s="1"/>
  <c r="AJ88" i="12"/>
  <c r="AK86" i="12" s="1"/>
  <c r="AK87" i="12" s="1"/>
  <c r="AJ46" i="12"/>
  <c r="AK44" i="12" s="1"/>
  <c r="AK45" i="12" s="1"/>
  <c r="AJ39" i="12"/>
  <c r="AK37" i="12" s="1"/>
  <c r="AK38" i="12" s="1"/>
  <c r="G80" i="17" l="1"/>
  <c r="V51" i="12"/>
  <c r="AK102" i="12"/>
  <c r="AL100" i="12" s="1"/>
  <c r="AL101" i="12" s="1"/>
  <c r="AL95" i="12"/>
  <c r="AM93" i="12" s="1"/>
  <c r="AM94" i="12" s="1"/>
  <c r="AK88" i="12"/>
  <c r="AL86" i="12" s="1"/>
  <c r="AL87" i="12" s="1"/>
  <c r="AK46" i="12"/>
  <c r="AL44" i="12" s="1"/>
  <c r="AL45" i="12" s="1"/>
  <c r="AK39" i="12"/>
  <c r="AL37" i="12" s="1"/>
  <c r="AL38" i="12" s="1"/>
  <c r="G81" i="17" l="1"/>
  <c r="V52" i="12"/>
  <c r="AL102" i="12"/>
  <c r="AM100" i="12" s="1"/>
  <c r="AM101" i="12" s="1"/>
  <c r="AM95" i="12"/>
  <c r="AN93" i="12" s="1"/>
  <c r="AN94" i="12" s="1"/>
  <c r="AL88" i="12"/>
  <c r="AM86" i="12" s="1"/>
  <c r="AM87" i="12" s="1"/>
  <c r="AL46" i="12"/>
  <c r="AM44" i="12" s="1"/>
  <c r="AM45" i="12" s="1"/>
  <c r="AL39" i="12"/>
  <c r="AM37" i="12" s="1"/>
  <c r="AM38" i="12" s="1"/>
  <c r="G82" i="17" l="1"/>
  <c r="V53" i="12"/>
  <c r="W51" i="12" s="1"/>
  <c r="AM102" i="12"/>
  <c r="AN100" i="12" s="1"/>
  <c r="AN101" i="12" s="1"/>
  <c r="AN95" i="12"/>
  <c r="AO93" i="12" s="1"/>
  <c r="AO94" i="12" s="1"/>
  <c r="AM88" i="12"/>
  <c r="AN86" i="12" s="1"/>
  <c r="AN87" i="12" s="1"/>
  <c r="AM46" i="12"/>
  <c r="AN44" i="12" s="1"/>
  <c r="AN45" i="12" s="1"/>
  <c r="AM39" i="12"/>
  <c r="AN37" i="12" s="1"/>
  <c r="AN38" i="12" s="1"/>
  <c r="G83" i="17" l="1"/>
  <c r="W52" i="12"/>
  <c r="W53" i="12"/>
  <c r="AN102" i="12"/>
  <c r="AO100" i="12" s="1"/>
  <c r="AO101" i="12" s="1"/>
  <c r="AO95" i="12"/>
  <c r="AP93" i="12" s="1"/>
  <c r="AP94" i="12" s="1"/>
  <c r="AN88" i="12"/>
  <c r="AO86" i="12" s="1"/>
  <c r="AO87" i="12" s="1"/>
  <c r="AN46" i="12"/>
  <c r="AO44" i="12" s="1"/>
  <c r="AO45" i="12" s="1"/>
  <c r="AN39" i="12"/>
  <c r="AO37" i="12" s="1"/>
  <c r="AO38" i="12" s="1"/>
  <c r="G84" i="17" l="1"/>
  <c r="X51" i="12"/>
  <c r="AO102" i="12"/>
  <c r="AP100" i="12" s="1"/>
  <c r="AP101" i="12" s="1"/>
  <c r="AP95" i="12"/>
  <c r="AQ93" i="12" s="1"/>
  <c r="AQ94" i="12" s="1"/>
  <c r="AO88" i="12"/>
  <c r="AP86" i="12" s="1"/>
  <c r="AP87" i="12" s="1"/>
  <c r="AO46" i="12"/>
  <c r="AP44" i="12" s="1"/>
  <c r="AP45" i="12" s="1"/>
  <c r="AO39" i="12"/>
  <c r="AP37" i="12" s="1"/>
  <c r="AP38" i="12" s="1"/>
  <c r="G85" i="17" l="1"/>
  <c r="X52" i="12"/>
  <c r="X53" i="12"/>
  <c r="AP102" i="12"/>
  <c r="AQ100" i="12" s="1"/>
  <c r="AQ101" i="12" s="1"/>
  <c r="AQ95" i="12"/>
  <c r="AR93" i="12" s="1"/>
  <c r="AR94" i="12" s="1"/>
  <c r="AP88" i="12"/>
  <c r="AQ86" i="12" s="1"/>
  <c r="AQ87" i="12" s="1"/>
  <c r="AP46" i="12"/>
  <c r="AQ44" i="12" s="1"/>
  <c r="AQ45" i="12" s="1"/>
  <c r="AP39" i="12"/>
  <c r="AQ37" i="12" s="1"/>
  <c r="AQ38" i="12" s="1"/>
  <c r="G86" i="17" l="1"/>
  <c r="Y51" i="12"/>
  <c r="AQ102" i="12"/>
  <c r="AR100" i="12" s="1"/>
  <c r="AR101" i="12" s="1"/>
  <c r="AR95" i="12"/>
  <c r="AS93" i="12" s="1"/>
  <c r="AS94" i="12" s="1"/>
  <c r="AQ88" i="12"/>
  <c r="AR86" i="12" s="1"/>
  <c r="AR87" i="12" s="1"/>
  <c r="AQ46" i="12"/>
  <c r="AR44" i="12" s="1"/>
  <c r="AR45" i="12" s="1"/>
  <c r="AQ39" i="12"/>
  <c r="AR37" i="12" s="1"/>
  <c r="AR38" i="12" s="1"/>
  <c r="G87" i="17" l="1"/>
  <c r="Y52" i="12"/>
  <c r="Y53" i="12"/>
  <c r="AR102" i="12"/>
  <c r="AS100" i="12" s="1"/>
  <c r="AS101" i="12" s="1"/>
  <c r="AS95" i="12"/>
  <c r="AT93" i="12" s="1"/>
  <c r="AT94" i="12" s="1"/>
  <c r="AR88" i="12"/>
  <c r="AS86" i="12" s="1"/>
  <c r="AS87" i="12" s="1"/>
  <c r="AR46" i="12"/>
  <c r="AS44" i="12" s="1"/>
  <c r="AS45" i="12" s="1"/>
  <c r="AR39" i="12"/>
  <c r="AS37" i="12" s="1"/>
  <c r="AS38" i="12" s="1"/>
  <c r="G88" i="17" l="1"/>
  <c r="Z51" i="12"/>
  <c r="AS102" i="12"/>
  <c r="AT100" i="12" s="1"/>
  <c r="AT101" i="12" s="1"/>
  <c r="AT95" i="12"/>
  <c r="AU93" i="12" s="1"/>
  <c r="AU94" i="12" s="1"/>
  <c r="AS88" i="12"/>
  <c r="AT86" i="12" s="1"/>
  <c r="AT87" i="12" s="1"/>
  <c r="AS46" i="12"/>
  <c r="AT44" i="12" s="1"/>
  <c r="AT45" i="12" s="1"/>
  <c r="AS39" i="12"/>
  <c r="AT37" i="12" s="1"/>
  <c r="AT38" i="12" s="1"/>
  <c r="G89" i="17" l="1"/>
  <c r="Z52" i="12"/>
  <c r="Z53" i="12"/>
  <c r="AT102" i="12"/>
  <c r="AU100" i="12" s="1"/>
  <c r="AU101" i="12" s="1"/>
  <c r="AU95" i="12"/>
  <c r="AV93" i="12" s="1"/>
  <c r="AV94" i="12" s="1"/>
  <c r="AT88" i="12"/>
  <c r="AU86" i="12" s="1"/>
  <c r="AU87" i="12" s="1"/>
  <c r="AT46" i="12"/>
  <c r="AU44" i="12" s="1"/>
  <c r="AU45" i="12" s="1"/>
  <c r="AT39" i="12"/>
  <c r="AU37" i="12" s="1"/>
  <c r="AU38" i="12" s="1"/>
  <c r="G90" i="17" l="1"/>
  <c r="AA51" i="12"/>
  <c r="AU102" i="12"/>
  <c r="AV100" i="12" s="1"/>
  <c r="AV101" i="12" s="1"/>
  <c r="AV95" i="12"/>
  <c r="AW93" i="12" s="1"/>
  <c r="AW94" i="12" s="1"/>
  <c r="AU88" i="12"/>
  <c r="AV86" i="12" s="1"/>
  <c r="AV87" i="12" s="1"/>
  <c r="AU46" i="12"/>
  <c r="AV44" i="12" s="1"/>
  <c r="AV45" i="12" s="1"/>
  <c r="AU39" i="12"/>
  <c r="AV37" i="12" s="1"/>
  <c r="AV38" i="12" s="1"/>
  <c r="G91" i="17" l="1"/>
  <c r="AA52" i="12"/>
  <c r="AA53" i="12"/>
  <c r="AV102" i="12"/>
  <c r="AW100" i="12" s="1"/>
  <c r="AW101" i="12" s="1"/>
  <c r="AW95" i="12"/>
  <c r="AX93" i="12" s="1"/>
  <c r="AX94" i="12" s="1"/>
  <c r="AV88" i="12"/>
  <c r="AW86" i="12" s="1"/>
  <c r="AW87" i="12" s="1"/>
  <c r="AV46" i="12"/>
  <c r="AW44" i="12" s="1"/>
  <c r="AW45" i="12" s="1"/>
  <c r="AV39" i="12"/>
  <c r="AW37" i="12" s="1"/>
  <c r="AW38" i="12" s="1"/>
  <c r="G92" i="17" l="1"/>
  <c r="AB51" i="12"/>
  <c r="AW102" i="12"/>
  <c r="AX100" i="12" s="1"/>
  <c r="AX101" i="12" s="1"/>
  <c r="AX95" i="12"/>
  <c r="AY93" i="12" s="1"/>
  <c r="AY94" i="12" s="1"/>
  <c r="AW88" i="12"/>
  <c r="AX86" i="12" s="1"/>
  <c r="AX87" i="12" s="1"/>
  <c r="AW46" i="12"/>
  <c r="AX44" i="12" s="1"/>
  <c r="AX45" i="12" s="1"/>
  <c r="AW39" i="12"/>
  <c r="AX37" i="12" s="1"/>
  <c r="AX38" i="12" s="1"/>
  <c r="G93" i="17" l="1"/>
  <c r="AB52" i="12"/>
  <c r="AX102" i="12"/>
  <c r="AY100" i="12" s="1"/>
  <c r="AY101" i="12" s="1"/>
  <c r="AY95" i="12"/>
  <c r="AZ93" i="12" s="1"/>
  <c r="AZ94" i="12" s="1"/>
  <c r="AX88" i="12"/>
  <c r="AY86" i="12" s="1"/>
  <c r="AY87" i="12" s="1"/>
  <c r="AX46" i="12"/>
  <c r="AY44" i="12" s="1"/>
  <c r="AY45" i="12" s="1"/>
  <c r="AX39" i="12"/>
  <c r="AY37" i="12" s="1"/>
  <c r="AY38" i="12" s="1"/>
  <c r="G94" i="17" l="1"/>
  <c r="AB53" i="12"/>
  <c r="AC51" i="12" s="1"/>
  <c r="AY102" i="12"/>
  <c r="AZ100" i="12" s="1"/>
  <c r="AZ101" i="12" s="1"/>
  <c r="AZ95" i="12"/>
  <c r="BA93" i="12" s="1"/>
  <c r="BA94" i="12" s="1"/>
  <c r="AY88" i="12"/>
  <c r="AZ86" i="12" s="1"/>
  <c r="AZ87" i="12" s="1"/>
  <c r="AY46" i="12"/>
  <c r="AZ44" i="12" s="1"/>
  <c r="AZ45" i="12" s="1"/>
  <c r="AY39" i="12"/>
  <c r="AZ37" i="12" s="1"/>
  <c r="AZ38" i="12" s="1"/>
  <c r="G95" i="17" l="1"/>
  <c r="AC52" i="12"/>
  <c r="AC53" i="12"/>
  <c r="AZ102" i="12"/>
  <c r="BA100" i="12" s="1"/>
  <c r="BA101" i="12" s="1"/>
  <c r="BA95" i="12"/>
  <c r="BB93" i="12" s="1"/>
  <c r="BB94" i="12" s="1"/>
  <c r="AZ88" i="12"/>
  <c r="BA86" i="12" s="1"/>
  <c r="BA87" i="12" s="1"/>
  <c r="AZ46" i="12"/>
  <c r="BA44" i="12" s="1"/>
  <c r="BA45" i="12" s="1"/>
  <c r="AZ39" i="12"/>
  <c r="BA37" i="12" s="1"/>
  <c r="BA38" i="12" s="1"/>
  <c r="G96" i="17" l="1"/>
  <c r="AD51" i="12"/>
  <c r="BA102" i="12"/>
  <c r="BB100" i="12" s="1"/>
  <c r="BB101" i="12" s="1"/>
  <c r="BB95" i="12"/>
  <c r="BC93" i="12" s="1"/>
  <c r="BC94" i="12" s="1"/>
  <c r="BA88" i="12"/>
  <c r="BB86" i="12" s="1"/>
  <c r="BB87" i="12" s="1"/>
  <c r="BA46" i="12"/>
  <c r="BB44" i="12" s="1"/>
  <c r="BB45" i="12" s="1"/>
  <c r="BA39" i="12"/>
  <c r="BB37" i="12" s="1"/>
  <c r="BB38" i="12" s="1"/>
  <c r="G97" i="17" l="1"/>
  <c r="AD52" i="12"/>
  <c r="AD53" i="12"/>
  <c r="BB102" i="12"/>
  <c r="BC100" i="12" s="1"/>
  <c r="BC101" i="12" s="1"/>
  <c r="BC95" i="12"/>
  <c r="BD93" i="12" s="1"/>
  <c r="BD94" i="12" s="1"/>
  <c r="BB88" i="12"/>
  <c r="BC86" i="12" s="1"/>
  <c r="BC87" i="12" s="1"/>
  <c r="BB46" i="12"/>
  <c r="BC44" i="12" s="1"/>
  <c r="BC45" i="12" s="1"/>
  <c r="BB39" i="12"/>
  <c r="BC37" i="12" s="1"/>
  <c r="BC38" i="12" s="1"/>
  <c r="G98" i="17" l="1"/>
  <c r="AE51" i="12"/>
  <c r="BC102" i="12"/>
  <c r="BD100" i="12" s="1"/>
  <c r="BD101" i="12" s="1"/>
  <c r="BD95" i="12"/>
  <c r="BC88" i="12"/>
  <c r="BD86" i="12" s="1"/>
  <c r="BD87" i="12" s="1"/>
  <c r="BC46" i="12"/>
  <c r="BD44" i="12" s="1"/>
  <c r="BD45" i="12" s="1"/>
  <c r="BC39" i="12"/>
  <c r="BD37" i="12" s="1"/>
  <c r="BD38" i="12" s="1"/>
  <c r="G99" i="17" l="1"/>
  <c r="AE52" i="12"/>
  <c r="AE53" i="12"/>
  <c r="BD102" i="12"/>
  <c r="BD88" i="12"/>
  <c r="BD46" i="12"/>
  <c r="BD39" i="12"/>
  <c r="G100" i="17" l="1"/>
  <c r="AF51" i="12"/>
  <c r="G101" i="17" l="1"/>
  <c r="AF52" i="12"/>
  <c r="AF53" i="12"/>
  <c r="G102" i="17" l="1"/>
  <c r="AG51" i="12"/>
  <c r="G103" i="17" l="1"/>
  <c r="AG52" i="12"/>
  <c r="AG53" i="12"/>
  <c r="G104" i="17" l="1"/>
  <c r="AH51" i="12"/>
  <c r="G105" i="17" l="1"/>
  <c r="AH52" i="12"/>
  <c r="AH53" i="12"/>
  <c r="G106" i="17" l="1"/>
  <c r="AI51" i="12"/>
  <c r="G107" i="17" l="1"/>
  <c r="AI52" i="12"/>
  <c r="AI53" i="12"/>
  <c r="G108" i="17" l="1"/>
  <c r="AJ51" i="12"/>
  <c r="G109" i="17" l="1"/>
  <c r="AJ52" i="12"/>
  <c r="AJ53" i="12"/>
  <c r="G110" i="17" l="1"/>
  <c r="AK51" i="12"/>
  <c r="G111" i="17" l="1"/>
  <c r="AK52" i="12"/>
  <c r="AK53" i="12"/>
  <c r="G112" i="17" l="1"/>
  <c r="AL51" i="12"/>
  <c r="G113" i="17" l="1"/>
  <c r="AL52" i="12"/>
  <c r="AL53" i="12"/>
  <c r="G114" i="17" l="1"/>
  <c r="AM51" i="12"/>
  <c r="G115" i="17" l="1"/>
  <c r="AM52" i="12"/>
  <c r="AM53" i="12"/>
  <c r="G116" i="17" l="1"/>
  <c r="AN51" i="12"/>
  <c r="G117" i="17" l="1"/>
  <c r="AN52" i="12"/>
  <c r="AN53" i="12"/>
  <c r="G118" i="17" l="1"/>
  <c r="AO51" i="12"/>
  <c r="G119" i="17" l="1"/>
  <c r="AO52" i="12"/>
  <c r="AO53" i="12"/>
  <c r="G120" i="17" l="1"/>
  <c r="AP51" i="12"/>
  <c r="G121" i="17" l="1"/>
  <c r="AP52" i="12"/>
  <c r="AP53" i="12"/>
  <c r="G122" i="17" l="1"/>
  <c r="AQ51" i="12"/>
  <c r="G123" i="17" l="1"/>
  <c r="AQ52" i="12"/>
  <c r="AQ53" i="12"/>
  <c r="G124" i="17" l="1"/>
  <c r="AR51" i="12"/>
  <c r="G125" i="17" l="1"/>
  <c r="AR52" i="12"/>
  <c r="AR53" i="12"/>
  <c r="G126" i="17" l="1"/>
  <c r="AS51" i="12"/>
  <c r="G127" i="17" l="1"/>
  <c r="AS52" i="12"/>
  <c r="AS53" i="12"/>
  <c r="G128" i="17" l="1"/>
  <c r="AT51" i="12"/>
  <c r="G129" i="17" l="1"/>
  <c r="AT52" i="12"/>
  <c r="AT53" i="12"/>
  <c r="G130" i="17" l="1"/>
  <c r="AU51" i="12"/>
  <c r="G131" i="17" l="1"/>
  <c r="AU52" i="12"/>
  <c r="AU53" i="12"/>
  <c r="G132" i="17" l="1"/>
  <c r="AV51" i="12"/>
  <c r="G133" i="17" l="1"/>
  <c r="AV52" i="12"/>
  <c r="AV53" i="12"/>
  <c r="G134" i="17" l="1"/>
  <c r="AW51" i="12"/>
  <c r="G135" i="17" l="1"/>
  <c r="AW52" i="12"/>
  <c r="AW53" i="12"/>
  <c r="G136" i="17" l="1"/>
  <c r="AX51" i="12"/>
  <c r="G137" i="17" l="1"/>
  <c r="AX52" i="12"/>
  <c r="AX53" i="12"/>
  <c r="G138" i="17" l="1"/>
  <c r="AY51" i="12"/>
  <c r="G139" i="17" l="1"/>
  <c r="AY52" i="12"/>
  <c r="AY53" i="12"/>
  <c r="G140" i="17" l="1"/>
  <c r="AZ51" i="12"/>
  <c r="G141" i="17" l="1"/>
  <c r="AZ52" i="12"/>
  <c r="AZ53" i="12"/>
  <c r="G142" i="17" l="1"/>
  <c r="BA51" i="12"/>
  <c r="G143" i="17" l="1"/>
  <c r="BA52" i="12"/>
  <c r="BA53" i="12"/>
  <c r="G144" i="17" l="1"/>
  <c r="BB51" i="12"/>
  <c r="G145" i="17" l="1"/>
  <c r="BB52" i="12"/>
  <c r="BB53" i="12"/>
  <c r="G146" i="17" l="1"/>
  <c r="BC51" i="12"/>
  <c r="G147" i="17" l="1"/>
  <c r="BC52" i="12"/>
  <c r="G148" i="17" l="1"/>
  <c r="BC53" i="12"/>
  <c r="G149" i="17" l="1"/>
  <c r="BD51" i="12"/>
  <c r="G150" i="17" l="1"/>
  <c r="BD52" i="12"/>
  <c r="G151" i="17" l="1"/>
  <c r="BD53" i="12"/>
  <c r="G152" i="17" l="1"/>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G153" i="17" l="1"/>
  <c r="R11" i="8" a="1"/>
  <c r="C39" i="17" l="1"/>
  <c r="D39" i="17" s="1"/>
  <c r="C44" i="17"/>
  <c r="D44" i="17" s="1"/>
  <c r="C390" i="17"/>
  <c r="D390" i="17" s="1"/>
  <c r="C380" i="17"/>
  <c r="C371" i="17"/>
  <c r="D371" i="17" s="1"/>
  <c r="C359" i="17"/>
  <c r="D359" i="17" s="1"/>
  <c r="C347" i="17"/>
  <c r="D347" i="17" s="1"/>
  <c r="C337" i="17"/>
  <c r="D337" i="17" s="1"/>
  <c r="C327" i="17"/>
  <c r="D327" i="17" s="1"/>
  <c r="C318" i="17"/>
  <c r="D318" i="17" s="1"/>
  <c r="C300" i="17"/>
  <c r="D300" i="17" s="1"/>
  <c r="C288" i="17"/>
  <c r="D288" i="17" s="1"/>
  <c r="C279" i="17"/>
  <c r="D279" i="17" s="1"/>
  <c r="C270" i="17"/>
  <c r="D270" i="17" s="1"/>
  <c r="C262" i="17"/>
  <c r="C255" i="17"/>
  <c r="D255" i="17" s="1"/>
  <c r="C245" i="17"/>
  <c r="D245" i="17" s="1"/>
  <c r="C237" i="17"/>
  <c r="D237" i="17" s="1"/>
  <c r="C228" i="17"/>
  <c r="D228" i="17" s="1"/>
  <c r="C220" i="17"/>
  <c r="C210" i="17"/>
  <c r="C199" i="17"/>
  <c r="D199" i="17" s="1"/>
  <c r="C189" i="17"/>
  <c r="D189" i="17" s="1"/>
  <c r="C178" i="17"/>
  <c r="D178" i="17" s="1"/>
  <c r="C168" i="17"/>
  <c r="D168" i="17" s="1"/>
  <c r="C159" i="17"/>
  <c r="D159" i="17" s="1"/>
  <c r="C148" i="17"/>
  <c r="D148" i="17" s="1"/>
  <c r="C136" i="17"/>
  <c r="D136" i="17" s="1"/>
  <c r="C124" i="17"/>
  <c r="D124" i="17" s="1"/>
  <c r="C114" i="17"/>
  <c r="D114" i="17" s="1"/>
  <c r="C102" i="17"/>
  <c r="D102" i="17" s="1"/>
  <c r="C83" i="17"/>
  <c r="D83" i="17" s="1"/>
  <c r="C73" i="17"/>
  <c r="D73" i="17" s="1"/>
  <c r="C61" i="17"/>
  <c r="D61" i="17" s="1"/>
  <c r="C386" i="16"/>
  <c r="D386" i="16" s="1"/>
  <c r="C351" i="16"/>
  <c r="D351" i="16" s="1"/>
  <c r="C360" i="16"/>
  <c r="D360" i="16" s="1"/>
  <c r="C369" i="16"/>
  <c r="D369" i="16" s="1"/>
  <c r="C373" i="16"/>
  <c r="D373" i="16" s="1"/>
  <c r="C30" i="17"/>
  <c r="D30" i="17" s="1"/>
  <c r="C35" i="17"/>
  <c r="D35" i="17" s="1"/>
  <c r="C50" i="17"/>
  <c r="D50" i="17" s="1"/>
  <c r="C389" i="17"/>
  <c r="D389" i="17" s="1"/>
  <c r="C379" i="17"/>
  <c r="D379" i="17" s="1"/>
  <c r="C370" i="17"/>
  <c r="D370" i="17" s="1"/>
  <c r="C358" i="17"/>
  <c r="D358" i="17" s="1"/>
  <c r="C45" i="17"/>
  <c r="D45" i="17" s="1"/>
  <c r="C55" i="17"/>
  <c r="D55" i="17" s="1"/>
  <c r="C388" i="17"/>
  <c r="C369" i="17"/>
  <c r="D369" i="17" s="1"/>
  <c r="C357" i="17"/>
  <c r="D357" i="17" s="1"/>
  <c r="C345" i="17"/>
  <c r="C335" i="17"/>
  <c r="D335" i="17" s="1"/>
  <c r="C40" i="17"/>
  <c r="D40" i="17" s="1"/>
  <c r="C387" i="17"/>
  <c r="D387" i="17" s="1"/>
  <c r="C378" i="17"/>
  <c r="D378" i="17" s="1"/>
  <c r="C368" i="17"/>
  <c r="D368" i="17" s="1"/>
  <c r="C356" i="17"/>
  <c r="D356" i="17" s="1"/>
  <c r="C344" i="17"/>
  <c r="D344" i="17" s="1"/>
  <c r="C325" i="17"/>
  <c r="D325" i="17" s="1"/>
  <c r="C315" i="17"/>
  <c r="D315" i="17" s="1"/>
  <c r="C307" i="17"/>
  <c r="D307" i="17" s="1"/>
  <c r="C297" i="17"/>
  <c r="D297" i="17" s="1"/>
  <c r="C277" i="17"/>
  <c r="D277" i="17" s="1"/>
  <c r="C268" i="17"/>
  <c r="D268" i="17" s="1"/>
  <c r="C252" i="17"/>
  <c r="D252" i="17" s="1"/>
  <c r="C243" i="17"/>
  <c r="D243" i="17" s="1"/>
  <c r="C234" i="17"/>
  <c r="D234" i="17" s="1"/>
  <c r="C218" i="17"/>
  <c r="D218" i="17" s="1"/>
  <c r="C207" i="17"/>
  <c r="D207" i="17" s="1"/>
  <c r="C196" i="17"/>
  <c r="D196" i="17" s="1"/>
  <c r="C186" i="17"/>
  <c r="D186" i="17" s="1"/>
  <c r="C175" i="17"/>
  <c r="D175" i="17" s="1"/>
  <c r="C166" i="17"/>
  <c r="D166" i="17" s="1"/>
  <c r="C156" i="17"/>
  <c r="C145" i="17"/>
  <c r="D145" i="17" s="1"/>
  <c r="C133" i="17"/>
  <c r="D133" i="17" s="1"/>
  <c r="C122" i="17"/>
  <c r="D122" i="17" s="1"/>
  <c r="C111" i="17"/>
  <c r="D111" i="17" s="1"/>
  <c r="C99" i="17"/>
  <c r="D99" i="17" s="1"/>
  <c r="C90" i="17"/>
  <c r="D90" i="17" s="1"/>
  <c r="C70" i="17"/>
  <c r="D70" i="17" s="1"/>
  <c r="C389" i="16"/>
  <c r="D389" i="16" s="1"/>
  <c r="C357" i="16"/>
  <c r="D357" i="16" s="1"/>
  <c r="C366" i="16"/>
  <c r="D366" i="16" s="1"/>
  <c r="C370" i="16"/>
  <c r="D370" i="16" s="1"/>
  <c r="C52" i="17"/>
  <c r="D52" i="17" s="1"/>
  <c r="C57" i="17"/>
  <c r="D57" i="17" s="1"/>
  <c r="C385" i="17"/>
  <c r="D385" i="17" s="1"/>
  <c r="C376" i="17"/>
  <c r="D376" i="17" s="1"/>
  <c r="C365" i="17"/>
  <c r="D365" i="17" s="1"/>
  <c r="C353" i="17"/>
  <c r="C342" i="17"/>
  <c r="D342" i="17" s="1"/>
  <c r="C332" i="17"/>
  <c r="D332" i="17" s="1"/>
  <c r="C322" i="17"/>
  <c r="D322" i="17" s="1"/>
  <c r="C313" i="17"/>
  <c r="D313" i="17" s="1"/>
  <c r="C294" i="17"/>
  <c r="D294" i="17" s="1"/>
  <c r="C274" i="17"/>
  <c r="C266" i="17"/>
  <c r="C259" i="17"/>
  <c r="D259" i="17" s="1"/>
  <c r="C250" i="17"/>
  <c r="D250" i="17" s="1"/>
  <c r="C241" i="17"/>
  <c r="D241" i="17" s="1"/>
  <c r="C232" i="17"/>
  <c r="C224" i="17"/>
  <c r="D224" i="17" s="1"/>
  <c r="C33" i="17"/>
  <c r="D33" i="17" s="1"/>
  <c r="C48" i="17"/>
  <c r="D48" i="17" s="1"/>
  <c r="C53" i="17"/>
  <c r="D53" i="17" s="1"/>
  <c r="C392" i="17"/>
  <c r="D392" i="17" s="1"/>
  <c r="C374" i="17"/>
  <c r="D374" i="17" s="1"/>
  <c r="C362" i="17"/>
  <c r="D362" i="17" s="1"/>
  <c r="C350" i="17"/>
  <c r="D350" i="17" s="1"/>
  <c r="C340" i="17"/>
  <c r="D340" i="17" s="1"/>
  <c r="C291" i="17"/>
  <c r="D291" i="17" s="1"/>
  <c r="C281" i="17"/>
  <c r="D281" i="17" s="1"/>
  <c r="C272" i="17"/>
  <c r="D272" i="17" s="1"/>
  <c r="C264" i="17"/>
  <c r="D264" i="17" s="1"/>
  <c r="C257" i="17"/>
  <c r="D257" i="17" s="1"/>
  <c r="C247" i="17"/>
  <c r="D247" i="17" s="1"/>
  <c r="C222" i="17"/>
  <c r="D222" i="17" s="1"/>
  <c r="C213" i="17"/>
  <c r="D213" i="17" s="1"/>
  <c r="C32" i="17"/>
  <c r="D32" i="17" s="1"/>
  <c r="C366" i="17"/>
  <c r="D366" i="17" s="1"/>
  <c r="C343" i="17"/>
  <c r="D343" i="17" s="1"/>
  <c r="C328" i="17"/>
  <c r="D328" i="17" s="1"/>
  <c r="C301" i="17"/>
  <c r="C284" i="17"/>
  <c r="C271" i="17"/>
  <c r="D271" i="17" s="1"/>
  <c r="C233" i="17"/>
  <c r="D233" i="17" s="1"/>
  <c r="C221" i="17"/>
  <c r="D221" i="17" s="1"/>
  <c r="C206" i="17"/>
  <c r="C170" i="17"/>
  <c r="D170" i="17" s="1"/>
  <c r="C158" i="17"/>
  <c r="D158" i="17" s="1"/>
  <c r="C144" i="17"/>
  <c r="D144" i="17" s="1"/>
  <c r="C130" i="17"/>
  <c r="D130" i="17" s="1"/>
  <c r="C118" i="17"/>
  <c r="D118" i="17" s="1"/>
  <c r="C104" i="17"/>
  <c r="D104" i="17" s="1"/>
  <c r="C92" i="17"/>
  <c r="D92" i="17" s="1"/>
  <c r="C80" i="17"/>
  <c r="D80" i="17" s="1"/>
  <c r="C42" i="17"/>
  <c r="D42" i="17" s="1"/>
  <c r="C384" i="17"/>
  <c r="D384" i="17" s="1"/>
  <c r="C364" i="17"/>
  <c r="D364" i="17" s="1"/>
  <c r="C326" i="17"/>
  <c r="D326" i="17" s="1"/>
  <c r="C299" i="17"/>
  <c r="D299" i="17" s="1"/>
  <c r="C283" i="17"/>
  <c r="D283" i="17" s="1"/>
  <c r="C258" i="17"/>
  <c r="D258" i="17" s="1"/>
  <c r="C244" i="17"/>
  <c r="D244" i="17" s="1"/>
  <c r="C231" i="17"/>
  <c r="D231" i="17" s="1"/>
  <c r="C219" i="17"/>
  <c r="D219" i="17" s="1"/>
  <c r="C193" i="17"/>
  <c r="D193" i="17" s="1"/>
  <c r="C181" i="17"/>
  <c r="D181" i="17" s="1"/>
  <c r="C169" i="17"/>
  <c r="D169" i="17" s="1"/>
  <c r="C157" i="17"/>
  <c r="D157" i="17" s="1"/>
  <c r="C143" i="17"/>
  <c r="D143" i="17" s="1"/>
  <c r="C129" i="17"/>
  <c r="D129" i="17" s="1"/>
  <c r="C117" i="17"/>
  <c r="D117" i="17" s="1"/>
  <c r="C103" i="17"/>
  <c r="D103" i="17" s="1"/>
  <c r="C91" i="17"/>
  <c r="D91" i="17" s="1"/>
  <c r="C79" i="17"/>
  <c r="D79" i="17" s="1"/>
  <c r="C66" i="17"/>
  <c r="D66" i="17" s="1"/>
  <c r="C382" i="16"/>
  <c r="D382" i="16" s="1"/>
  <c r="C362" i="16"/>
  <c r="D362" i="16" s="1"/>
  <c r="C367" i="16"/>
  <c r="D367" i="16" s="1"/>
  <c r="C322" i="16"/>
  <c r="D322" i="16" s="1"/>
  <c r="C329" i="16"/>
  <c r="D329" i="16" s="1"/>
  <c r="C337" i="16"/>
  <c r="D337" i="16" s="1"/>
  <c r="C343" i="16"/>
  <c r="D343" i="16" s="1"/>
  <c r="C294" i="16"/>
  <c r="D294" i="16" s="1"/>
  <c r="C301" i="16"/>
  <c r="D301" i="16" s="1"/>
  <c r="C314" i="16"/>
  <c r="D314" i="16" s="1"/>
  <c r="C273" i="16"/>
  <c r="D273" i="16" s="1"/>
  <c r="C285" i="16"/>
  <c r="D285" i="16" s="1"/>
  <c r="C236" i="16"/>
  <c r="D236" i="16" s="1"/>
  <c r="C246" i="16"/>
  <c r="D246" i="16" s="1"/>
  <c r="C258" i="16"/>
  <c r="D258" i="16" s="1"/>
  <c r="C210" i="16"/>
  <c r="D210" i="16" s="1"/>
  <c r="C216" i="16"/>
  <c r="D216" i="16" s="1"/>
  <c r="C222" i="16"/>
  <c r="D222" i="16" s="1"/>
  <c r="C229" i="16"/>
  <c r="D229" i="16" s="1"/>
  <c r="C189" i="16"/>
  <c r="D189" i="16" s="1"/>
  <c r="C156" i="16"/>
  <c r="D156" i="16" s="1"/>
  <c r="C168" i="16"/>
  <c r="D168" i="16" s="1"/>
  <c r="C119" i="16"/>
  <c r="D119" i="16" s="1"/>
  <c r="C131" i="16"/>
  <c r="D131" i="16" s="1"/>
  <c r="C143" i="16"/>
  <c r="D143" i="16" s="1"/>
  <c r="C105" i="16"/>
  <c r="D105" i="16" s="1"/>
  <c r="C59" i="17"/>
  <c r="D59" i="17" s="1"/>
  <c r="C43" i="17"/>
  <c r="D43" i="17" s="1"/>
  <c r="C383" i="17"/>
  <c r="C363" i="17"/>
  <c r="C312" i="17"/>
  <c r="D312" i="17" s="1"/>
  <c r="C298" i="17"/>
  <c r="D298" i="17" s="1"/>
  <c r="C282" i="17"/>
  <c r="D282" i="17" s="1"/>
  <c r="C269" i="17"/>
  <c r="D269" i="17" s="1"/>
  <c r="C230" i="17"/>
  <c r="D230" i="17" s="1"/>
  <c r="C205" i="17"/>
  <c r="D205" i="17" s="1"/>
  <c r="C180" i="17"/>
  <c r="D180" i="17" s="1"/>
  <c r="C167" i="17"/>
  <c r="D167" i="17" s="1"/>
  <c r="C155" i="17"/>
  <c r="C142" i="17"/>
  <c r="D142" i="17" s="1"/>
  <c r="C128" i="17"/>
  <c r="D128" i="17" s="1"/>
  <c r="C116" i="17"/>
  <c r="D116" i="17" s="1"/>
  <c r="C101" i="17"/>
  <c r="D101" i="17" s="1"/>
  <c r="C89" i="17"/>
  <c r="D89" i="17" s="1"/>
  <c r="C65" i="17"/>
  <c r="D65" i="17" s="1"/>
  <c r="C34" i="17"/>
  <c r="D34" i="17" s="1"/>
  <c r="C54" i="17"/>
  <c r="D54" i="17" s="1"/>
  <c r="C382" i="17"/>
  <c r="D382" i="17" s="1"/>
  <c r="C361" i="17"/>
  <c r="D361" i="17" s="1"/>
  <c r="C341" i="17"/>
  <c r="D341" i="17" s="1"/>
  <c r="C324" i="17"/>
  <c r="D324" i="17" s="1"/>
  <c r="C311" i="17"/>
  <c r="D311" i="17" s="1"/>
  <c r="C296" i="17"/>
  <c r="D296" i="17" s="1"/>
  <c r="C280" i="17"/>
  <c r="C256" i="17"/>
  <c r="D256" i="17" s="1"/>
  <c r="C229" i="17"/>
  <c r="D229" i="17" s="1"/>
  <c r="C217" i="17"/>
  <c r="D217" i="17" s="1"/>
  <c r="C204" i="17"/>
  <c r="D204" i="17" s="1"/>
  <c r="C192" i="17"/>
  <c r="D192" i="17" s="1"/>
  <c r="C179" i="17"/>
  <c r="D179" i="17" s="1"/>
  <c r="C154" i="17"/>
  <c r="D154" i="17" s="1"/>
  <c r="C141" i="17"/>
  <c r="D141" i="17" s="1"/>
  <c r="C127" i="17"/>
  <c r="D127" i="17" s="1"/>
  <c r="C115" i="17"/>
  <c r="D115" i="17" s="1"/>
  <c r="C100" i="17"/>
  <c r="D100" i="17" s="1"/>
  <c r="C78" i="17"/>
  <c r="D78" i="17" s="1"/>
  <c r="C64" i="17"/>
  <c r="D64" i="17" s="1"/>
  <c r="C384" i="16"/>
  <c r="D384" i="16" s="1"/>
  <c r="C349" i="16"/>
  <c r="D349" i="16" s="1"/>
  <c r="C353" i="16"/>
  <c r="D353" i="16" s="1"/>
  <c r="C368" i="16"/>
  <c r="D368" i="16" s="1"/>
  <c r="C330" i="16"/>
  <c r="D330" i="16" s="1"/>
  <c r="C344" i="16"/>
  <c r="D344" i="16" s="1"/>
  <c r="C302" i="16"/>
  <c r="D302" i="16" s="1"/>
  <c r="C308" i="16"/>
  <c r="D308" i="16" s="1"/>
  <c r="C263" i="16"/>
  <c r="D263" i="16" s="1"/>
  <c r="C275" i="16"/>
  <c r="D275" i="16" s="1"/>
  <c r="C287" i="16"/>
  <c r="D287" i="16" s="1"/>
  <c r="C36" i="17"/>
  <c r="D36" i="17" s="1"/>
  <c r="C46" i="17"/>
  <c r="D46" i="17" s="1"/>
  <c r="C56" i="17"/>
  <c r="D56" i="17" s="1"/>
  <c r="C381" i="17"/>
  <c r="C360" i="17"/>
  <c r="D360" i="17" s="1"/>
  <c r="C339" i="17"/>
  <c r="D339" i="17" s="1"/>
  <c r="C323" i="17"/>
  <c r="D323" i="17" s="1"/>
  <c r="C310" i="17"/>
  <c r="C295" i="17"/>
  <c r="C267" i="17"/>
  <c r="D267" i="17" s="1"/>
  <c r="C242" i="17"/>
  <c r="D242" i="17" s="1"/>
  <c r="C203" i="17"/>
  <c r="D203" i="17" s="1"/>
  <c r="C191" i="17"/>
  <c r="C177" i="17"/>
  <c r="D177" i="17" s="1"/>
  <c r="C165" i="17"/>
  <c r="D165" i="17" s="1"/>
  <c r="C153" i="17"/>
  <c r="D153" i="17" s="1"/>
  <c r="C140" i="17"/>
  <c r="D140" i="17" s="1"/>
  <c r="C126" i="17"/>
  <c r="D126" i="17" s="1"/>
  <c r="C113" i="17"/>
  <c r="D113" i="17" s="1"/>
  <c r="C98" i="17"/>
  <c r="D98" i="17" s="1"/>
  <c r="C88" i="17"/>
  <c r="D88" i="17" s="1"/>
  <c r="C77" i="17"/>
  <c r="D77" i="17" s="1"/>
  <c r="C63" i="17"/>
  <c r="D63" i="17" s="1"/>
  <c r="C385" i="16"/>
  <c r="D385" i="16" s="1"/>
  <c r="C363" i="16"/>
  <c r="D363" i="16" s="1"/>
  <c r="C320" i="16"/>
  <c r="D320" i="16" s="1"/>
  <c r="C331" i="16"/>
  <c r="D331" i="16" s="1"/>
  <c r="C345" i="16"/>
  <c r="D345" i="16" s="1"/>
  <c r="C292" i="16"/>
  <c r="D292" i="16" s="1"/>
  <c r="C303" i="16"/>
  <c r="D303" i="16" s="1"/>
  <c r="C309" i="16"/>
  <c r="D309" i="16" s="1"/>
  <c r="C316" i="16"/>
  <c r="D316" i="16" s="1"/>
  <c r="C264" i="16"/>
  <c r="D264" i="16" s="1"/>
  <c r="C276" i="16"/>
  <c r="D276" i="16" s="1"/>
  <c r="C288" i="16"/>
  <c r="D288" i="16" s="1"/>
  <c r="C239" i="16"/>
  <c r="D239" i="16" s="1"/>
  <c r="C252" i="16"/>
  <c r="D252" i="16" s="1"/>
  <c r="C212" i="16"/>
  <c r="D212" i="16" s="1"/>
  <c r="C224" i="16"/>
  <c r="D224" i="16" s="1"/>
  <c r="C159" i="16"/>
  <c r="D159" i="16" s="1"/>
  <c r="C171" i="16"/>
  <c r="D171" i="16" s="1"/>
  <c r="C122" i="16"/>
  <c r="D122" i="16" s="1"/>
  <c r="C134" i="16"/>
  <c r="D134" i="16" s="1"/>
  <c r="C88" i="16"/>
  <c r="D88" i="16" s="1"/>
  <c r="C107" i="16"/>
  <c r="D107" i="16" s="1"/>
  <c r="C60" i="17"/>
  <c r="D60" i="17" s="1"/>
  <c r="C355" i="17"/>
  <c r="D355" i="17" s="1"/>
  <c r="C338" i="17"/>
  <c r="D338" i="17" s="1"/>
  <c r="C321" i="17"/>
  <c r="C309" i="17"/>
  <c r="D309" i="17" s="1"/>
  <c r="C293" i="17"/>
  <c r="C278" i="17"/>
  <c r="D278" i="17" s="1"/>
  <c r="C254" i="17"/>
  <c r="D254" i="17" s="1"/>
  <c r="C240" i="17"/>
  <c r="D240" i="17" s="1"/>
  <c r="C216" i="17"/>
  <c r="D216" i="17" s="1"/>
  <c r="C202" i="17"/>
  <c r="D202" i="17" s="1"/>
  <c r="C190" i="17"/>
  <c r="D190" i="17" s="1"/>
  <c r="C176" i="17"/>
  <c r="D176" i="17" s="1"/>
  <c r="C152" i="17"/>
  <c r="D152" i="17" s="1"/>
  <c r="C139" i="17"/>
  <c r="D139" i="17" s="1"/>
  <c r="C125" i="17"/>
  <c r="D125" i="17" s="1"/>
  <c r="C112" i="17"/>
  <c r="C97" i="17"/>
  <c r="D97" i="17" s="1"/>
  <c r="C87" i="17"/>
  <c r="D87" i="17" s="1"/>
  <c r="C76" i="17"/>
  <c r="D76" i="17" s="1"/>
  <c r="C62" i="17"/>
  <c r="D62" i="17" s="1"/>
  <c r="C387" i="16"/>
  <c r="D387" i="16" s="1"/>
  <c r="C354" i="16"/>
  <c r="D354" i="16" s="1"/>
  <c r="C358" i="16"/>
  <c r="D358" i="16" s="1"/>
  <c r="C374" i="16"/>
  <c r="D374" i="16" s="1"/>
  <c r="C324" i="16"/>
  <c r="D324" i="16" s="1"/>
  <c r="C317" i="16"/>
  <c r="D317" i="16" s="1"/>
  <c r="C265" i="16"/>
  <c r="D265" i="16" s="1"/>
  <c r="C277" i="16"/>
  <c r="D277" i="16" s="1"/>
  <c r="C289" i="16"/>
  <c r="D289" i="16" s="1"/>
  <c r="C240" i="16"/>
  <c r="D240" i="16" s="1"/>
  <c r="C247" i="16"/>
  <c r="D247" i="16" s="1"/>
  <c r="C259" i="16"/>
  <c r="D259" i="16" s="1"/>
  <c r="C205" i="16"/>
  <c r="D205" i="16" s="1"/>
  <c r="C217" i="16"/>
  <c r="D217" i="16" s="1"/>
  <c r="C231" i="16"/>
  <c r="D231" i="16" s="1"/>
  <c r="C179" i="16"/>
  <c r="D179" i="16" s="1"/>
  <c r="C191" i="16"/>
  <c r="D191" i="16" s="1"/>
  <c r="C199" i="16"/>
  <c r="D199" i="16" s="1"/>
  <c r="C148" i="16"/>
  <c r="D148" i="16" s="1"/>
  <c r="C160" i="16"/>
  <c r="D160" i="16" s="1"/>
  <c r="C172" i="16"/>
  <c r="D172" i="16" s="1"/>
  <c r="C123" i="16"/>
  <c r="D123" i="16" s="1"/>
  <c r="C135" i="16"/>
  <c r="D135" i="16" s="1"/>
  <c r="C94" i="16"/>
  <c r="D94" i="16" s="1"/>
  <c r="C114" i="16"/>
  <c r="D114" i="16" s="1"/>
  <c r="C38" i="17"/>
  <c r="D38" i="17" s="1"/>
  <c r="C393" i="17"/>
  <c r="D393" i="17" s="1"/>
  <c r="C351" i="17"/>
  <c r="D351" i="17" s="1"/>
  <c r="C333" i="17"/>
  <c r="D333" i="17" s="1"/>
  <c r="C305" i="17"/>
  <c r="C289" i="17"/>
  <c r="D289" i="17" s="1"/>
  <c r="C275" i="17"/>
  <c r="D275" i="17" s="1"/>
  <c r="C263" i="17"/>
  <c r="D263" i="17" s="1"/>
  <c r="C251" i="17"/>
  <c r="D251" i="17" s="1"/>
  <c r="C225" i="17"/>
  <c r="D225" i="17" s="1"/>
  <c r="C212" i="17"/>
  <c r="D212" i="17" s="1"/>
  <c r="C198" i="17"/>
  <c r="D198" i="17" s="1"/>
  <c r="C185" i="17"/>
  <c r="C173" i="17"/>
  <c r="D173" i="17" s="1"/>
  <c r="C149" i="17"/>
  <c r="D149" i="17" s="1"/>
  <c r="C135" i="17"/>
  <c r="D135" i="17" s="1"/>
  <c r="C121" i="17"/>
  <c r="D121" i="17" s="1"/>
  <c r="C108" i="17"/>
  <c r="C95" i="17"/>
  <c r="D95" i="17" s="1"/>
  <c r="C72" i="17"/>
  <c r="D72" i="17" s="1"/>
  <c r="C390" i="16"/>
  <c r="D390" i="16" s="1"/>
  <c r="C371" i="16"/>
  <c r="D371" i="16" s="1"/>
  <c r="C346" i="16"/>
  <c r="D346" i="16" s="1"/>
  <c r="C304" i="16"/>
  <c r="D304" i="16" s="1"/>
  <c r="C319" i="16"/>
  <c r="D319" i="16" s="1"/>
  <c r="C268" i="16"/>
  <c r="D268" i="16" s="1"/>
  <c r="C280" i="16"/>
  <c r="D280" i="16" s="1"/>
  <c r="C213" i="16"/>
  <c r="D213" i="16" s="1"/>
  <c r="C219" i="16"/>
  <c r="D219" i="16" s="1"/>
  <c r="C175" i="16"/>
  <c r="D175" i="16" s="1"/>
  <c r="C181" i="16"/>
  <c r="D181" i="16" s="1"/>
  <c r="C187" i="16"/>
  <c r="D187" i="16" s="1"/>
  <c r="C193" i="16"/>
  <c r="D193" i="16" s="1"/>
  <c r="C201" i="16"/>
  <c r="D201" i="16" s="1"/>
  <c r="C151" i="16"/>
  <c r="D151" i="16" s="1"/>
  <c r="C163" i="16"/>
  <c r="D163" i="16" s="1"/>
  <c r="C117" i="16"/>
  <c r="D117" i="16" s="1"/>
  <c r="C49" i="17"/>
  <c r="D49" i="17" s="1"/>
  <c r="C391" i="17"/>
  <c r="D391" i="17" s="1"/>
  <c r="C373" i="17"/>
  <c r="D373" i="17" s="1"/>
  <c r="C349" i="17"/>
  <c r="D349" i="17" s="1"/>
  <c r="C331" i="17"/>
  <c r="D331" i="17" s="1"/>
  <c r="C317" i="17"/>
  <c r="D317" i="17" s="1"/>
  <c r="C304" i="17"/>
  <c r="D304" i="17" s="1"/>
  <c r="C287" i="17"/>
  <c r="D287" i="17" s="1"/>
  <c r="C249" i="17"/>
  <c r="D249" i="17" s="1"/>
  <c r="C236" i="17"/>
  <c r="D236" i="17" s="1"/>
  <c r="C223" i="17"/>
  <c r="D223" i="17" s="1"/>
  <c r="C211" i="17"/>
  <c r="C197" i="17"/>
  <c r="D197" i="17" s="1"/>
  <c r="C184" i="17"/>
  <c r="D184" i="17" s="1"/>
  <c r="C172" i="17"/>
  <c r="D172" i="17" s="1"/>
  <c r="C162" i="17"/>
  <c r="D162" i="17" s="1"/>
  <c r="C134" i="17"/>
  <c r="D134" i="17" s="1"/>
  <c r="C107" i="17"/>
  <c r="D107" i="17" s="1"/>
  <c r="C84" i="17"/>
  <c r="D84" i="17" s="1"/>
  <c r="C71" i="17"/>
  <c r="D71" i="17" s="1"/>
  <c r="C379" i="16"/>
  <c r="D379" i="16" s="1"/>
  <c r="C391" i="16"/>
  <c r="D391" i="16" s="1"/>
  <c r="C350" i="16"/>
  <c r="D350" i="16" s="1"/>
  <c r="C326" i="16"/>
  <c r="D326" i="16" s="1"/>
  <c r="C334" i="16"/>
  <c r="D334" i="16" s="1"/>
  <c r="C340" i="16"/>
  <c r="D340" i="16" s="1"/>
  <c r="C347" i="16"/>
  <c r="D347" i="16" s="1"/>
  <c r="C298" i="16"/>
  <c r="D298" i="16" s="1"/>
  <c r="C305" i="16"/>
  <c r="D305" i="16" s="1"/>
  <c r="C269" i="16"/>
  <c r="D269" i="16" s="1"/>
  <c r="C281" i="16"/>
  <c r="D281" i="16" s="1"/>
  <c r="C243" i="16"/>
  <c r="D243" i="16" s="1"/>
  <c r="C58" i="17"/>
  <c r="D58" i="17" s="1"/>
  <c r="C31" i="17"/>
  <c r="D31" i="17" s="1"/>
  <c r="C41" i="17"/>
  <c r="D41" i="17" s="1"/>
  <c r="C386" i="17"/>
  <c r="C367" i="17"/>
  <c r="D367" i="17" s="1"/>
  <c r="C346" i="17"/>
  <c r="D346" i="17" s="1"/>
  <c r="C329" i="17"/>
  <c r="D329" i="17" s="1"/>
  <c r="C314" i="17"/>
  <c r="D314" i="17" s="1"/>
  <c r="C302" i="17"/>
  <c r="D302" i="17" s="1"/>
  <c r="C285" i="17"/>
  <c r="D285" i="17" s="1"/>
  <c r="C260" i="17"/>
  <c r="D260" i="17" s="1"/>
  <c r="C246" i="17"/>
  <c r="D246" i="17" s="1"/>
  <c r="C208" i="17"/>
  <c r="D208" i="17" s="1"/>
  <c r="C194" i="17"/>
  <c r="C182" i="17"/>
  <c r="D182" i="17" s="1"/>
  <c r="C160" i="17"/>
  <c r="C146" i="17"/>
  <c r="D146" i="17" s="1"/>
  <c r="C131" i="17"/>
  <c r="D131" i="17" s="1"/>
  <c r="C119" i="17"/>
  <c r="D119" i="17" s="1"/>
  <c r="C105" i="17"/>
  <c r="D105" i="17" s="1"/>
  <c r="C93" i="17"/>
  <c r="D93" i="17" s="1"/>
  <c r="C81" i="17"/>
  <c r="D81" i="17" s="1"/>
  <c r="C68" i="17"/>
  <c r="D68" i="17" s="1"/>
  <c r="C380" i="16"/>
  <c r="D380" i="16" s="1"/>
  <c r="C392" i="16"/>
  <c r="D392" i="16" s="1"/>
  <c r="C356" i="16"/>
  <c r="D356" i="16" s="1"/>
  <c r="C348" i="16"/>
  <c r="D348" i="16" s="1"/>
  <c r="C306" i="16"/>
  <c r="D306" i="16" s="1"/>
  <c r="C313" i="16"/>
  <c r="D313" i="16" s="1"/>
  <c r="C271" i="16"/>
  <c r="D271" i="16" s="1"/>
  <c r="C283" i="16"/>
  <c r="D283" i="16" s="1"/>
  <c r="C250" i="16"/>
  <c r="D250" i="16" s="1"/>
  <c r="C204" i="16"/>
  <c r="D204" i="16" s="1"/>
  <c r="C228" i="16"/>
  <c r="D228" i="16" s="1"/>
  <c r="C176" i="16"/>
  <c r="D176" i="16" s="1"/>
  <c r="C354" i="17"/>
  <c r="D354" i="17" s="1"/>
  <c r="C292" i="17"/>
  <c r="D292" i="17" s="1"/>
  <c r="C239" i="17"/>
  <c r="D239" i="17" s="1"/>
  <c r="C188" i="17"/>
  <c r="C138" i="17"/>
  <c r="D138" i="17" s="1"/>
  <c r="C86" i="17"/>
  <c r="D86" i="17" s="1"/>
  <c r="C383" i="16"/>
  <c r="D383" i="16" s="1"/>
  <c r="C352" i="16"/>
  <c r="D352" i="16" s="1"/>
  <c r="C365" i="16"/>
  <c r="D365" i="16" s="1"/>
  <c r="C328" i="16"/>
  <c r="D328" i="16" s="1"/>
  <c r="C296" i="16"/>
  <c r="D296" i="16" s="1"/>
  <c r="C312" i="16"/>
  <c r="D312" i="16" s="1"/>
  <c r="C272" i="16"/>
  <c r="D272" i="16" s="1"/>
  <c r="C260" i="16"/>
  <c r="D260" i="16" s="1"/>
  <c r="C209" i="16"/>
  <c r="D209" i="16" s="1"/>
  <c r="C220" i="16"/>
  <c r="D220" i="16" s="1"/>
  <c r="C232" i="16"/>
  <c r="D232" i="16" s="1"/>
  <c r="C183" i="16"/>
  <c r="D183" i="16" s="1"/>
  <c r="C192" i="16"/>
  <c r="D192" i="16" s="1"/>
  <c r="C203" i="16"/>
  <c r="D203" i="16" s="1"/>
  <c r="C157" i="16"/>
  <c r="D157" i="16" s="1"/>
  <c r="C130" i="16"/>
  <c r="D130" i="16" s="1"/>
  <c r="C113" i="16"/>
  <c r="D113" i="16" s="1"/>
  <c r="C68" i="16"/>
  <c r="D68" i="16" s="1"/>
  <c r="C81" i="16"/>
  <c r="D81" i="16" s="1"/>
  <c r="C51" i="16"/>
  <c r="D51" i="16" s="1"/>
  <c r="C146" i="16"/>
  <c r="D146" i="16" s="1"/>
  <c r="C104" i="16"/>
  <c r="D104" i="16" s="1"/>
  <c r="C61" i="16"/>
  <c r="D61" i="16" s="1"/>
  <c r="C82" i="16"/>
  <c r="D82" i="16" s="1"/>
  <c r="C52" i="16"/>
  <c r="D52" i="16" s="1"/>
  <c r="C348" i="17"/>
  <c r="D348" i="17" s="1"/>
  <c r="C235" i="17"/>
  <c r="D235" i="17" s="1"/>
  <c r="C132" i="17"/>
  <c r="D132" i="17" s="1"/>
  <c r="C82" i="17"/>
  <c r="D82" i="17" s="1"/>
  <c r="C355" i="16"/>
  <c r="D355" i="16" s="1"/>
  <c r="C332" i="16"/>
  <c r="D332" i="16" s="1"/>
  <c r="C299" i="16"/>
  <c r="D299" i="16" s="1"/>
  <c r="C315" i="16"/>
  <c r="D315" i="16" s="1"/>
  <c r="C237" i="16"/>
  <c r="D237" i="16" s="1"/>
  <c r="C211" i="16"/>
  <c r="D211" i="16" s="1"/>
  <c r="C221" i="16"/>
  <c r="D221" i="16" s="1"/>
  <c r="C194" i="16"/>
  <c r="D194" i="16" s="1"/>
  <c r="C161" i="16"/>
  <c r="D161" i="16" s="1"/>
  <c r="C133" i="16"/>
  <c r="D133" i="16" s="1"/>
  <c r="C62" i="16"/>
  <c r="D62" i="16" s="1"/>
  <c r="C75" i="16"/>
  <c r="D75" i="16" s="1"/>
  <c r="C36" i="16"/>
  <c r="D36" i="16" s="1"/>
  <c r="C57" i="16"/>
  <c r="D57" i="16" s="1"/>
  <c r="C352" i="17"/>
  <c r="D352" i="17" s="1"/>
  <c r="C290" i="17"/>
  <c r="D290" i="17" s="1"/>
  <c r="C238" i="17"/>
  <c r="D238" i="17" s="1"/>
  <c r="C187" i="17"/>
  <c r="D187" i="17" s="1"/>
  <c r="C137" i="17"/>
  <c r="D137" i="17" s="1"/>
  <c r="C85" i="17"/>
  <c r="D85" i="17" s="1"/>
  <c r="C388" i="16"/>
  <c r="D388" i="16" s="1"/>
  <c r="C377" i="16"/>
  <c r="D377" i="16" s="1"/>
  <c r="C297" i="16"/>
  <c r="D297" i="16" s="1"/>
  <c r="C274" i="16"/>
  <c r="D274" i="16" s="1"/>
  <c r="C235" i="16"/>
  <c r="D235" i="16" s="1"/>
  <c r="C249" i="16"/>
  <c r="D249" i="16" s="1"/>
  <c r="C184" i="16"/>
  <c r="D184" i="16" s="1"/>
  <c r="C158" i="16"/>
  <c r="D158" i="16" s="1"/>
  <c r="C132" i="16"/>
  <c r="D132" i="16" s="1"/>
  <c r="C35" i="16"/>
  <c r="D35" i="16" s="1"/>
  <c r="C286" i="17"/>
  <c r="D286" i="17" s="1"/>
  <c r="C183" i="17"/>
  <c r="D183" i="17" s="1"/>
  <c r="C278" i="16"/>
  <c r="D278" i="16" s="1"/>
  <c r="C185" i="16"/>
  <c r="D185" i="16" s="1"/>
  <c r="C118" i="16"/>
  <c r="D118" i="16" s="1"/>
  <c r="C89" i="16"/>
  <c r="D89" i="16" s="1"/>
  <c r="C115" i="16"/>
  <c r="D115" i="16" s="1"/>
  <c r="C334" i="17"/>
  <c r="D334" i="17" s="1"/>
  <c r="C276" i="17"/>
  <c r="D276" i="17" s="1"/>
  <c r="C37" i="17"/>
  <c r="D37" i="17" s="1"/>
  <c r="C47" i="17"/>
  <c r="D47" i="17" s="1"/>
  <c r="C319" i="17"/>
  <c r="D319" i="17" s="1"/>
  <c r="C214" i="17"/>
  <c r="D214" i="17" s="1"/>
  <c r="C163" i="17"/>
  <c r="D163" i="17" s="1"/>
  <c r="C109" i="17"/>
  <c r="D109" i="17" s="1"/>
  <c r="C378" i="16"/>
  <c r="D378" i="16" s="1"/>
  <c r="C359" i="16"/>
  <c r="D359" i="16" s="1"/>
  <c r="C372" i="16"/>
  <c r="D372" i="16" s="1"/>
  <c r="C338" i="16"/>
  <c r="D338" i="16" s="1"/>
  <c r="C290" i="16"/>
  <c r="D290" i="16" s="1"/>
  <c r="C245" i="16"/>
  <c r="D245" i="16" s="1"/>
  <c r="C255" i="16"/>
  <c r="D255" i="16" s="1"/>
  <c r="C215" i="16"/>
  <c r="D215" i="16" s="1"/>
  <c r="C178" i="16"/>
  <c r="D178" i="16" s="1"/>
  <c r="C198" i="16"/>
  <c r="D198" i="16" s="1"/>
  <c r="C150" i="16"/>
  <c r="D150" i="16" s="1"/>
  <c r="C167" i="16"/>
  <c r="D167" i="16" s="1"/>
  <c r="C125" i="16"/>
  <c r="D125" i="16" s="1"/>
  <c r="C140" i="16"/>
  <c r="D140" i="16" s="1"/>
  <c r="C91" i="16"/>
  <c r="D91" i="16" s="1"/>
  <c r="C100" i="16"/>
  <c r="D100" i="16" s="1"/>
  <c r="C109" i="16"/>
  <c r="D109" i="16" s="1"/>
  <c r="C71" i="16"/>
  <c r="D71" i="16" s="1"/>
  <c r="C86" i="16"/>
  <c r="D86" i="16" s="1"/>
  <c r="C37" i="16"/>
  <c r="D37" i="16" s="1"/>
  <c r="C43" i="16"/>
  <c r="D43" i="16" s="1"/>
  <c r="C49" i="16"/>
  <c r="D49" i="16" s="1"/>
  <c r="C54" i="16"/>
  <c r="D54" i="16" s="1"/>
  <c r="C316" i="17"/>
  <c r="D316" i="17" s="1"/>
  <c r="C261" i="17"/>
  <c r="D261" i="17" s="1"/>
  <c r="C209" i="17"/>
  <c r="D209" i="17" s="1"/>
  <c r="C161" i="17"/>
  <c r="D161" i="17" s="1"/>
  <c r="C106" i="17"/>
  <c r="D106" i="17" s="1"/>
  <c r="C361" i="16"/>
  <c r="D361" i="16" s="1"/>
  <c r="C323" i="16"/>
  <c r="D323" i="16" s="1"/>
  <c r="C339" i="16"/>
  <c r="D339" i="16" s="1"/>
  <c r="C293" i="16"/>
  <c r="D293" i="16" s="1"/>
  <c r="C307" i="16"/>
  <c r="D307" i="16" s="1"/>
  <c r="C233" i="16"/>
  <c r="D233" i="16" s="1"/>
  <c r="C256" i="16"/>
  <c r="D256" i="16" s="1"/>
  <c r="C227" i="16"/>
  <c r="D227" i="16" s="1"/>
  <c r="C180" i="16"/>
  <c r="D180" i="16" s="1"/>
  <c r="C200" i="16"/>
  <c r="D200" i="16" s="1"/>
  <c r="C152" i="16"/>
  <c r="D152" i="16" s="1"/>
  <c r="C169" i="16"/>
  <c r="D169" i="16" s="1"/>
  <c r="C126" i="16"/>
  <c r="D126" i="16" s="1"/>
  <c r="C141" i="16"/>
  <c r="D141" i="16" s="1"/>
  <c r="C92" i="16"/>
  <c r="D92" i="16" s="1"/>
  <c r="C101" i="16"/>
  <c r="D101" i="16" s="1"/>
  <c r="C60" i="16"/>
  <c r="D60" i="16" s="1"/>
  <c r="C65" i="16"/>
  <c r="D65" i="16" s="1"/>
  <c r="C72" i="16"/>
  <c r="D72" i="16" s="1"/>
  <c r="C38" i="16"/>
  <c r="D38" i="16" s="1"/>
  <c r="C44" i="16"/>
  <c r="D44" i="16" s="1"/>
  <c r="C50" i="16"/>
  <c r="D50" i="16" s="1"/>
  <c r="C372" i="17"/>
  <c r="D372" i="17" s="1"/>
  <c r="C248" i="17"/>
  <c r="D248" i="17" s="1"/>
  <c r="C151" i="17"/>
  <c r="D151" i="17" s="1"/>
  <c r="C69" i="17"/>
  <c r="D69" i="17" s="1"/>
  <c r="C335" i="16"/>
  <c r="D335" i="16" s="1"/>
  <c r="C262" i="16"/>
  <c r="D262" i="16" s="1"/>
  <c r="C234" i="16"/>
  <c r="D234" i="16" s="1"/>
  <c r="C254" i="16"/>
  <c r="D254" i="16" s="1"/>
  <c r="C208" i="16"/>
  <c r="D208" i="16" s="1"/>
  <c r="C166" i="16"/>
  <c r="D166" i="16" s="1"/>
  <c r="C129" i="16"/>
  <c r="D129" i="16" s="1"/>
  <c r="C106" i="16"/>
  <c r="D106" i="16" s="1"/>
  <c r="C70" i="16"/>
  <c r="D70" i="16" s="1"/>
  <c r="C41" i="16"/>
  <c r="D41" i="16" s="1"/>
  <c r="C375" i="16"/>
  <c r="D375" i="16" s="1"/>
  <c r="C295" i="16"/>
  <c r="D295" i="16" s="1"/>
  <c r="C257" i="16"/>
  <c r="D257" i="16" s="1"/>
  <c r="C170" i="16"/>
  <c r="D170" i="16" s="1"/>
  <c r="C136" i="16"/>
  <c r="D136" i="16" s="1"/>
  <c r="C90" i="16"/>
  <c r="D90" i="16" s="1"/>
  <c r="C32" i="16"/>
  <c r="D32" i="16" s="1"/>
  <c r="C42" i="16"/>
  <c r="D42" i="16" s="1"/>
  <c r="C226" i="17"/>
  <c r="D226" i="17" s="1"/>
  <c r="C147" i="17"/>
  <c r="C376" i="16"/>
  <c r="D376" i="16" s="1"/>
  <c r="C300" i="16"/>
  <c r="D300" i="16" s="1"/>
  <c r="C238" i="16"/>
  <c r="D238" i="16" s="1"/>
  <c r="C188" i="16"/>
  <c r="D188" i="16" s="1"/>
  <c r="C173" i="16"/>
  <c r="D173" i="16" s="1"/>
  <c r="C137" i="16"/>
  <c r="D137" i="16" s="1"/>
  <c r="C84" i="16"/>
  <c r="D84" i="16" s="1"/>
  <c r="C341" i="16"/>
  <c r="D341" i="16" s="1"/>
  <c r="C147" i="16"/>
  <c r="D147" i="16" s="1"/>
  <c r="C108" i="16"/>
  <c r="D108" i="16" s="1"/>
  <c r="C33" i="16"/>
  <c r="D33" i="16" s="1"/>
  <c r="C308" i="17"/>
  <c r="C242" i="16"/>
  <c r="D242" i="16" s="1"/>
  <c r="C85" i="16"/>
  <c r="D85" i="16" s="1"/>
  <c r="C200" i="17"/>
  <c r="C195" i="17"/>
  <c r="D195" i="17" s="1"/>
  <c r="C282" i="16"/>
  <c r="D282" i="16" s="1"/>
  <c r="C145" i="16"/>
  <c r="D145" i="16" s="1"/>
  <c r="C55" i="16"/>
  <c r="D55" i="16" s="1"/>
  <c r="C273" i="17"/>
  <c r="D273" i="17" s="1"/>
  <c r="C116" i="16"/>
  <c r="D116" i="16" s="1"/>
  <c r="C47" i="16"/>
  <c r="D47" i="16" s="1"/>
  <c r="C336" i="17"/>
  <c r="D336" i="17" s="1"/>
  <c r="C227" i="17"/>
  <c r="D227" i="17" s="1"/>
  <c r="C150" i="17"/>
  <c r="D150" i="17" s="1"/>
  <c r="C67" i="17"/>
  <c r="D67" i="17" s="1"/>
  <c r="C336" i="16"/>
  <c r="D336" i="16" s="1"/>
  <c r="C230" i="16"/>
  <c r="D230" i="16" s="1"/>
  <c r="C83" i="16"/>
  <c r="D83" i="16" s="1"/>
  <c r="C330" i="17"/>
  <c r="D330" i="17" s="1"/>
  <c r="C93" i="16"/>
  <c r="D93" i="16" s="1"/>
  <c r="C190" i="16"/>
  <c r="D190" i="16" s="1"/>
  <c r="C196" i="16"/>
  <c r="D196" i="16" s="1"/>
  <c r="C99" i="16"/>
  <c r="D99" i="16" s="1"/>
  <c r="C284" i="16"/>
  <c r="D284" i="16" s="1"/>
  <c r="C51" i="17"/>
  <c r="D51" i="17" s="1"/>
  <c r="C306" i="17"/>
  <c r="D306" i="17" s="1"/>
  <c r="C201" i="17"/>
  <c r="D201" i="17" s="1"/>
  <c r="C120" i="17"/>
  <c r="D120" i="17" s="1"/>
  <c r="C381" i="16"/>
  <c r="D381" i="16" s="1"/>
  <c r="C321" i="16"/>
  <c r="D321" i="16" s="1"/>
  <c r="C270" i="16"/>
  <c r="D270" i="16" s="1"/>
  <c r="C244" i="16"/>
  <c r="D244" i="16" s="1"/>
  <c r="C149" i="16"/>
  <c r="D149" i="16" s="1"/>
  <c r="C142" i="16"/>
  <c r="D142" i="16" s="1"/>
  <c r="C96" i="16"/>
  <c r="D96" i="16" s="1"/>
  <c r="C111" i="16"/>
  <c r="D111" i="16" s="1"/>
  <c r="C63" i="16"/>
  <c r="D63" i="16" s="1"/>
  <c r="C74" i="16"/>
  <c r="D74" i="16" s="1"/>
  <c r="C87" i="16"/>
  <c r="D87" i="16" s="1"/>
  <c r="C45" i="16"/>
  <c r="D45" i="16" s="1"/>
  <c r="C53" i="16"/>
  <c r="D53" i="16" s="1"/>
  <c r="C303" i="17"/>
  <c r="D303" i="17" s="1"/>
  <c r="C110" i="17"/>
  <c r="D110" i="17" s="1"/>
  <c r="C291" i="16"/>
  <c r="D291" i="16" s="1"/>
  <c r="C364" i="16"/>
  <c r="D364" i="16" s="1"/>
  <c r="C177" i="16"/>
  <c r="D177" i="16" s="1"/>
  <c r="C265" i="17"/>
  <c r="D265" i="17" s="1"/>
  <c r="C94" i="17"/>
  <c r="D94" i="17" s="1"/>
  <c r="C286" i="16"/>
  <c r="D286" i="16" s="1"/>
  <c r="C223" i="16"/>
  <c r="D223" i="16" s="1"/>
  <c r="C182" i="16"/>
  <c r="D182" i="16" s="1"/>
  <c r="C197" i="16"/>
  <c r="D197" i="16" s="1"/>
  <c r="C162" i="16"/>
  <c r="D162" i="16" s="1"/>
  <c r="C124" i="16"/>
  <c r="D124" i="16" s="1"/>
  <c r="C59" i="16"/>
  <c r="D59" i="16" s="1"/>
  <c r="C78" i="16"/>
  <c r="D78" i="16" s="1"/>
  <c r="C48" i="16"/>
  <c r="D48" i="16" s="1"/>
  <c r="C58" i="16"/>
  <c r="D58" i="16" s="1"/>
  <c r="C31" i="16"/>
  <c r="D31" i="16" s="1"/>
  <c r="C186" i="16"/>
  <c r="D186" i="16" s="1"/>
  <c r="C103" i="16"/>
  <c r="D103" i="16" s="1"/>
  <c r="C80" i="16"/>
  <c r="D80" i="16" s="1"/>
  <c r="C320" i="17"/>
  <c r="D320" i="17" s="1"/>
  <c r="C214" i="16"/>
  <c r="D214" i="16" s="1"/>
  <c r="C138" i="16"/>
  <c r="D138" i="16" s="1"/>
  <c r="C215" i="17"/>
  <c r="D215" i="17" s="1"/>
  <c r="C110" i="16"/>
  <c r="D110" i="16" s="1"/>
  <c r="C34" i="16"/>
  <c r="D34" i="16" s="1"/>
  <c r="C279" i="16"/>
  <c r="D279" i="16" s="1"/>
  <c r="C153" i="16"/>
  <c r="D153" i="16" s="1"/>
  <c r="C97" i="16"/>
  <c r="D97" i="16" s="1"/>
  <c r="C64" i="16"/>
  <c r="D64" i="16" s="1"/>
  <c r="C393" i="16"/>
  <c r="D393" i="16" s="1"/>
  <c r="C248" i="16"/>
  <c r="D248" i="16" s="1"/>
  <c r="C195" i="16"/>
  <c r="D195" i="16" s="1"/>
  <c r="C98" i="16"/>
  <c r="D98" i="16" s="1"/>
  <c r="C96" i="17"/>
  <c r="D96" i="17" s="1"/>
  <c r="C311" i="16"/>
  <c r="D311" i="16" s="1"/>
  <c r="C155" i="16"/>
  <c r="D155" i="16" s="1"/>
  <c r="C77" i="16"/>
  <c r="D77" i="16" s="1"/>
  <c r="C377" i="17"/>
  <c r="D377" i="17" s="1"/>
  <c r="C253" i="17"/>
  <c r="D253" i="17" s="1"/>
  <c r="C171" i="17"/>
  <c r="D171" i="17" s="1"/>
  <c r="C75" i="17"/>
  <c r="D75" i="17" s="1"/>
  <c r="C327" i="16"/>
  <c r="D327" i="16" s="1"/>
  <c r="C318" i="16"/>
  <c r="D318" i="16" s="1"/>
  <c r="C251" i="16"/>
  <c r="D251" i="16" s="1"/>
  <c r="C206" i="16"/>
  <c r="D206" i="16" s="1"/>
  <c r="C225" i="16"/>
  <c r="D225" i="16" s="1"/>
  <c r="C164" i="16"/>
  <c r="D164" i="16" s="1"/>
  <c r="C127" i="16"/>
  <c r="D127" i="16" s="1"/>
  <c r="C102" i="16"/>
  <c r="D102" i="16" s="1"/>
  <c r="C67" i="16"/>
  <c r="D67" i="16" s="1"/>
  <c r="C79" i="16"/>
  <c r="D79" i="16" s="1"/>
  <c r="C39" i="16"/>
  <c r="D39" i="16" s="1"/>
  <c r="C226" i="16"/>
  <c r="D226" i="16" s="1"/>
  <c r="C40" i="16"/>
  <c r="D40" i="16" s="1"/>
  <c r="C266" i="16"/>
  <c r="D266" i="16" s="1"/>
  <c r="C174" i="16"/>
  <c r="D174" i="16" s="1"/>
  <c r="C342" i="16"/>
  <c r="D342" i="16" s="1"/>
  <c r="C261" i="16"/>
  <c r="D261" i="16" s="1"/>
  <c r="C218" i="16"/>
  <c r="D218" i="16" s="1"/>
  <c r="C144" i="16"/>
  <c r="D144" i="16" s="1"/>
  <c r="C112" i="16"/>
  <c r="D112" i="16" s="1"/>
  <c r="C30" i="16"/>
  <c r="D30" i="16" s="1"/>
  <c r="C310" i="16"/>
  <c r="D310" i="16" s="1"/>
  <c r="C120" i="16"/>
  <c r="D120" i="16" s="1"/>
  <c r="C174" i="17"/>
  <c r="D174" i="17" s="1"/>
  <c r="C325" i="16"/>
  <c r="D325" i="16" s="1"/>
  <c r="C121" i="16"/>
  <c r="D121" i="16" s="1"/>
  <c r="C56" i="16"/>
  <c r="D56" i="16" s="1"/>
  <c r="C375" i="17"/>
  <c r="D375" i="17" s="1"/>
  <c r="C164" i="17"/>
  <c r="D164" i="17" s="1"/>
  <c r="C74" i="17"/>
  <c r="D74" i="17" s="1"/>
  <c r="C333" i="16"/>
  <c r="D333" i="16" s="1"/>
  <c r="C253" i="16"/>
  <c r="D253" i="16" s="1"/>
  <c r="C207" i="16"/>
  <c r="D207" i="16" s="1"/>
  <c r="C202" i="16"/>
  <c r="D202" i="16" s="1"/>
  <c r="C165" i="16"/>
  <c r="D165" i="16" s="1"/>
  <c r="C128" i="16"/>
  <c r="D128" i="16" s="1"/>
  <c r="C69" i="16"/>
  <c r="D69" i="16" s="1"/>
  <c r="C123" i="17"/>
  <c r="D123" i="17" s="1"/>
  <c r="C241" i="16"/>
  <c r="D241" i="16" s="1"/>
  <c r="C95" i="16"/>
  <c r="D95" i="16" s="1"/>
  <c r="C267" i="16"/>
  <c r="D267" i="16" s="1"/>
  <c r="C139" i="16"/>
  <c r="D139" i="16" s="1"/>
  <c r="C73" i="16"/>
  <c r="D73" i="16" s="1"/>
  <c r="C76" i="16"/>
  <c r="D76" i="16" s="1"/>
  <c r="C46" i="16"/>
  <c r="D46" i="16" s="1"/>
  <c r="C154" i="16"/>
  <c r="D154" i="16" s="1"/>
  <c r="C66" i="16"/>
  <c r="D66" i="16" s="1"/>
  <c r="G154" i="17"/>
  <c r="R11" i="8"/>
  <c r="U375" i="8"/>
  <c r="U15" i="8"/>
  <c r="U19" i="8"/>
  <c r="U23" i="8"/>
  <c r="U27" i="8"/>
  <c r="U31" i="8"/>
  <c r="U35" i="8"/>
  <c r="U39" i="8"/>
  <c r="U43" i="8"/>
  <c r="U47" i="8"/>
  <c r="U51" i="8"/>
  <c r="U55" i="8"/>
  <c r="U59" i="8"/>
  <c r="U63" i="8"/>
  <c r="U67" i="8"/>
  <c r="U71" i="8"/>
  <c r="U75" i="8"/>
  <c r="U79" i="8"/>
  <c r="U83" i="8"/>
  <c r="U87" i="8"/>
  <c r="U91" i="8"/>
  <c r="U95" i="8"/>
  <c r="U99" i="8"/>
  <c r="U103" i="8"/>
  <c r="U107" i="8"/>
  <c r="U111" i="8"/>
  <c r="U115" i="8"/>
  <c r="U119" i="8"/>
  <c r="U123" i="8"/>
  <c r="U127" i="8"/>
  <c r="U131" i="8"/>
  <c r="U135" i="8"/>
  <c r="U139" i="8"/>
  <c r="U143" i="8"/>
  <c r="U147" i="8"/>
  <c r="U151" i="8"/>
  <c r="U155" i="8"/>
  <c r="U159" i="8"/>
  <c r="U163" i="8"/>
  <c r="U167" i="8"/>
  <c r="U171" i="8"/>
  <c r="U175" i="8"/>
  <c r="U179" i="8"/>
  <c r="U183" i="8"/>
  <c r="U187" i="8"/>
  <c r="U191" i="8"/>
  <c r="U195" i="8"/>
  <c r="U199" i="8"/>
  <c r="U203" i="8"/>
  <c r="U207" i="8"/>
  <c r="U211" i="8"/>
  <c r="U215" i="8"/>
  <c r="U219" i="8"/>
  <c r="U223" i="8"/>
  <c r="U227" i="8"/>
  <c r="U231" i="8"/>
  <c r="U235" i="8"/>
  <c r="U239" i="8"/>
  <c r="U243" i="8"/>
  <c r="U247" i="8"/>
  <c r="U251" i="8"/>
  <c r="U255" i="8"/>
  <c r="U259" i="8"/>
  <c r="U263" i="8"/>
  <c r="U267" i="8"/>
  <c r="U271" i="8"/>
  <c r="U275" i="8"/>
  <c r="U279" i="8"/>
  <c r="U283" i="8"/>
  <c r="S12" i="8"/>
  <c r="S16" i="8"/>
  <c r="S20" i="8"/>
  <c r="S24" i="8"/>
  <c r="S28" i="8"/>
  <c r="S32" i="8"/>
  <c r="S36" i="8"/>
  <c r="S40" i="8"/>
  <c r="S44" i="8"/>
  <c r="S48" i="8"/>
  <c r="S52" i="8"/>
  <c r="S56" i="8"/>
  <c r="S60" i="8"/>
  <c r="S64" i="8"/>
  <c r="S68" i="8"/>
  <c r="S72" i="8"/>
  <c r="S76" i="8"/>
  <c r="S80" i="8"/>
  <c r="S84" i="8"/>
  <c r="S88" i="8"/>
  <c r="S92" i="8"/>
  <c r="S96" i="8"/>
  <c r="S100" i="8"/>
  <c r="S104" i="8"/>
  <c r="S108" i="8"/>
  <c r="S112" i="8"/>
  <c r="S116" i="8"/>
  <c r="S120" i="8"/>
  <c r="S124" i="8"/>
  <c r="S128" i="8"/>
  <c r="S132" i="8"/>
  <c r="S136" i="8"/>
  <c r="S140" i="8"/>
  <c r="S144" i="8"/>
  <c r="S148" i="8"/>
  <c r="S152" i="8"/>
  <c r="S156" i="8"/>
  <c r="S160" i="8"/>
  <c r="S164" i="8"/>
  <c r="S168" i="8"/>
  <c r="S172" i="8"/>
  <c r="S176" i="8"/>
  <c r="S180" i="8"/>
  <c r="S184" i="8"/>
  <c r="S188" i="8"/>
  <c r="S192" i="8"/>
  <c r="S196" i="8"/>
  <c r="S200" i="8"/>
  <c r="S204" i="8"/>
  <c r="S208" i="8"/>
  <c r="S212" i="8"/>
  <c r="S216" i="8"/>
  <c r="S220" i="8"/>
  <c r="S224" i="8"/>
  <c r="S228" i="8"/>
  <c r="S232" i="8"/>
  <c r="S236" i="8"/>
  <c r="S240" i="8"/>
  <c r="S244" i="8"/>
  <c r="S248" i="8"/>
  <c r="S252" i="8"/>
  <c r="S256" i="8"/>
  <c r="S260" i="8"/>
  <c r="S264" i="8"/>
  <c r="S268" i="8"/>
  <c r="S272" i="8"/>
  <c r="S276" i="8"/>
  <c r="S280" i="8"/>
  <c r="S284" i="8"/>
  <c r="T12" i="8"/>
  <c r="T16" i="8"/>
  <c r="T20" i="8"/>
  <c r="T24" i="8"/>
  <c r="T28" i="8"/>
  <c r="T32" i="8"/>
  <c r="T36" i="8"/>
  <c r="T40" i="8"/>
  <c r="T44" i="8"/>
  <c r="T48" i="8"/>
  <c r="T52" i="8"/>
  <c r="T56" i="8"/>
  <c r="T60" i="8"/>
  <c r="T64" i="8"/>
  <c r="T68" i="8"/>
  <c r="T72" i="8"/>
  <c r="T76" i="8"/>
  <c r="T80" i="8"/>
  <c r="T84" i="8"/>
  <c r="T88" i="8"/>
  <c r="T92" i="8"/>
  <c r="T96" i="8"/>
  <c r="T100" i="8"/>
  <c r="T104" i="8"/>
  <c r="T108" i="8"/>
  <c r="T112" i="8"/>
  <c r="T116" i="8"/>
  <c r="T120" i="8"/>
  <c r="T124" i="8"/>
  <c r="T128" i="8"/>
  <c r="T132" i="8"/>
  <c r="T136" i="8"/>
  <c r="T140" i="8"/>
  <c r="T144" i="8"/>
  <c r="T148" i="8"/>
  <c r="T152" i="8"/>
  <c r="T156" i="8"/>
  <c r="T160" i="8"/>
  <c r="T164" i="8"/>
  <c r="T168" i="8"/>
  <c r="T172" i="8"/>
  <c r="T176" i="8"/>
  <c r="T180" i="8"/>
  <c r="T184" i="8"/>
  <c r="T188" i="8"/>
  <c r="T192" i="8"/>
  <c r="T196" i="8"/>
  <c r="T200" i="8"/>
  <c r="T204" i="8"/>
  <c r="T208" i="8"/>
  <c r="T212" i="8"/>
  <c r="T216" i="8"/>
  <c r="T220" i="8"/>
  <c r="T224" i="8"/>
  <c r="T228" i="8"/>
  <c r="T232" i="8"/>
  <c r="T236" i="8"/>
  <c r="T240" i="8"/>
  <c r="T244" i="8"/>
  <c r="T248" i="8"/>
  <c r="T252" i="8"/>
  <c r="T256" i="8"/>
  <c r="T260" i="8"/>
  <c r="T264" i="8"/>
  <c r="T268" i="8"/>
  <c r="T272" i="8"/>
  <c r="T276" i="8"/>
  <c r="T280" i="8"/>
  <c r="U12" i="8"/>
  <c r="U16" i="8"/>
  <c r="U20" i="8"/>
  <c r="U24" i="8"/>
  <c r="U28" i="8"/>
  <c r="U32" i="8"/>
  <c r="U36" i="8"/>
  <c r="U40" i="8"/>
  <c r="U44" i="8"/>
  <c r="U48" i="8"/>
  <c r="U52" i="8"/>
  <c r="U56" i="8"/>
  <c r="U60" i="8"/>
  <c r="U64" i="8"/>
  <c r="U68" i="8"/>
  <c r="U72" i="8"/>
  <c r="U76" i="8"/>
  <c r="U80" i="8"/>
  <c r="U84" i="8"/>
  <c r="U88" i="8"/>
  <c r="U92" i="8"/>
  <c r="U96" i="8"/>
  <c r="U100" i="8"/>
  <c r="U104" i="8"/>
  <c r="U108" i="8"/>
  <c r="U112" i="8"/>
  <c r="U116" i="8"/>
  <c r="U120" i="8"/>
  <c r="U124" i="8"/>
  <c r="U128" i="8"/>
  <c r="U132" i="8"/>
  <c r="U136" i="8"/>
  <c r="U140" i="8"/>
  <c r="U144" i="8"/>
  <c r="U148" i="8"/>
  <c r="U152" i="8"/>
  <c r="U156" i="8"/>
  <c r="U160" i="8"/>
  <c r="U164" i="8"/>
  <c r="U168" i="8"/>
  <c r="U172" i="8"/>
  <c r="U176" i="8"/>
  <c r="U180" i="8"/>
  <c r="U184" i="8"/>
  <c r="U188" i="8"/>
  <c r="U192" i="8"/>
  <c r="U196" i="8"/>
  <c r="U200" i="8"/>
  <c r="U204" i="8"/>
  <c r="U208" i="8"/>
  <c r="U212" i="8"/>
  <c r="U216" i="8"/>
  <c r="U220" i="8"/>
  <c r="U224" i="8"/>
  <c r="U228" i="8"/>
  <c r="U232" i="8"/>
  <c r="U236" i="8"/>
  <c r="U240" i="8"/>
  <c r="U244" i="8"/>
  <c r="U248" i="8"/>
  <c r="U252" i="8"/>
  <c r="U256" i="8"/>
  <c r="U260" i="8"/>
  <c r="U264" i="8"/>
  <c r="U268" i="8"/>
  <c r="U272" i="8"/>
  <c r="U276" i="8"/>
  <c r="U280" i="8"/>
  <c r="U284" i="8"/>
  <c r="S13" i="8"/>
  <c r="S17" i="8"/>
  <c r="S21" i="8"/>
  <c r="S25" i="8"/>
  <c r="S29" i="8"/>
  <c r="S33" i="8"/>
  <c r="S37" i="8"/>
  <c r="S41" i="8"/>
  <c r="S45" i="8"/>
  <c r="S49" i="8"/>
  <c r="S53" i="8"/>
  <c r="S57" i="8"/>
  <c r="S61" i="8"/>
  <c r="S65" i="8"/>
  <c r="S69" i="8"/>
  <c r="S73" i="8"/>
  <c r="S77" i="8"/>
  <c r="S81" i="8"/>
  <c r="S85" i="8"/>
  <c r="S89" i="8"/>
  <c r="S93" i="8"/>
  <c r="S97" i="8"/>
  <c r="S101" i="8"/>
  <c r="S105" i="8"/>
  <c r="S109" i="8"/>
  <c r="S113" i="8"/>
  <c r="S117" i="8"/>
  <c r="S121" i="8"/>
  <c r="S125" i="8"/>
  <c r="S129" i="8"/>
  <c r="S133" i="8"/>
  <c r="S137" i="8"/>
  <c r="S141" i="8"/>
  <c r="S145" i="8"/>
  <c r="S149" i="8"/>
  <c r="S153" i="8"/>
  <c r="S157" i="8"/>
  <c r="S161" i="8"/>
  <c r="S165" i="8"/>
  <c r="S169" i="8"/>
  <c r="S173" i="8"/>
  <c r="S177" i="8"/>
  <c r="S181" i="8"/>
  <c r="S185" i="8"/>
  <c r="S189" i="8"/>
  <c r="S193" i="8"/>
  <c r="S197" i="8"/>
  <c r="S201" i="8"/>
  <c r="S205" i="8"/>
  <c r="S209" i="8"/>
  <c r="S213" i="8"/>
  <c r="S217" i="8"/>
  <c r="S221" i="8"/>
  <c r="S225" i="8"/>
  <c r="S229" i="8"/>
  <c r="S233" i="8"/>
  <c r="S237" i="8"/>
  <c r="S241" i="8"/>
  <c r="S245" i="8"/>
  <c r="S249" i="8"/>
  <c r="S253" i="8"/>
  <c r="S257" i="8"/>
  <c r="S261" i="8"/>
  <c r="S265" i="8"/>
  <c r="S269" i="8"/>
  <c r="S273" i="8"/>
  <c r="S277" i="8"/>
  <c r="S281" i="8"/>
  <c r="S285" i="8"/>
  <c r="S289" i="8"/>
  <c r="S293" i="8"/>
  <c r="S297" i="8"/>
  <c r="S301" i="8"/>
  <c r="S305" i="8"/>
  <c r="S309" i="8"/>
  <c r="S313" i="8"/>
  <c r="S317" i="8"/>
  <c r="S321" i="8"/>
  <c r="S325" i="8"/>
  <c r="S329" i="8"/>
  <c r="S333" i="8"/>
  <c r="S337" i="8"/>
  <c r="S341" i="8"/>
  <c r="S345" i="8"/>
  <c r="S349" i="8"/>
  <c r="T13" i="8"/>
  <c r="T17" i="8"/>
  <c r="T21" i="8"/>
  <c r="T25" i="8"/>
  <c r="T29" i="8"/>
  <c r="T33" i="8"/>
  <c r="T37" i="8"/>
  <c r="T41" i="8"/>
  <c r="T45" i="8"/>
  <c r="T49" i="8"/>
  <c r="T53" i="8"/>
  <c r="T57" i="8"/>
  <c r="T61" i="8"/>
  <c r="T65" i="8"/>
  <c r="T69" i="8"/>
  <c r="T73" i="8"/>
  <c r="T77" i="8"/>
  <c r="T81" i="8"/>
  <c r="T85" i="8"/>
  <c r="T89" i="8"/>
  <c r="T93" i="8"/>
  <c r="T97" i="8"/>
  <c r="T101" i="8"/>
  <c r="T105" i="8"/>
  <c r="T109" i="8"/>
  <c r="T113" i="8"/>
  <c r="T117" i="8"/>
  <c r="T121" i="8"/>
  <c r="T125" i="8"/>
  <c r="T129" i="8"/>
  <c r="T133" i="8"/>
  <c r="T137" i="8"/>
  <c r="T141" i="8"/>
  <c r="T145" i="8"/>
  <c r="T149" i="8"/>
  <c r="T153" i="8"/>
  <c r="T157" i="8"/>
  <c r="T161" i="8"/>
  <c r="T165" i="8"/>
  <c r="T169" i="8"/>
  <c r="T173" i="8"/>
  <c r="T177" i="8"/>
  <c r="T181" i="8"/>
  <c r="T185" i="8"/>
  <c r="T189" i="8"/>
  <c r="T193" i="8"/>
  <c r="T197" i="8"/>
  <c r="T201" i="8"/>
  <c r="T205" i="8"/>
  <c r="T209" i="8"/>
  <c r="T213" i="8"/>
  <c r="T217" i="8"/>
  <c r="T221" i="8"/>
  <c r="T225" i="8"/>
  <c r="T229" i="8"/>
  <c r="T233" i="8"/>
  <c r="T237" i="8"/>
  <c r="T241" i="8"/>
  <c r="T245" i="8"/>
  <c r="T249" i="8"/>
  <c r="T253" i="8"/>
  <c r="T257" i="8"/>
  <c r="T261" i="8"/>
  <c r="T265" i="8"/>
  <c r="T269" i="8"/>
  <c r="T273" i="8"/>
  <c r="T277" i="8"/>
  <c r="T281" i="8"/>
  <c r="T285" i="8"/>
  <c r="T289" i="8"/>
  <c r="T293" i="8"/>
  <c r="T297" i="8"/>
  <c r="T301" i="8"/>
  <c r="T305" i="8"/>
  <c r="U13" i="8"/>
  <c r="U17" i="8"/>
  <c r="U21" i="8"/>
  <c r="U25" i="8"/>
  <c r="U29" i="8"/>
  <c r="U33" i="8"/>
  <c r="U37" i="8"/>
  <c r="U41" i="8"/>
  <c r="U45" i="8"/>
  <c r="U49" i="8"/>
  <c r="U53" i="8"/>
  <c r="U57" i="8"/>
  <c r="U61" i="8"/>
  <c r="U65" i="8"/>
  <c r="U69" i="8"/>
  <c r="U73" i="8"/>
  <c r="U77" i="8"/>
  <c r="U81" i="8"/>
  <c r="U85" i="8"/>
  <c r="U89" i="8"/>
  <c r="U93" i="8"/>
  <c r="U97" i="8"/>
  <c r="U101" i="8"/>
  <c r="U105" i="8"/>
  <c r="U109" i="8"/>
  <c r="U113" i="8"/>
  <c r="U117" i="8"/>
  <c r="U121" i="8"/>
  <c r="U125" i="8"/>
  <c r="U129" i="8"/>
  <c r="U133" i="8"/>
  <c r="U137" i="8"/>
  <c r="U141" i="8"/>
  <c r="U145" i="8"/>
  <c r="U149" i="8"/>
  <c r="U153" i="8"/>
  <c r="U157" i="8"/>
  <c r="U161" i="8"/>
  <c r="U165" i="8"/>
  <c r="U169" i="8"/>
  <c r="U173" i="8"/>
  <c r="U177" i="8"/>
  <c r="U181" i="8"/>
  <c r="U185" i="8"/>
  <c r="U189" i="8"/>
  <c r="U193" i="8"/>
  <c r="U197" i="8"/>
  <c r="U201" i="8"/>
  <c r="U205" i="8"/>
  <c r="U209" i="8"/>
  <c r="U213" i="8"/>
  <c r="U217" i="8"/>
  <c r="U221" i="8"/>
  <c r="U225" i="8"/>
  <c r="U229" i="8"/>
  <c r="U233" i="8"/>
  <c r="U237" i="8"/>
  <c r="U241" i="8"/>
  <c r="U245" i="8"/>
  <c r="U249" i="8"/>
  <c r="U253" i="8"/>
  <c r="U257" i="8"/>
  <c r="U261" i="8"/>
  <c r="U265" i="8"/>
  <c r="U269" i="8"/>
  <c r="U273" i="8"/>
  <c r="U277" i="8"/>
  <c r="U281" i="8"/>
  <c r="U285" i="8"/>
  <c r="U289" i="8"/>
  <c r="U293" i="8"/>
  <c r="U297" i="8"/>
  <c r="U301" i="8"/>
  <c r="U305" i="8"/>
  <c r="S14" i="8"/>
  <c r="S18" i="8"/>
  <c r="S22" i="8"/>
  <c r="S26" i="8"/>
  <c r="S30" i="8"/>
  <c r="S34" i="8"/>
  <c r="S38" i="8"/>
  <c r="S42" i="8"/>
  <c r="S46" i="8"/>
  <c r="S50" i="8"/>
  <c r="S54" i="8"/>
  <c r="S58" i="8"/>
  <c r="S62" i="8"/>
  <c r="S66" i="8"/>
  <c r="S70" i="8"/>
  <c r="S74" i="8"/>
  <c r="S78" i="8"/>
  <c r="S82" i="8"/>
  <c r="S86" i="8"/>
  <c r="S90" i="8"/>
  <c r="S94" i="8"/>
  <c r="S98" i="8"/>
  <c r="S102" i="8"/>
  <c r="S106" i="8"/>
  <c r="S110" i="8"/>
  <c r="S114" i="8"/>
  <c r="S118" i="8"/>
  <c r="S122" i="8"/>
  <c r="S126" i="8"/>
  <c r="S130" i="8"/>
  <c r="S134" i="8"/>
  <c r="S138" i="8"/>
  <c r="S142" i="8"/>
  <c r="S146" i="8"/>
  <c r="S150" i="8"/>
  <c r="S154" i="8"/>
  <c r="S158" i="8"/>
  <c r="S162" i="8"/>
  <c r="S166" i="8"/>
  <c r="S170" i="8"/>
  <c r="S174" i="8"/>
  <c r="S178" i="8"/>
  <c r="S182" i="8"/>
  <c r="S186" i="8"/>
  <c r="S190" i="8"/>
  <c r="S194" i="8"/>
  <c r="S198" i="8"/>
  <c r="S202" i="8"/>
  <c r="S206" i="8"/>
  <c r="S210" i="8"/>
  <c r="S214" i="8"/>
  <c r="S218" i="8"/>
  <c r="S222" i="8"/>
  <c r="S226" i="8"/>
  <c r="S230" i="8"/>
  <c r="S234" i="8"/>
  <c r="S238" i="8"/>
  <c r="S242" i="8"/>
  <c r="S246" i="8"/>
  <c r="S250" i="8"/>
  <c r="S254" i="8"/>
  <c r="S258" i="8"/>
  <c r="S262" i="8"/>
  <c r="S266" i="8"/>
  <c r="S270" i="8"/>
  <c r="S274" i="8"/>
  <c r="T14" i="8"/>
  <c r="T26" i="8"/>
  <c r="T38" i="8"/>
  <c r="T50" i="8"/>
  <c r="T62" i="8"/>
  <c r="T74" i="8"/>
  <c r="T86" i="8"/>
  <c r="T98" i="8"/>
  <c r="T110" i="8"/>
  <c r="T122" i="8"/>
  <c r="T134" i="8"/>
  <c r="T146" i="8"/>
  <c r="T158" i="8"/>
  <c r="T170" i="8"/>
  <c r="T182" i="8"/>
  <c r="T194" i="8"/>
  <c r="T206" i="8"/>
  <c r="T218" i="8"/>
  <c r="T230" i="8"/>
  <c r="T242" i="8"/>
  <c r="T254" i="8"/>
  <c r="T266" i="8"/>
  <c r="S278" i="8"/>
  <c r="T286" i="8"/>
  <c r="T291" i="8"/>
  <c r="T296" i="8"/>
  <c r="T302" i="8"/>
  <c r="T307" i="8"/>
  <c r="U311" i="8"/>
  <c r="S316" i="8"/>
  <c r="T320" i="8"/>
  <c r="U324" i="8"/>
  <c r="T329" i="8"/>
  <c r="U333" i="8"/>
  <c r="S338" i="8"/>
  <c r="T342" i="8"/>
  <c r="U346" i="8"/>
  <c r="S351" i="8"/>
  <c r="S355" i="8"/>
  <c r="S359" i="8"/>
  <c r="S363" i="8"/>
  <c r="S367" i="8"/>
  <c r="S371" i="8"/>
  <c r="S375" i="8"/>
  <c r="T339" i="8"/>
  <c r="T360" i="8"/>
  <c r="S282" i="8"/>
  <c r="S331" i="8"/>
  <c r="U356" i="8"/>
  <c r="S247" i="8"/>
  <c r="T304" i="8"/>
  <c r="T331" i="8"/>
  <c r="S353" i="8"/>
  <c r="U318" i="8"/>
  <c r="S336" i="8"/>
  <c r="T365" i="8"/>
  <c r="F20" i="2" s="1"/>
  <c r="T58" i="8"/>
  <c r="T202" i="8"/>
  <c r="T274" i="8"/>
  <c r="T310" i="8"/>
  <c r="U327" i="8"/>
  <c r="U357" i="8"/>
  <c r="U46" i="8"/>
  <c r="U154" i="8"/>
  <c r="U214" i="8"/>
  <c r="U274" i="8"/>
  <c r="S315" i="8"/>
  <c r="U345" i="8"/>
  <c r="S47" i="8"/>
  <c r="S155" i="8"/>
  <c r="S227" i="8"/>
  <c r="U290" i="8"/>
  <c r="S324" i="8"/>
  <c r="T354" i="8"/>
  <c r="T35" i="8"/>
  <c r="T227" i="8"/>
  <c r="T311" i="8"/>
  <c r="S342" i="8"/>
  <c r="U14" i="8"/>
  <c r="U26" i="8"/>
  <c r="U38" i="8"/>
  <c r="U50" i="8"/>
  <c r="U62" i="8"/>
  <c r="U74" i="8"/>
  <c r="U86" i="8"/>
  <c r="U98" i="8"/>
  <c r="U110" i="8"/>
  <c r="U122" i="8"/>
  <c r="U134" i="8"/>
  <c r="U146" i="8"/>
  <c r="U158" i="8"/>
  <c r="U170" i="8"/>
  <c r="U182" i="8"/>
  <c r="U194" i="8"/>
  <c r="U206" i="8"/>
  <c r="U218" i="8"/>
  <c r="U230" i="8"/>
  <c r="U242" i="8"/>
  <c r="U254" i="8"/>
  <c r="U266" i="8"/>
  <c r="T278" i="8"/>
  <c r="U286" i="8"/>
  <c r="U291" i="8"/>
  <c r="U296" i="8"/>
  <c r="U302" i="8"/>
  <c r="U307" i="8"/>
  <c r="S312" i="8"/>
  <c r="T316" i="8"/>
  <c r="U320" i="8"/>
  <c r="T325" i="8"/>
  <c r="U329" i="8"/>
  <c r="S334" i="8"/>
  <c r="T338" i="8"/>
  <c r="U342" i="8"/>
  <c r="S347" i="8"/>
  <c r="T351" i="8"/>
  <c r="T355" i="8"/>
  <c r="T359" i="8"/>
  <c r="T363" i="8"/>
  <c r="T367" i="8"/>
  <c r="T371" i="8"/>
  <c r="T375" i="8"/>
  <c r="S335" i="8"/>
  <c r="T368" i="8"/>
  <c r="S294" i="8"/>
  <c r="U313" i="8"/>
  <c r="U339" i="8"/>
  <c r="U360" i="8"/>
  <c r="S235" i="8"/>
  <c r="S314" i="8"/>
  <c r="T344" i="8"/>
  <c r="T314" i="8"/>
  <c r="U331" i="8"/>
  <c r="T361" i="8"/>
  <c r="T46" i="8"/>
  <c r="T190" i="8"/>
  <c r="T262" i="8"/>
  <c r="S300" i="8"/>
  <c r="T336" i="8"/>
  <c r="U58" i="8"/>
  <c r="U142" i="8"/>
  <c r="U226" i="8"/>
  <c r="T290" i="8"/>
  <c r="U323" i="8"/>
  <c r="S350" i="8"/>
  <c r="S35" i="8"/>
  <c r="S179" i="8"/>
  <c r="S275" i="8"/>
  <c r="U306" i="8"/>
  <c r="U332" i="8"/>
  <c r="T362" i="8"/>
  <c r="T59" i="8"/>
  <c r="T203" i="8"/>
  <c r="T275" i="8"/>
  <c r="T324" i="8"/>
  <c r="U358" i="8"/>
  <c r="S15" i="8"/>
  <c r="S27" i="8"/>
  <c r="S39" i="8"/>
  <c r="S51" i="8"/>
  <c r="S63" i="8"/>
  <c r="S75" i="8"/>
  <c r="S87" i="8"/>
  <c r="S99" i="8"/>
  <c r="S111" i="8"/>
  <c r="S123" i="8"/>
  <c r="S135" i="8"/>
  <c r="S147" i="8"/>
  <c r="S159" i="8"/>
  <c r="S171" i="8"/>
  <c r="S183" i="8"/>
  <c r="S195" i="8"/>
  <c r="S207" i="8"/>
  <c r="S219" i="8"/>
  <c r="S231" i="8"/>
  <c r="S243" i="8"/>
  <c r="S255" i="8"/>
  <c r="S267" i="8"/>
  <c r="U278" i="8"/>
  <c r="S287" i="8"/>
  <c r="S292" i="8"/>
  <c r="S298" i="8"/>
  <c r="S303" i="8"/>
  <c r="S308" i="8"/>
  <c r="T312" i="8"/>
  <c r="U316" i="8"/>
  <c r="T321" i="8"/>
  <c r="U325" i="8"/>
  <c r="S330" i="8"/>
  <c r="T334" i="8"/>
  <c r="U338" i="8"/>
  <c r="S343" i="8"/>
  <c r="T347" i="8"/>
  <c r="U351" i="8"/>
  <c r="U355" i="8"/>
  <c r="U359" i="8"/>
  <c r="U363" i="8"/>
  <c r="U367" i="8"/>
  <c r="U371" i="8"/>
  <c r="T364" i="8"/>
  <c r="S288" i="8"/>
  <c r="U326" i="8"/>
  <c r="U352" i="8"/>
  <c r="U372" i="8"/>
  <c r="S271" i="8"/>
  <c r="T294" i="8"/>
  <c r="T318" i="8"/>
  <c r="S340" i="8"/>
  <c r="S369" i="8"/>
  <c r="T327" i="8"/>
  <c r="T357" i="8"/>
  <c r="T34" i="8"/>
  <c r="T214" i="8"/>
  <c r="S283" i="8"/>
  <c r="S306" i="8"/>
  <c r="U340" i="8"/>
  <c r="U373" i="8"/>
  <c r="U70" i="8"/>
  <c r="U130" i="8"/>
  <c r="U202" i="8"/>
  <c r="U262" i="8"/>
  <c r="T295" i="8"/>
  <c r="T332" i="8"/>
  <c r="S358" i="8"/>
  <c r="S83" i="8"/>
  <c r="S203" i="8"/>
  <c r="T284" i="8"/>
  <c r="S311" i="8"/>
  <c r="T337" i="8"/>
  <c r="T366" i="8"/>
  <c r="T71" i="8"/>
  <c r="T179" i="8"/>
  <c r="T251" i="8"/>
  <c r="S320" i="8"/>
  <c r="U350" i="8"/>
  <c r="T15" i="8"/>
  <c r="T27" i="8"/>
  <c r="T39" i="8"/>
  <c r="T51" i="8"/>
  <c r="T63" i="8"/>
  <c r="T75" i="8"/>
  <c r="T87" i="8"/>
  <c r="T99" i="8"/>
  <c r="T111" i="8"/>
  <c r="T123" i="8"/>
  <c r="T135" i="8"/>
  <c r="T147" i="8"/>
  <c r="T159" i="8"/>
  <c r="T171" i="8"/>
  <c r="T183" i="8"/>
  <c r="T195" i="8"/>
  <c r="T207" i="8"/>
  <c r="T219" i="8"/>
  <c r="T231" i="8"/>
  <c r="T243" i="8"/>
  <c r="T255" i="8"/>
  <c r="T267" i="8"/>
  <c r="S279" i="8"/>
  <c r="T287" i="8"/>
  <c r="T292" i="8"/>
  <c r="T298" i="8"/>
  <c r="T303" i="8"/>
  <c r="T308" i="8"/>
  <c r="U312" i="8"/>
  <c r="T317" i="8"/>
  <c r="U321" i="8"/>
  <c r="S326" i="8"/>
  <c r="T330" i="8"/>
  <c r="U334" i="8"/>
  <c r="S339" i="8"/>
  <c r="T343" i="8"/>
  <c r="U347" i="8"/>
  <c r="S352" i="8"/>
  <c r="S356" i="8"/>
  <c r="S360" i="8"/>
  <c r="S364" i="8"/>
  <c r="S368" i="8"/>
  <c r="S372" i="8"/>
  <c r="T352" i="8"/>
  <c r="T372" i="8"/>
  <c r="S304" i="8"/>
  <c r="T322" i="8"/>
  <c r="T348" i="8"/>
  <c r="U368" i="8"/>
  <c r="S259" i="8"/>
  <c r="T299" i="8"/>
  <c r="S327" i="8"/>
  <c r="S357" i="8"/>
  <c r="S323" i="8"/>
  <c r="T353" i="8"/>
  <c r="T373" i="8"/>
  <c r="T70" i="8"/>
  <c r="T166" i="8"/>
  <c r="T238" i="8"/>
  <c r="S295" i="8"/>
  <c r="S319" i="8"/>
  <c r="U349" i="8"/>
  <c r="U34" i="8"/>
  <c r="U178" i="8"/>
  <c r="U250" i="8"/>
  <c r="U310" i="8"/>
  <c r="T341" i="8"/>
  <c r="S366" i="8"/>
  <c r="S59" i="8"/>
  <c r="S191" i="8"/>
  <c r="S263" i="8"/>
  <c r="T315" i="8"/>
  <c r="S346" i="8"/>
  <c r="T47" i="8"/>
  <c r="T191" i="8"/>
  <c r="S286" i="8"/>
  <c r="U328" i="8"/>
  <c r="U362" i="8"/>
  <c r="T18" i="8"/>
  <c r="T30" i="8"/>
  <c r="T42" i="8"/>
  <c r="T54" i="8"/>
  <c r="T66" i="8"/>
  <c r="T78" i="8"/>
  <c r="T90" i="8"/>
  <c r="T102" i="8"/>
  <c r="T114" i="8"/>
  <c r="T126" i="8"/>
  <c r="T138" i="8"/>
  <c r="T150" i="8"/>
  <c r="T162" i="8"/>
  <c r="T174" i="8"/>
  <c r="T186" i="8"/>
  <c r="T198" i="8"/>
  <c r="T210" i="8"/>
  <c r="T222" i="8"/>
  <c r="T234" i="8"/>
  <c r="T246" i="8"/>
  <c r="T258" i="8"/>
  <c r="T270" i="8"/>
  <c r="T279" i="8"/>
  <c r="U287" i="8"/>
  <c r="U292" i="8"/>
  <c r="U298" i="8"/>
  <c r="U303" i="8"/>
  <c r="U308" i="8"/>
  <c r="T313" i="8"/>
  <c r="U317" i="8"/>
  <c r="S322" i="8"/>
  <c r="T326" i="8"/>
  <c r="U330" i="8"/>
  <c r="U343" i="8"/>
  <c r="S348" i="8"/>
  <c r="T356" i="8"/>
  <c r="T309" i="8"/>
  <c r="S318" i="8"/>
  <c r="S344" i="8"/>
  <c r="U364" i="8"/>
  <c r="S211" i="8"/>
  <c r="T288" i="8"/>
  <c r="U309" i="8"/>
  <c r="U322" i="8"/>
  <c r="U335" i="8"/>
  <c r="U348" i="8"/>
  <c r="S365" i="8"/>
  <c r="E20" i="2" s="1"/>
  <c r="S310" i="8"/>
  <c r="U344" i="8"/>
  <c r="T369" i="8"/>
  <c r="T22" i="8"/>
  <c r="T106" i="8"/>
  <c r="T130" i="8"/>
  <c r="T142" i="8"/>
  <c r="T154" i="8"/>
  <c r="T178" i="8"/>
  <c r="T226" i="8"/>
  <c r="T250" i="8"/>
  <c r="S290" i="8"/>
  <c r="U314" i="8"/>
  <c r="T323" i="8"/>
  <c r="S332" i="8"/>
  <c r="T345" i="8"/>
  <c r="U361" i="8"/>
  <c r="U22" i="8"/>
  <c r="U82" i="8"/>
  <c r="U94" i="8"/>
  <c r="U106" i="8"/>
  <c r="U118" i="8"/>
  <c r="U166" i="8"/>
  <c r="U190" i="8"/>
  <c r="U238" i="8"/>
  <c r="T283" i="8"/>
  <c r="T300" i="8"/>
  <c r="U336" i="8"/>
  <c r="S354" i="8"/>
  <c r="S370" i="8"/>
  <c r="S23" i="8"/>
  <c r="S119" i="8"/>
  <c r="S131" i="8"/>
  <c r="S143" i="8"/>
  <c r="S167" i="8"/>
  <c r="S215" i="8"/>
  <c r="S239" i="8"/>
  <c r="S251" i="8"/>
  <c r="U295" i="8"/>
  <c r="U300" i="8"/>
  <c r="U319" i="8"/>
  <c r="T328" i="8"/>
  <c r="U341" i="8"/>
  <c r="T350" i="8"/>
  <c r="T358" i="8"/>
  <c r="T370" i="8"/>
  <c r="T374" i="8"/>
  <c r="T23" i="8"/>
  <c r="T83" i="8"/>
  <c r="T95" i="8"/>
  <c r="T107" i="8"/>
  <c r="T119" i="8"/>
  <c r="T131" i="8"/>
  <c r="T143" i="8"/>
  <c r="T155" i="8"/>
  <c r="T167" i="8"/>
  <c r="T215" i="8"/>
  <c r="T239" i="8"/>
  <c r="T263" i="8"/>
  <c r="S291" i="8"/>
  <c r="S307" i="8"/>
  <c r="T333" i="8"/>
  <c r="U337" i="8"/>
  <c r="T346" i="8"/>
  <c r="U354" i="8"/>
  <c r="U366" i="8"/>
  <c r="U374" i="8"/>
  <c r="U18" i="8"/>
  <c r="U30" i="8"/>
  <c r="U42" i="8"/>
  <c r="U54" i="8"/>
  <c r="U66" i="8"/>
  <c r="U78" i="8"/>
  <c r="U90" i="8"/>
  <c r="U102" i="8"/>
  <c r="U114" i="8"/>
  <c r="U126" i="8"/>
  <c r="U138" i="8"/>
  <c r="U150" i="8"/>
  <c r="U162" i="8"/>
  <c r="U174" i="8"/>
  <c r="U186" i="8"/>
  <c r="U198" i="8"/>
  <c r="U210" i="8"/>
  <c r="U222" i="8"/>
  <c r="U234" i="8"/>
  <c r="U246" i="8"/>
  <c r="U258" i="8"/>
  <c r="U270" i="8"/>
  <c r="S299" i="8"/>
  <c r="T335" i="8"/>
  <c r="S373" i="8"/>
  <c r="T340" i="8"/>
  <c r="T82" i="8"/>
  <c r="U365" i="8"/>
  <c r="G20" i="2" s="1"/>
  <c r="T319" i="8"/>
  <c r="S362" i="8"/>
  <c r="S95" i="8"/>
  <c r="S302" i="8"/>
  <c r="U370" i="8"/>
  <c r="S19" i="8"/>
  <c r="S31" i="8"/>
  <c r="S43" i="8"/>
  <c r="S55" i="8"/>
  <c r="S67" i="8"/>
  <c r="S79" i="8"/>
  <c r="S91" i="8"/>
  <c r="S103" i="8"/>
  <c r="S115" i="8"/>
  <c r="S127" i="8"/>
  <c r="S139" i="8"/>
  <c r="S151" i="8"/>
  <c r="S163" i="8"/>
  <c r="S175" i="8"/>
  <c r="S187" i="8"/>
  <c r="S199" i="8"/>
  <c r="S223" i="8"/>
  <c r="T282" i="8"/>
  <c r="S361" i="8"/>
  <c r="T94" i="8"/>
  <c r="U353" i="8"/>
  <c r="T306" i="8"/>
  <c r="S374" i="8"/>
  <c r="S107" i="8"/>
  <c r="S296" i="8"/>
  <c r="T19" i="8"/>
  <c r="T31" i="8"/>
  <c r="T43" i="8"/>
  <c r="T55" i="8"/>
  <c r="T67" i="8"/>
  <c r="T79" i="8"/>
  <c r="T91" i="8"/>
  <c r="T103" i="8"/>
  <c r="T115" i="8"/>
  <c r="T127" i="8"/>
  <c r="T139" i="8"/>
  <c r="T151" i="8"/>
  <c r="T163" i="8"/>
  <c r="T175" i="8"/>
  <c r="T187" i="8"/>
  <c r="T199" i="8"/>
  <c r="T211" i="8"/>
  <c r="T223" i="8"/>
  <c r="T235" i="8"/>
  <c r="T247" i="8"/>
  <c r="T259" i="8"/>
  <c r="T271" i="8"/>
  <c r="U282" i="8"/>
  <c r="U288" i="8"/>
  <c r="U294" i="8"/>
  <c r="U299" i="8"/>
  <c r="U304" i="8"/>
  <c r="T349" i="8"/>
  <c r="T118" i="8"/>
  <c r="U369" i="8"/>
  <c r="S328" i="8"/>
  <c r="S71" i="8"/>
  <c r="U315" i="8"/>
  <c r="C19" i="13"/>
  <c r="BA78" i="13"/>
  <c r="BA79" i="13"/>
  <c r="BA80" i="13"/>
  <c r="C54" i="13"/>
  <c r="D54" i="13" s="1"/>
  <c r="C35" i="13"/>
  <c r="D35" i="13" s="1"/>
  <c r="D66" i="13"/>
  <c r="D65" i="13"/>
  <c r="C69" i="13" l="1"/>
  <c r="E201" i="17"/>
  <c r="E235" i="16"/>
  <c r="S235" i="16"/>
  <c r="E304" i="17"/>
  <c r="E349" i="16"/>
  <c r="S349" i="16"/>
  <c r="E325" i="17"/>
  <c r="E266" i="16"/>
  <c r="S266" i="16"/>
  <c r="E306" i="17"/>
  <c r="S376" i="16"/>
  <c r="E376" i="16"/>
  <c r="E152" i="16"/>
  <c r="S152" i="16"/>
  <c r="E89" i="16"/>
  <c r="S89" i="16"/>
  <c r="E269" i="16"/>
  <c r="S269" i="16"/>
  <c r="E212" i="16"/>
  <c r="S212" i="16"/>
  <c r="E229" i="17"/>
  <c r="E189" i="16"/>
  <c r="S189" i="16"/>
  <c r="E53" i="17"/>
  <c r="E51" i="17"/>
  <c r="E140" i="16"/>
  <c r="S140" i="16"/>
  <c r="S62" i="16"/>
  <c r="E62" i="16"/>
  <c r="E305" i="16"/>
  <c r="S305" i="16"/>
  <c r="E125" i="17"/>
  <c r="E70" i="17"/>
  <c r="S128" i="16"/>
  <c r="E128" i="16"/>
  <c r="E174" i="17"/>
  <c r="E226" i="16"/>
  <c r="S226" i="16"/>
  <c r="E75" i="17"/>
  <c r="E64" i="16"/>
  <c r="S64" i="16"/>
  <c r="E186" i="16"/>
  <c r="S186" i="16"/>
  <c r="E94" i="17"/>
  <c r="E111" i="16"/>
  <c r="S111" i="16"/>
  <c r="E284" i="16"/>
  <c r="S284" i="16"/>
  <c r="E336" i="17"/>
  <c r="S33" i="16"/>
  <c r="E33" i="16"/>
  <c r="E226" i="17"/>
  <c r="E129" i="16"/>
  <c r="S129" i="16"/>
  <c r="E44" i="16"/>
  <c r="S44" i="16"/>
  <c r="E180" i="16"/>
  <c r="S180" i="16"/>
  <c r="E261" i="17"/>
  <c r="E125" i="16"/>
  <c r="S125" i="16"/>
  <c r="S378" i="16"/>
  <c r="E378" i="16"/>
  <c r="E185" i="16"/>
  <c r="S185" i="16"/>
  <c r="E377" i="16"/>
  <c r="S377" i="16"/>
  <c r="E133" i="16"/>
  <c r="S133" i="16"/>
  <c r="E235" i="17"/>
  <c r="S157" i="16"/>
  <c r="E157" i="16"/>
  <c r="E365" i="16"/>
  <c r="S365" i="16"/>
  <c r="E250" i="16"/>
  <c r="S250" i="16"/>
  <c r="E105" i="17"/>
  <c r="E314" i="17"/>
  <c r="E298" i="16"/>
  <c r="S298" i="16"/>
  <c r="E162" i="17"/>
  <c r="E349" i="17"/>
  <c r="E219" i="16"/>
  <c r="S219" i="16"/>
  <c r="E121" i="17"/>
  <c r="D305" i="17"/>
  <c r="E305" i="17" s="1"/>
  <c r="E199" i="16"/>
  <c r="S199" i="16"/>
  <c r="E317" i="16"/>
  <c r="S317" i="16"/>
  <c r="E139" i="17"/>
  <c r="E338" i="17"/>
  <c r="S239" i="16"/>
  <c r="E239" i="16"/>
  <c r="S385" i="16"/>
  <c r="E385" i="16"/>
  <c r="E203" i="17"/>
  <c r="S287" i="16"/>
  <c r="E287" i="16"/>
  <c r="E78" i="17"/>
  <c r="D280" i="17"/>
  <c r="E280" i="17" s="1"/>
  <c r="E116" i="17"/>
  <c r="D363" i="17"/>
  <c r="E363" i="17" s="1"/>
  <c r="E222" i="16"/>
  <c r="S222" i="16"/>
  <c r="E337" i="16"/>
  <c r="S337" i="16"/>
  <c r="E143" i="17"/>
  <c r="E364" i="17"/>
  <c r="E221" i="17"/>
  <c r="E257" i="17"/>
  <c r="E33" i="17"/>
  <c r="E342" i="17"/>
  <c r="E90" i="17"/>
  <c r="E218" i="17"/>
  <c r="E368" i="17"/>
  <c r="E370" i="17"/>
  <c r="E73" i="17"/>
  <c r="D210" i="17"/>
  <c r="E210" i="17" s="1"/>
  <c r="E327" i="17"/>
  <c r="E67" i="17"/>
  <c r="E355" i="16"/>
  <c r="S355" i="16"/>
  <c r="E72" i="17"/>
  <c r="E56" i="17"/>
  <c r="E178" i="17"/>
  <c r="S318" i="16"/>
  <c r="E318" i="16"/>
  <c r="E372" i="16"/>
  <c r="S372" i="16"/>
  <c r="E285" i="17"/>
  <c r="E309" i="17"/>
  <c r="E344" i="17"/>
  <c r="E227" i="17"/>
  <c r="E204" i="16"/>
  <c r="S204" i="16"/>
  <c r="E302" i="17"/>
  <c r="E289" i="17"/>
  <c r="E256" i="17"/>
  <c r="E332" i="17"/>
  <c r="S66" i="16"/>
  <c r="E66" i="16"/>
  <c r="E165" i="16"/>
  <c r="S165" i="16"/>
  <c r="S120" i="16"/>
  <c r="E120" i="16"/>
  <c r="E39" i="16"/>
  <c r="S39" i="16"/>
  <c r="E171" i="17"/>
  <c r="S97" i="16"/>
  <c r="E97" i="16"/>
  <c r="S31" i="16"/>
  <c r="E31" i="16"/>
  <c r="E265" i="17"/>
  <c r="E96" i="16"/>
  <c r="S96" i="16"/>
  <c r="E99" i="16"/>
  <c r="S99" i="16"/>
  <c r="S47" i="16"/>
  <c r="E47" i="16"/>
  <c r="E108" i="16"/>
  <c r="S108" i="16"/>
  <c r="E42" i="16"/>
  <c r="S42" i="16"/>
  <c r="S166" i="16"/>
  <c r="E166" i="16"/>
  <c r="E38" i="16"/>
  <c r="S38" i="16"/>
  <c r="E227" i="16"/>
  <c r="S227" i="16"/>
  <c r="E316" i="17"/>
  <c r="E167" i="16"/>
  <c r="S167" i="16"/>
  <c r="E109" i="17"/>
  <c r="S278" i="16"/>
  <c r="E278" i="16"/>
  <c r="S388" i="16"/>
  <c r="E388" i="16"/>
  <c r="E161" i="16"/>
  <c r="S161" i="16"/>
  <c r="E348" i="17"/>
  <c r="S203" i="16"/>
  <c r="E203" i="16"/>
  <c r="S352" i="16"/>
  <c r="E352" i="16"/>
  <c r="E283" i="16"/>
  <c r="S283" i="16"/>
  <c r="E119" i="17"/>
  <c r="E329" i="17"/>
  <c r="E347" i="16"/>
  <c r="S347" i="16"/>
  <c r="E172" i="17"/>
  <c r="E373" i="17"/>
  <c r="S213" i="16"/>
  <c r="E213" i="16"/>
  <c r="E135" i="17"/>
  <c r="E333" i="17"/>
  <c r="S191" i="16"/>
  <c r="E191" i="16"/>
  <c r="S324" i="16"/>
  <c r="E324" i="16"/>
  <c r="E152" i="17"/>
  <c r="E355" i="17"/>
  <c r="E288" i="16"/>
  <c r="S288" i="16"/>
  <c r="E63" i="17"/>
  <c r="E242" i="17"/>
  <c r="S275" i="16"/>
  <c r="E275" i="16"/>
  <c r="E100" i="17"/>
  <c r="E296" i="17"/>
  <c r="E128" i="17"/>
  <c r="D383" i="17"/>
  <c r="E383" i="17" s="1"/>
  <c r="E216" i="16"/>
  <c r="S216" i="16"/>
  <c r="S329" i="16"/>
  <c r="E329" i="16"/>
  <c r="E157" i="17"/>
  <c r="E384" i="17"/>
  <c r="E233" i="17"/>
  <c r="E264" i="17"/>
  <c r="E224" i="17"/>
  <c r="D353" i="17"/>
  <c r="E353" i="17" s="1"/>
  <c r="E99" i="17"/>
  <c r="E234" i="17"/>
  <c r="E378" i="17"/>
  <c r="E379" i="17"/>
  <c r="E83" i="17"/>
  <c r="D220" i="17"/>
  <c r="E220" i="17" s="1"/>
  <c r="E337" i="17"/>
  <c r="E174" i="16"/>
  <c r="S174" i="16"/>
  <c r="S195" i="16"/>
  <c r="E195" i="16"/>
  <c r="E169" i="16"/>
  <c r="S169" i="16"/>
  <c r="S176" i="16"/>
  <c r="E176" i="16"/>
  <c r="E263" i="17"/>
  <c r="D293" i="17"/>
  <c r="E293" i="17" s="1"/>
  <c r="E186" i="17"/>
  <c r="S74" i="16"/>
  <c r="E74" i="16"/>
  <c r="E113" i="16"/>
  <c r="S113" i="16"/>
  <c r="E275" i="17"/>
  <c r="E384" i="16"/>
  <c r="S384" i="16"/>
  <c r="E322" i="17"/>
  <c r="E327" i="16"/>
  <c r="S327" i="16"/>
  <c r="E50" i="16"/>
  <c r="S50" i="16"/>
  <c r="E93" i="17"/>
  <c r="S252" i="16"/>
  <c r="E252" i="16"/>
  <c r="E312" i="17"/>
  <c r="E247" i="17"/>
  <c r="E207" i="17"/>
  <c r="E154" i="16"/>
  <c r="S154" i="16"/>
  <c r="S202" i="16"/>
  <c r="E202" i="16"/>
  <c r="E310" i="16"/>
  <c r="S310" i="16"/>
  <c r="S79" i="16"/>
  <c r="E79" i="16"/>
  <c r="E253" i="17"/>
  <c r="S153" i="16"/>
  <c r="E153" i="16"/>
  <c r="E58" i="16"/>
  <c r="S58" i="16"/>
  <c r="S177" i="16"/>
  <c r="E177" i="16"/>
  <c r="E142" i="16"/>
  <c r="S142" i="16"/>
  <c r="S196" i="16"/>
  <c r="E196" i="16"/>
  <c r="S116" i="16"/>
  <c r="E116" i="16"/>
  <c r="E147" i="16"/>
  <c r="S147" i="16"/>
  <c r="E32" i="16"/>
  <c r="S32" i="16"/>
  <c r="E208" i="16"/>
  <c r="S208" i="16"/>
  <c r="E72" i="16"/>
  <c r="S72" i="16"/>
  <c r="E256" i="16"/>
  <c r="S256" i="16"/>
  <c r="E54" i="16"/>
  <c r="S54" i="16"/>
  <c r="S150" i="16"/>
  <c r="E150" i="16"/>
  <c r="E163" i="17"/>
  <c r="E183" i="17"/>
  <c r="E85" i="17"/>
  <c r="E194" i="16"/>
  <c r="S194" i="16"/>
  <c r="E52" i="16"/>
  <c r="S52" i="16"/>
  <c r="E192" i="16"/>
  <c r="S192" i="16"/>
  <c r="S383" i="16"/>
  <c r="E383" i="16"/>
  <c r="S271" i="16"/>
  <c r="E271" i="16"/>
  <c r="E131" i="17"/>
  <c r="E346" i="17"/>
  <c r="S340" i="16"/>
  <c r="E340" i="16"/>
  <c r="E184" i="17"/>
  <c r="E391" i="17"/>
  <c r="S391" i="17"/>
  <c r="S280" i="16"/>
  <c r="E280" i="16"/>
  <c r="E149" i="17"/>
  <c r="E351" i="17"/>
  <c r="E179" i="16"/>
  <c r="S179" i="16"/>
  <c r="E374" i="16"/>
  <c r="S374" i="16"/>
  <c r="E176" i="17"/>
  <c r="E60" i="17"/>
  <c r="S276" i="16"/>
  <c r="E276" i="16"/>
  <c r="E77" i="17"/>
  <c r="E267" i="17"/>
  <c r="E263" i="16"/>
  <c r="S263" i="16"/>
  <c r="E115" i="17"/>
  <c r="E311" i="17"/>
  <c r="E142" i="17"/>
  <c r="E43" i="17"/>
  <c r="E210" i="16"/>
  <c r="S210" i="16"/>
  <c r="E322" i="16"/>
  <c r="S322" i="16"/>
  <c r="E169" i="17"/>
  <c r="E42" i="17"/>
  <c r="E271" i="17"/>
  <c r="E272" i="17"/>
  <c r="D232" i="17"/>
  <c r="E232" i="17" s="1"/>
  <c r="E365" i="17"/>
  <c r="E111" i="17"/>
  <c r="E243" i="17"/>
  <c r="E387" i="17"/>
  <c r="E389" i="17"/>
  <c r="S389" i="17"/>
  <c r="E102" i="17"/>
  <c r="E228" i="17"/>
  <c r="E347" i="17"/>
  <c r="E123" i="17"/>
  <c r="E150" i="17"/>
  <c r="E82" i="17"/>
  <c r="E181" i="16"/>
  <c r="S181" i="16"/>
  <c r="E46" i="17"/>
  <c r="E386" i="16"/>
  <c r="S386" i="16"/>
  <c r="E40" i="16"/>
  <c r="S40" i="16"/>
  <c r="E106" i="16"/>
  <c r="S106" i="16"/>
  <c r="E175" i="16"/>
  <c r="S175" i="16"/>
  <c r="D321" i="17"/>
  <c r="E321" i="17" s="1"/>
  <c r="E356" i="17"/>
  <c r="E46" i="16"/>
  <c r="S46" i="16"/>
  <c r="E207" i="16"/>
  <c r="S207" i="16"/>
  <c r="E30" i="16"/>
  <c r="S30" i="16"/>
  <c r="E67" i="16"/>
  <c r="S67" i="16"/>
  <c r="E377" i="17"/>
  <c r="S279" i="16"/>
  <c r="E279" i="16"/>
  <c r="S48" i="16"/>
  <c r="E48" i="16"/>
  <c r="E364" i="16"/>
  <c r="S364" i="16"/>
  <c r="S149" i="16"/>
  <c r="E149" i="16"/>
  <c r="E190" i="16"/>
  <c r="S190" i="16"/>
  <c r="E273" i="17"/>
  <c r="E341" i="16"/>
  <c r="S341" i="16"/>
  <c r="E90" i="16"/>
  <c r="S90" i="16"/>
  <c r="E254" i="16"/>
  <c r="S254" i="16"/>
  <c r="S65" i="16"/>
  <c r="E65" i="16"/>
  <c r="S233" i="16"/>
  <c r="E233" i="16"/>
  <c r="E49" i="16"/>
  <c r="S49" i="16"/>
  <c r="S198" i="16"/>
  <c r="E198" i="16"/>
  <c r="E214" i="17"/>
  <c r="E286" i="17"/>
  <c r="E137" i="17"/>
  <c r="E221" i="16"/>
  <c r="S221" i="16"/>
  <c r="E82" i="16"/>
  <c r="S82" i="16"/>
  <c r="S183" i="16"/>
  <c r="E183" i="16"/>
  <c r="E86" i="17"/>
  <c r="E313" i="16"/>
  <c r="S313" i="16"/>
  <c r="E146" i="17"/>
  <c r="E367" i="17"/>
  <c r="E334" i="16"/>
  <c r="S334" i="16"/>
  <c r="E197" i="17"/>
  <c r="E49" i="17"/>
  <c r="E268" i="16"/>
  <c r="S268" i="16"/>
  <c r="E173" i="17"/>
  <c r="E393" i="17"/>
  <c r="S393" i="17"/>
  <c r="S231" i="16"/>
  <c r="E231" i="16"/>
  <c r="E358" i="16"/>
  <c r="S358" i="16"/>
  <c r="E190" i="17"/>
  <c r="S107" i="16"/>
  <c r="E107" i="16"/>
  <c r="E264" i="16"/>
  <c r="S264" i="16"/>
  <c r="E88" i="17"/>
  <c r="D295" i="17"/>
  <c r="E295" i="17" s="1"/>
  <c r="S308" i="16"/>
  <c r="E308" i="16"/>
  <c r="E127" i="17"/>
  <c r="E324" i="17"/>
  <c r="D155" i="17"/>
  <c r="E59" i="17"/>
  <c r="E258" i="16"/>
  <c r="S258" i="16"/>
  <c r="E367" i="16"/>
  <c r="S367" i="16"/>
  <c r="E181" i="17"/>
  <c r="E80" i="17"/>
  <c r="D284" i="17"/>
  <c r="E281" i="17"/>
  <c r="E241" i="17"/>
  <c r="E376" i="17"/>
  <c r="E122" i="17"/>
  <c r="E252" i="17"/>
  <c r="E40" i="17"/>
  <c r="E50" i="17"/>
  <c r="E114" i="17"/>
  <c r="E237" i="17"/>
  <c r="E359" i="17"/>
  <c r="E56" i="16"/>
  <c r="S56" i="16"/>
  <c r="S87" i="16"/>
  <c r="E87" i="16"/>
  <c r="E248" i="17"/>
  <c r="E338" i="16"/>
  <c r="S338" i="16"/>
  <c r="E36" i="16"/>
  <c r="S36" i="16"/>
  <c r="E312" i="16"/>
  <c r="S312" i="16"/>
  <c r="S187" i="16"/>
  <c r="E187" i="16"/>
  <c r="E97" i="17"/>
  <c r="E282" i="17"/>
  <c r="E301" i="16"/>
  <c r="S301" i="16"/>
  <c r="E103" i="17"/>
  <c r="E283" i="17"/>
  <c r="E158" i="17"/>
  <c r="E213" i="17"/>
  <c r="E392" i="17"/>
  <c r="S392" i="17"/>
  <c r="E288" i="17"/>
  <c r="E121" i="16"/>
  <c r="S121" i="16"/>
  <c r="E161" i="17"/>
  <c r="E75" i="16"/>
  <c r="S75" i="16"/>
  <c r="E81" i="17"/>
  <c r="E107" i="17"/>
  <c r="S160" i="16"/>
  <c r="E160" i="16"/>
  <c r="E320" i="16"/>
  <c r="S320" i="16"/>
  <c r="E294" i="16"/>
  <c r="S294" i="16"/>
  <c r="E117" i="17"/>
  <c r="E299" i="17"/>
  <c r="E170" i="17"/>
  <c r="E222" i="17"/>
  <c r="E300" i="17"/>
  <c r="S103" i="16"/>
  <c r="E103" i="16"/>
  <c r="D147" i="17"/>
  <c r="S130" i="16"/>
  <c r="E130" i="16"/>
  <c r="E331" i="17"/>
  <c r="E148" i="16"/>
  <c r="S148" i="16"/>
  <c r="D191" i="17"/>
  <c r="E191" i="17" s="1"/>
  <c r="E229" i="16"/>
  <c r="S229" i="16"/>
  <c r="E199" i="17"/>
  <c r="S76" i="16"/>
  <c r="E76" i="16"/>
  <c r="E253" i="16"/>
  <c r="S253" i="16"/>
  <c r="E112" i="16"/>
  <c r="S112" i="16"/>
  <c r="E102" i="16"/>
  <c r="S102" i="16"/>
  <c r="E77" i="16"/>
  <c r="S77" i="16"/>
  <c r="E34" i="16"/>
  <c r="S34" i="16"/>
  <c r="E78" i="16"/>
  <c r="S78" i="16"/>
  <c r="E291" i="16"/>
  <c r="S291" i="16"/>
  <c r="E244" i="16"/>
  <c r="S244" i="16"/>
  <c r="S93" i="16"/>
  <c r="E93" i="16"/>
  <c r="S55" i="16"/>
  <c r="E55" i="16"/>
  <c r="S84" i="16"/>
  <c r="E84" i="16"/>
  <c r="E136" i="16"/>
  <c r="S136" i="16"/>
  <c r="S234" i="16"/>
  <c r="E234" i="16"/>
  <c r="S60" i="16"/>
  <c r="E60" i="16"/>
  <c r="E307" i="16"/>
  <c r="S307" i="16"/>
  <c r="E43" i="16"/>
  <c r="S43" i="16"/>
  <c r="E178" i="16"/>
  <c r="S178" i="16"/>
  <c r="E319" i="17"/>
  <c r="S35" i="16"/>
  <c r="E35" i="16"/>
  <c r="E187" i="17"/>
  <c r="E211" i="16"/>
  <c r="S211" i="16"/>
  <c r="E61" i="16"/>
  <c r="S61" i="16"/>
  <c r="E232" i="16"/>
  <c r="S232" i="16"/>
  <c r="E138" i="17"/>
  <c r="E306" i="16"/>
  <c r="S306" i="16"/>
  <c r="D160" i="17"/>
  <c r="D386" i="17"/>
  <c r="E386" i="17" s="1"/>
  <c r="E326" i="16"/>
  <c r="S326" i="16"/>
  <c r="D211" i="17"/>
  <c r="S117" i="16"/>
  <c r="E117" i="16"/>
  <c r="E319" i="16"/>
  <c r="S319" i="16"/>
  <c r="D185" i="17"/>
  <c r="E38" i="17"/>
  <c r="E217" i="16"/>
  <c r="S217" i="16"/>
  <c r="S354" i="16"/>
  <c r="E354" i="16"/>
  <c r="E202" i="17"/>
  <c r="S88" i="16"/>
  <c r="E88" i="16"/>
  <c r="E316" i="16"/>
  <c r="S316" i="16"/>
  <c r="E98" i="17"/>
  <c r="D310" i="17"/>
  <c r="S302" i="16"/>
  <c r="E302" i="16"/>
  <c r="E141" i="17"/>
  <c r="E341" i="17"/>
  <c r="E167" i="17"/>
  <c r="S105" i="16"/>
  <c r="E105" i="16"/>
  <c r="E246" i="16"/>
  <c r="S246" i="16"/>
  <c r="E362" i="16"/>
  <c r="S362" i="16"/>
  <c r="E193" i="17"/>
  <c r="E92" i="17"/>
  <c r="D301" i="17"/>
  <c r="E291" i="17"/>
  <c r="E250" i="17"/>
  <c r="E385" i="17"/>
  <c r="E133" i="17"/>
  <c r="E268" i="17"/>
  <c r="E335" i="17"/>
  <c r="E35" i="17"/>
  <c r="E124" i="17"/>
  <c r="E245" i="17"/>
  <c r="E371" i="17"/>
  <c r="E320" i="17"/>
  <c r="S182" i="16"/>
  <c r="E182" i="16"/>
  <c r="E85" i="16"/>
  <c r="S85" i="16"/>
  <c r="S100" i="16"/>
  <c r="E100" i="16"/>
  <c r="E115" i="16"/>
  <c r="S115" i="16"/>
  <c r="E68" i="16"/>
  <c r="S68" i="16"/>
  <c r="E84" i="17"/>
  <c r="S172" i="16"/>
  <c r="E172" i="16"/>
  <c r="E224" i="16"/>
  <c r="S224" i="16"/>
  <c r="E165" i="17"/>
  <c r="E65" i="17"/>
  <c r="E313" i="17"/>
  <c r="E189" i="17"/>
  <c r="E325" i="16"/>
  <c r="S325" i="16"/>
  <c r="S393" i="16"/>
  <c r="E393" i="16"/>
  <c r="E286" i="16"/>
  <c r="S286" i="16"/>
  <c r="D308" i="17"/>
  <c r="E200" i="16"/>
  <c r="S200" i="16"/>
  <c r="E359" i="16"/>
  <c r="S359" i="16"/>
  <c r="E132" i="17"/>
  <c r="D108" i="17"/>
  <c r="S265" i="16"/>
  <c r="E265" i="16"/>
  <c r="E64" i="17"/>
  <c r="E101" i="17"/>
  <c r="E326" i="17"/>
  <c r="D206" i="17"/>
  <c r="E61" i="17"/>
  <c r="E73" i="16"/>
  <c r="S73" i="16"/>
  <c r="E333" i="16"/>
  <c r="S333" i="16"/>
  <c r="S144" i="16"/>
  <c r="E144" i="16"/>
  <c r="S127" i="16"/>
  <c r="E127" i="16"/>
  <c r="S155" i="16"/>
  <c r="E155" i="16"/>
  <c r="E110" i="16"/>
  <c r="S110" i="16"/>
  <c r="S59" i="16"/>
  <c r="E59" i="16"/>
  <c r="E110" i="17"/>
  <c r="S270" i="16"/>
  <c r="E270" i="16"/>
  <c r="E330" i="17"/>
  <c r="E145" i="16"/>
  <c r="S145" i="16"/>
  <c r="E137" i="16"/>
  <c r="S137" i="16"/>
  <c r="E170" i="16"/>
  <c r="S170" i="16"/>
  <c r="S262" i="16"/>
  <c r="E262" i="16"/>
  <c r="E101" i="16"/>
  <c r="S101" i="16"/>
  <c r="E293" i="16"/>
  <c r="S293" i="16"/>
  <c r="S37" i="16"/>
  <c r="E37" i="16"/>
  <c r="S215" i="16"/>
  <c r="E215" i="16"/>
  <c r="E47" i="17"/>
  <c r="S132" i="16"/>
  <c r="E132" i="16"/>
  <c r="E238" i="17"/>
  <c r="E237" i="16"/>
  <c r="S237" i="16"/>
  <c r="E104" i="16"/>
  <c r="S104" i="16"/>
  <c r="E220" i="16"/>
  <c r="S220" i="16"/>
  <c r="D188" i="17"/>
  <c r="S348" i="16"/>
  <c r="E348" i="16"/>
  <c r="E182" i="17"/>
  <c r="E41" i="17"/>
  <c r="S350" i="16"/>
  <c r="E350" i="16"/>
  <c r="E223" i="17"/>
  <c r="E163" i="16"/>
  <c r="S163" i="16"/>
  <c r="E304" i="16"/>
  <c r="S304" i="16"/>
  <c r="E198" i="17"/>
  <c r="S114" i="16"/>
  <c r="E114" i="16"/>
  <c r="E205" i="16"/>
  <c r="S205" i="16"/>
  <c r="E387" i="16"/>
  <c r="S387" i="16"/>
  <c r="E216" i="17"/>
  <c r="S134" i="16"/>
  <c r="E134" i="16"/>
  <c r="E309" i="16"/>
  <c r="S309" i="16"/>
  <c r="E113" i="17"/>
  <c r="E323" i="17"/>
  <c r="S344" i="16"/>
  <c r="E344" i="16"/>
  <c r="E154" i="17"/>
  <c r="E361" i="17"/>
  <c r="E180" i="17"/>
  <c r="E143" i="16"/>
  <c r="S143" i="16"/>
  <c r="E236" i="16"/>
  <c r="S236" i="16"/>
  <c r="E382" i="16"/>
  <c r="S382" i="16"/>
  <c r="E219" i="17"/>
  <c r="E104" i="17"/>
  <c r="E328" i="17"/>
  <c r="E340" i="17"/>
  <c r="E259" i="17"/>
  <c r="E57" i="17"/>
  <c r="E145" i="17"/>
  <c r="E277" i="17"/>
  <c r="D345" i="17"/>
  <c r="E30" i="17"/>
  <c r="E136" i="17"/>
  <c r="E255" i="17"/>
  <c r="D380" i="17"/>
  <c r="E251" i="16"/>
  <c r="S251" i="16"/>
  <c r="E106" i="17"/>
  <c r="E281" i="16"/>
  <c r="S281" i="16"/>
  <c r="E351" i="16"/>
  <c r="S351" i="16"/>
  <c r="E223" i="16"/>
  <c r="S223" i="16"/>
  <c r="E372" i="17"/>
  <c r="E91" i="16"/>
  <c r="S91" i="16"/>
  <c r="E228" i="16"/>
  <c r="S228" i="16"/>
  <c r="E277" i="16"/>
  <c r="S277" i="16"/>
  <c r="E298" i="17"/>
  <c r="S389" i="16"/>
  <c r="E389" i="16"/>
  <c r="E63" i="16"/>
  <c r="S63" i="16"/>
  <c r="E209" i="17"/>
  <c r="E297" i="16"/>
  <c r="S297" i="16"/>
  <c r="E328" i="16"/>
  <c r="S328" i="16"/>
  <c r="E134" i="17"/>
  <c r="E36" i="17"/>
  <c r="E343" i="16"/>
  <c r="S343" i="16"/>
  <c r="E48" i="17"/>
  <c r="E358" i="17"/>
  <c r="E139" i="16"/>
  <c r="S139" i="16"/>
  <c r="E74" i="17"/>
  <c r="E218" i="16"/>
  <c r="S218" i="16"/>
  <c r="E164" i="16"/>
  <c r="S164" i="16"/>
  <c r="E311" i="16"/>
  <c r="S311" i="16"/>
  <c r="E215" i="17"/>
  <c r="E124" i="16"/>
  <c r="S124" i="16"/>
  <c r="E303" i="17"/>
  <c r="E321" i="16"/>
  <c r="S321" i="16"/>
  <c r="E83" i="16"/>
  <c r="S83" i="16"/>
  <c r="S282" i="16"/>
  <c r="E282" i="16"/>
  <c r="S173" i="16"/>
  <c r="E173" i="16"/>
  <c r="E257" i="16"/>
  <c r="S257" i="16"/>
  <c r="E335" i="16"/>
  <c r="S335" i="16"/>
  <c r="E92" i="16"/>
  <c r="S92" i="16"/>
  <c r="E339" i="16"/>
  <c r="S339" i="16"/>
  <c r="S86" i="16"/>
  <c r="E86" i="16"/>
  <c r="E255" i="16"/>
  <c r="S255" i="16"/>
  <c r="E37" i="17"/>
  <c r="S158" i="16"/>
  <c r="E158" i="16"/>
  <c r="E290" i="17"/>
  <c r="E315" i="16"/>
  <c r="S315" i="16"/>
  <c r="E146" i="16"/>
  <c r="S146" i="16"/>
  <c r="E209" i="16"/>
  <c r="S209" i="16"/>
  <c r="E239" i="17"/>
  <c r="S356" i="16"/>
  <c r="E356" i="16"/>
  <c r="D194" i="17"/>
  <c r="E31" i="17"/>
  <c r="S391" i="16"/>
  <c r="E391" i="16"/>
  <c r="E236" i="17"/>
  <c r="S151" i="16"/>
  <c r="E151" i="16"/>
  <c r="E346" i="16"/>
  <c r="S346" i="16"/>
  <c r="E212" i="17"/>
  <c r="S94" i="16"/>
  <c r="E94" i="16"/>
  <c r="E259" i="16"/>
  <c r="S259" i="16"/>
  <c r="E62" i="17"/>
  <c r="E240" i="17"/>
  <c r="E122" i="16"/>
  <c r="S122" i="16"/>
  <c r="E303" i="16"/>
  <c r="S303" i="16"/>
  <c r="E126" i="17"/>
  <c r="E339" i="17"/>
  <c r="S330" i="16"/>
  <c r="E330" i="16"/>
  <c r="E179" i="17"/>
  <c r="E382" i="17"/>
  <c r="E205" i="17"/>
  <c r="S131" i="16"/>
  <c r="E131" i="16"/>
  <c r="E285" i="16"/>
  <c r="S285" i="16"/>
  <c r="E66" i="17"/>
  <c r="E231" i="17"/>
  <c r="E118" i="17"/>
  <c r="E343" i="17"/>
  <c r="E350" i="17"/>
  <c r="D266" i="17"/>
  <c r="E52" i="17"/>
  <c r="D156" i="17"/>
  <c r="E156" i="17" s="1"/>
  <c r="E297" i="17"/>
  <c r="E357" i="17"/>
  <c r="E373" i="16"/>
  <c r="S373" i="16"/>
  <c r="E148" i="17"/>
  <c r="D262" i="17"/>
  <c r="E390" i="17"/>
  <c r="S390" i="17"/>
  <c r="E41" i="16"/>
  <c r="S41" i="16"/>
  <c r="E260" i="17"/>
  <c r="S331" i="16"/>
  <c r="E331" i="16"/>
  <c r="E55" i="17"/>
  <c r="E80" i="16"/>
  <c r="S80" i="16"/>
  <c r="E70" i="16"/>
  <c r="S70" i="16"/>
  <c r="S296" i="16"/>
  <c r="E296" i="16"/>
  <c r="E317" i="17"/>
  <c r="D112" i="17"/>
  <c r="E177" i="17"/>
  <c r="E89" i="17"/>
  <c r="E45" i="17"/>
  <c r="S69" i="16"/>
  <c r="E69" i="16"/>
  <c r="S118" i="16"/>
  <c r="E118" i="16"/>
  <c r="E363" i="16"/>
  <c r="S363" i="16"/>
  <c r="E129" i="17"/>
  <c r="E318" i="17"/>
  <c r="E267" i="16"/>
  <c r="S267" i="16"/>
  <c r="E164" i="17"/>
  <c r="E261" i="16"/>
  <c r="S261" i="16"/>
  <c r="E225" i="16"/>
  <c r="S225" i="16"/>
  <c r="E96" i="17"/>
  <c r="S138" i="16"/>
  <c r="E138" i="16"/>
  <c r="E162" i="16"/>
  <c r="S162" i="16"/>
  <c r="S53" i="16"/>
  <c r="E53" i="16"/>
  <c r="E381" i="16"/>
  <c r="S381" i="16"/>
  <c r="E230" i="16"/>
  <c r="S230" i="16"/>
  <c r="E195" i="17"/>
  <c r="E188" i="16"/>
  <c r="S188" i="16"/>
  <c r="E295" i="16"/>
  <c r="S295" i="16"/>
  <c r="E69" i="17"/>
  <c r="E141" i="16"/>
  <c r="S141" i="16"/>
  <c r="E323" i="16"/>
  <c r="S323" i="16"/>
  <c r="S71" i="16"/>
  <c r="E71" i="16"/>
  <c r="E245" i="16"/>
  <c r="S245" i="16"/>
  <c r="E276" i="17"/>
  <c r="E184" i="16"/>
  <c r="S184" i="16"/>
  <c r="E352" i="17"/>
  <c r="E299" i="16"/>
  <c r="S299" i="16"/>
  <c r="S51" i="16"/>
  <c r="E51" i="16"/>
  <c r="E260" i="16"/>
  <c r="S260" i="16"/>
  <c r="E292" i="17"/>
  <c r="S392" i="16"/>
  <c r="E392" i="16"/>
  <c r="E208" i="17"/>
  <c r="E58" i="17"/>
  <c r="S379" i="16"/>
  <c r="E379" i="16"/>
  <c r="E249" i="17"/>
  <c r="S201" i="16"/>
  <c r="E201" i="16"/>
  <c r="E371" i="16"/>
  <c r="S371" i="16"/>
  <c r="E225" i="17"/>
  <c r="E135" i="16"/>
  <c r="S135" i="16"/>
  <c r="E247" i="16"/>
  <c r="S247" i="16"/>
  <c r="E76" i="17"/>
  <c r="E254" i="17"/>
  <c r="E171" i="16"/>
  <c r="S171" i="16"/>
  <c r="S292" i="16"/>
  <c r="E292" i="16"/>
  <c r="E140" i="17"/>
  <c r="E360" i="17"/>
  <c r="S368" i="16"/>
  <c r="E368" i="16"/>
  <c r="E192" i="17"/>
  <c r="E54" i="17"/>
  <c r="E230" i="17"/>
  <c r="E119" i="16"/>
  <c r="S119" i="16"/>
  <c r="E273" i="16"/>
  <c r="S273" i="16"/>
  <c r="E79" i="17"/>
  <c r="E244" i="17"/>
  <c r="E130" i="17"/>
  <c r="E366" i="17"/>
  <c r="E362" i="17"/>
  <c r="D274" i="17"/>
  <c r="E370" i="16"/>
  <c r="S370" i="16"/>
  <c r="E166" i="17"/>
  <c r="E307" i="17"/>
  <c r="E369" i="17"/>
  <c r="E369" i="16"/>
  <c r="S369" i="16"/>
  <c r="E159" i="17"/>
  <c r="E270" i="17"/>
  <c r="E44" i="17"/>
  <c r="S241" i="16"/>
  <c r="E241" i="16"/>
  <c r="E300" i="16"/>
  <c r="S300" i="16"/>
  <c r="E68" i="17"/>
  <c r="E289" i="16"/>
  <c r="S289" i="16"/>
  <c r="E217" i="17"/>
  <c r="E156" i="16"/>
  <c r="S156" i="16"/>
  <c r="E357" i="16"/>
  <c r="S357" i="16"/>
  <c r="C29" i="17"/>
  <c r="D29" i="17" s="1"/>
  <c r="C29" i="16"/>
  <c r="D29" i="16" s="1"/>
  <c r="E248" i="16"/>
  <c r="S248" i="16"/>
  <c r="E242" i="16"/>
  <c r="S242" i="16"/>
  <c r="E274" i="16"/>
  <c r="S274" i="16"/>
  <c r="E95" i="17"/>
  <c r="E196" i="17"/>
  <c r="E95" i="16"/>
  <c r="S95" i="16"/>
  <c r="E375" i="17"/>
  <c r="E342" i="16"/>
  <c r="S342" i="16"/>
  <c r="E206" i="16"/>
  <c r="S206" i="16"/>
  <c r="E98" i="16"/>
  <c r="S98" i="16"/>
  <c r="E214" i="16"/>
  <c r="S214" i="16"/>
  <c r="E197" i="16"/>
  <c r="S197" i="16"/>
  <c r="S45" i="16"/>
  <c r="E45" i="16"/>
  <c r="E120" i="17"/>
  <c r="E336" i="16"/>
  <c r="S336" i="16"/>
  <c r="D200" i="17"/>
  <c r="E200" i="17" s="1"/>
  <c r="E238" i="16"/>
  <c r="S238" i="16"/>
  <c r="E375" i="16"/>
  <c r="S375" i="16"/>
  <c r="E151" i="17"/>
  <c r="S126" i="16"/>
  <c r="E126" i="16"/>
  <c r="E361" i="16"/>
  <c r="S361" i="16"/>
  <c r="S109" i="16"/>
  <c r="E109" i="16"/>
  <c r="E290" i="16"/>
  <c r="S290" i="16"/>
  <c r="E334" i="17"/>
  <c r="S249" i="16"/>
  <c r="E249" i="16"/>
  <c r="S57" i="16"/>
  <c r="E57" i="16"/>
  <c r="S332" i="16"/>
  <c r="E332" i="16"/>
  <c r="E81" i="16"/>
  <c r="S81" i="16"/>
  <c r="E272" i="16"/>
  <c r="S272" i="16"/>
  <c r="E354" i="17"/>
  <c r="S380" i="16"/>
  <c r="E380" i="16"/>
  <c r="E246" i="17"/>
  <c r="E243" i="16"/>
  <c r="S243" i="16"/>
  <c r="E71" i="17"/>
  <c r="E287" i="17"/>
  <c r="S193" i="16"/>
  <c r="E193" i="16"/>
  <c r="S390" i="16"/>
  <c r="E390" i="16"/>
  <c r="E251" i="17"/>
  <c r="E123" i="16"/>
  <c r="S123" i="16"/>
  <c r="E240" i="16"/>
  <c r="S240" i="16"/>
  <c r="E87" i="17"/>
  <c r="E278" i="17"/>
  <c r="E159" i="16"/>
  <c r="S159" i="16"/>
  <c r="E345" i="16"/>
  <c r="S345" i="16"/>
  <c r="E153" i="17"/>
  <c r="D381" i="17"/>
  <c r="E381" i="17" s="1"/>
  <c r="E353" i="16"/>
  <c r="S353" i="16"/>
  <c r="E204" i="17"/>
  <c r="E34" i="17"/>
  <c r="E269" i="17"/>
  <c r="S168" i="16"/>
  <c r="E168" i="16"/>
  <c r="E314" i="16"/>
  <c r="S314" i="16"/>
  <c r="E91" i="17"/>
  <c r="E258" i="17"/>
  <c r="E144" i="17"/>
  <c r="E32" i="17"/>
  <c r="E374" i="17"/>
  <c r="E294" i="17"/>
  <c r="E366" i="16"/>
  <c r="S366" i="16"/>
  <c r="E175" i="17"/>
  <c r="E315" i="17"/>
  <c r="D388" i="17"/>
  <c r="E388" i="17" s="1"/>
  <c r="E360" i="16"/>
  <c r="S360" i="16"/>
  <c r="E168" i="17"/>
  <c r="E279" i="17"/>
  <c r="E39" i="17"/>
  <c r="G155" i="17"/>
  <c r="U11" i="8"/>
  <c r="T11" i="8"/>
  <c r="S11" i="8"/>
  <c r="D16" i="13"/>
  <c r="E35" i="13"/>
  <c r="E54" i="13"/>
  <c r="D69" i="13"/>
  <c r="D72" i="13" l="1"/>
  <c r="D71" i="13"/>
  <c r="C72" i="13"/>
  <c r="C71" i="13"/>
  <c r="S175" i="17"/>
  <c r="S91" i="17"/>
  <c r="S362" i="17"/>
  <c r="S118" i="17"/>
  <c r="S270" i="17"/>
  <c r="S144" i="17"/>
  <c r="S343" i="17"/>
  <c r="S79" i="17"/>
  <c r="S258" i="17"/>
  <c r="S374" i="17"/>
  <c r="S357" i="17"/>
  <c r="S386" i="17"/>
  <c r="S123" i="17"/>
  <c r="S354" i="17"/>
  <c r="S249" i="17"/>
  <c r="S334" i="17"/>
  <c r="S366" i="17"/>
  <c r="S76" i="17"/>
  <c r="S345" i="17"/>
  <c r="S371" i="17"/>
  <c r="S133" i="17"/>
  <c r="S34" i="17"/>
  <c r="S352" i="17"/>
  <c r="S260" i="17"/>
  <c r="S297" i="17"/>
  <c r="S277" i="17"/>
  <c r="S278" i="17"/>
  <c r="S317" i="17"/>
  <c r="S287" i="17"/>
  <c r="S360" i="17"/>
  <c r="S388" i="17"/>
  <c r="S204" i="17"/>
  <c r="S200" i="17"/>
  <c r="S315" i="17"/>
  <c r="S87" i="17"/>
  <c r="S307" i="17"/>
  <c r="S361" i="17"/>
  <c r="S350" i="17"/>
  <c r="S39" i="17"/>
  <c r="S382" i="17"/>
  <c r="S372" i="17"/>
  <c r="S380" i="17"/>
  <c r="S358" i="17"/>
  <c r="S385" i="17"/>
  <c r="S255" i="17"/>
  <c r="S381" i="17"/>
  <c r="S279" i="17"/>
  <c r="S236" i="17"/>
  <c r="S196" i="17"/>
  <c r="I204" i="17"/>
  <c r="O204" i="17"/>
  <c r="F204" i="17"/>
  <c r="H204" i="17"/>
  <c r="F166" i="17"/>
  <c r="I166" i="17"/>
  <c r="H166" i="17"/>
  <c r="O166" i="17"/>
  <c r="O175" i="17"/>
  <c r="F175" i="17"/>
  <c r="I175" i="17"/>
  <c r="H175" i="17"/>
  <c r="O278" i="17"/>
  <c r="I278" i="17"/>
  <c r="H278" i="17"/>
  <c r="F278" i="17"/>
  <c r="O258" i="17"/>
  <c r="I258" i="17"/>
  <c r="F258" i="17"/>
  <c r="H258" i="17"/>
  <c r="O144" i="17"/>
  <c r="F144" i="17"/>
  <c r="I144" i="17"/>
  <c r="H144" i="17"/>
  <c r="I34" i="17"/>
  <c r="O34" i="17"/>
  <c r="H34" i="17"/>
  <c r="F34" i="17"/>
  <c r="H159" i="16"/>
  <c r="F159" i="16"/>
  <c r="O159" i="16"/>
  <c r="I159" i="16"/>
  <c r="O334" i="17"/>
  <c r="F334" i="17"/>
  <c r="I334" i="17"/>
  <c r="H334" i="17"/>
  <c r="E29" i="17"/>
  <c r="S29" i="17"/>
  <c r="O300" i="16"/>
  <c r="F300" i="16"/>
  <c r="H300" i="16"/>
  <c r="I300" i="16"/>
  <c r="F192" i="17"/>
  <c r="I192" i="17"/>
  <c r="H192" i="17"/>
  <c r="O192" i="17"/>
  <c r="H76" i="17"/>
  <c r="F76" i="17"/>
  <c r="I76" i="17"/>
  <c r="O76" i="17"/>
  <c r="O249" i="17"/>
  <c r="I249" i="17"/>
  <c r="H249" i="17"/>
  <c r="F249" i="17"/>
  <c r="O260" i="16"/>
  <c r="H260" i="16"/>
  <c r="I260" i="16"/>
  <c r="F260" i="16"/>
  <c r="O71" i="16"/>
  <c r="F71" i="16"/>
  <c r="H71" i="16"/>
  <c r="I71" i="16"/>
  <c r="S195" i="17"/>
  <c r="S96" i="17"/>
  <c r="O129" i="17"/>
  <c r="I129" i="17"/>
  <c r="F129" i="17"/>
  <c r="H129" i="17"/>
  <c r="E112" i="17"/>
  <c r="S109" i="17"/>
  <c r="S111" i="17"/>
  <c r="O331" i="16"/>
  <c r="I331" i="16"/>
  <c r="H331" i="16"/>
  <c r="F331" i="16"/>
  <c r="H350" i="17"/>
  <c r="O350" i="17"/>
  <c r="I350" i="17"/>
  <c r="F350" i="17"/>
  <c r="S205" i="17"/>
  <c r="O303" i="16"/>
  <c r="H303" i="16"/>
  <c r="F303" i="16"/>
  <c r="I303" i="16"/>
  <c r="O356" i="16"/>
  <c r="F356" i="16"/>
  <c r="H356" i="16"/>
  <c r="I356" i="16"/>
  <c r="E345" i="17"/>
  <c r="S344" i="17"/>
  <c r="S336" i="17"/>
  <c r="S332" i="17"/>
  <c r="S331" i="17"/>
  <c r="S341" i="17"/>
  <c r="S326" i="17"/>
  <c r="S330" i="17"/>
  <c r="S340" i="17"/>
  <c r="S342" i="17"/>
  <c r="S337" i="17"/>
  <c r="S322" i="17"/>
  <c r="S327" i="17"/>
  <c r="S338" i="17"/>
  <c r="S325" i="17"/>
  <c r="S316" i="17"/>
  <c r="O328" i="17"/>
  <c r="F328" i="17"/>
  <c r="I328" i="17"/>
  <c r="H328" i="17"/>
  <c r="H180" i="17"/>
  <c r="F180" i="17"/>
  <c r="O180" i="17"/>
  <c r="I180" i="17"/>
  <c r="O134" i="16"/>
  <c r="I134" i="16"/>
  <c r="F134" i="16"/>
  <c r="H134" i="16"/>
  <c r="F59" i="16"/>
  <c r="H59" i="16"/>
  <c r="I59" i="16"/>
  <c r="O59" i="16"/>
  <c r="E108" i="17"/>
  <c r="S59" i="17"/>
  <c r="S75" i="17"/>
  <c r="S33" i="17"/>
  <c r="S73" i="17"/>
  <c r="S56" i="17"/>
  <c r="S77" i="17"/>
  <c r="S43" i="17"/>
  <c r="S82" i="17"/>
  <c r="S88" i="17"/>
  <c r="S50" i="17"/>
  <c r="S107" i="17"/>
  <c r="S92" i="17"/>
  <c r="S84" i="17"/>
  <c r="S41" i="17"/>
  <c r="S30" i="17"/>
  <c r="S37" i="17"/>
  <c r="S45" i="17"/>
  <c r="S44" i="17"/>
  <c r="S95" i="17"/>
  <c r="S71" i="17"/>
  <c r="S74" i="17"/>
  <c r="S100" i="17"/>
  <c r="S99" i="17"/>
  <c r="S102" i="17"/>
  <c r="S53" i="17"/>
  <c r="S70" i="17"/>
  <c r="S78" i="17"/>
  <c r="S90" i="17"/>
  <c r="S46" i="17"/>
  <c r="S103" i="17"/>
  <c r="S38" i="17"/>
  <c r="S35" i="17"/>
  <c r="S51" i="17"/>
  <c r="S94" i="17"/>
  <c r="S67" i="17"/>
  <c r="S105" i="17"/>
  <c r="S72" i="17"/>
  <c r="S83" i="17"/>
  <c r="S85" i="17"/>
  <c r="F224" i="16"/>
  <c r="O224" i="16"/>
  <c r="I224" i="16"/>
  <c r="H224" i="16"/>
  <c r="O182" i="16"/>
  <c r="F182" i="16"/>
  <c r="H182" i="16"/>
  <c r="I182" i="16"/>
  <c r="F211" i="16"/>
  <c r="O211" i="16"/>
  <c r="H211" i="16"/>
  <c r="I211" i="16"/>
  <c r="S299" i="17"/>
  <c r="O81" i="17"/>
  <c r="H81" i="17"/>
  <c r="I81" i="17"/>
  <c r="F81" i="17"/>
  <c r="S158" i="17"/>
  <c r="E155" i="17"/>
  <c r="S152" i="17"/>
  <c r="S149" i="17"/>
  <c r="O107" i="16"/>
  <c r="F107" i="16"/>
  <c r="H107" i="16"/>
  <c r="I107" i="16"/>
  <c r="S86" i="17"/>
  <c r="S214" i="17"/>
  <c r="H387" i="17"/>
  <c r="F387" i="17"/>
  <c r="I387" i="17"/>
  <c r="O387" i="17"/>
  <c r="F280" i="16"/>
  <c r="H280" i="16"/>
  <c r="I280" i="16"/>
  <c r="O280" i="16"/>
  <c r="F275" i="17"/>
  <c r="H275" i="17"/>
  <c r="I275" i="17"/>
  <c r="O275" i="17"/>
  <c r="S383" i="17"/>
  <c r="I315" i="17"/>
  <c r="O315" i="17"/>
  <c r="H315" i="17"/>
  <c r="F315" i="17"/>
  <c r="O193" i="16"/>
  <c r="F193" i="16"/>
  <c r="H193" i="16"/>
  <c r="I193" i="16"/>
  <c r="I354" i="17"/>
  <c r="H354" i="17"/>
  <c r="O354" i="17"/>
  <c r="F354" i="17"/>
  <c r="O375" i="16"/>
  <c r="H375" i="16"/>
  <c r="I375" i="16"/>
  <c r="F375" i="16"/>
  <c r="H197" i="16"/>
  <c r="I197" i="16"/>
  <c r="O197" i="16"/>
  <c r="F197" i="16"/>
  <c r="O95" i="16"/>
  <c r="F95" i="16"/>
  <c r="I95" i="16"/>
  <c r="H95" i="16"/>
  <c r="O241" i="16"/>
  <c r="F241" i="16"/>
  <c r="I241" i="16"/>
  <c r="H241" i="16"/>
  <c r="F244" i="17"/>
  <c r="O244" i="17"/>
  <c r="I244" i="17"/>
  <c r="H244" i="17"/>
  <c r="I368" i="16"/>
  <c r="O368" i="16"/>
  <c r="F368" i="16"/>
  <c r="H368" i="16"/>
  <c r="F51" i="16"/>
  <c r="O51" i="16"/>
  <c r="H51" i="16"/>
  <c r="I51" i="16"/>
  <c r="F195" i="17"/>
  <c r="H195" i="17"/>
  <c r="O195" i="17"/>
  <c r="I195" i="17"/>
  <c r="O96" i="17"/>
  <c r="I96" i="17"/>
  <c r="F96" i="17"/>
  <c r="H96" i="17"/>
  <c r="S112" i="17"/>
  <c r="O373" i="16"/>
  <c r="I373" i="16"/>
  <c r="H373" i="16"/>
  <c r="F373" i="16"/>
  <c r="O205" i="17"/>
  <c r="F205" i="17"/>
  <c r="I205" i="17"/>
  <c r="H205" i="17"/>
  <c r="S106" i="17"/>
  <c r="S104" i="17"/>
  <c r="F304" i="16"/>
  <c r="H304" i="16"/>
  <c r="I304" i="16"/>
  <c r="O304" i="16"/>
  <c r="E188" i="17"/>
  <c r="S187" i="17"/>
  <c r="S186" i="17"/>
  <c r="S47" i="17"/>
  <c r="O73" i="16"/>
  <c r="I73" i="16"/>
  <c r="H73" i="16"/>
  <c r="F73" i="16"/>
  <c r="S108" i="17"/>
  <c r="H172" i="16"/>
  <c r="O172" i="16"/>
  <c r="I172" i="16"/>
  <c r="F172" i="16"/>
  <c r="H362" i="16"/>
  <c r="O362" i="16"/>
  <c r="F362" i="16"/>
  <c r="I362" i="16"/>
  <c r="E310" i="17"/>
  <c r="S310" i="17"/>
  <c r="S309" i="17"/>
  <c r="F299" i="17"/>
  <c r="O299" i="17"/>
  <c r="I299" i="17"/>
  <c r="H299" i="17"/>
  <c r="O158" i="17"/>
  <c r="I158" i="17"/>
  <c r="H158" i="17"/>
  <c r="F158" i="17"/>
  <c r="O237" i="17"/>
  <c r="H237" i="17"/>
  <c r="F237" i="17"/>
  <c r="I237" i="17"/>
  <c r="E284" i="17"/>
  <c r="S281" i="17"/>
  <c r="S282" i="17"/>
  <c r="S276" i="17"/>
  <c r="S275" i="17"/>
  <c r="S155" i="17"/>
  <c r="O268" i="16"/>
  <c r="F268" i="16"/>
  <c r="I268" i="16"/>
  <c r="H268" i="16"/>
  <c r="F243" i="17"/>
  <c r="O243" i="17"/>
  <c r="I243" i="17"/>
  <c r="H243" i="17"/>
  <c r="F224" i="17"/>
  <c r="I224" i="17"/>
  <c r="H224" i="17"/>
  <c r="O224" i="17"/>
  <c r="O161" i="16"/>
  <c r="H161" i="16"/>
  <c r="F161" i="16"/>
  <c r="I161" i="16"/>
  <c r="O379" i="16"/>
  <c r="F379" i="16"/>
  <c r="H379" i="16"/>
  <c r="I379" i="16"/>
  <c r="F363" i="16"/>
  <c r="H363" i="16"/>
  <c r="O363" i="16"/>
  <c r="I363" i="16"/>
  <c r="H343" i="17"/>
  <c r="O343" i="17"/>
  <c r="I343" i="17"/>
  <c r="F343" i="17"/>
  <c r="O173" i="16"/>
  <c r="F173" i="16"/>
  <c r="I173" i="16"/>
  <c r="H173" i="16"/>
  <c r="S215" i="17"/>
  <c r="H358" i="17"/>
  <c r="O358" i="17"/>
  <c r="I358" i="17"/>
  <c r="F358" i="17"/>
  <c r="O297" i="16"/>
  <c r="F297" i="16"/>
  <c r="I297" i="16"/>
  <c r="H297" i="16"/>
  <c r="O228" i="16"/>
  <c r="I228" i="16"/>
  <c r="H228" i="16"/>
  <c r="F228" i="16"/>
  <c r="I106" i="17"/>
  <c r="H106" i="17"/>
  <c r="O106" i="17"/>
  <c r="F106" i="17"/>
  <c r="O104" i="17"/>
  <c r="I104" i="17"/>
  <c r="F104" i="17"/>
  <c r="H104" i="17"/>
  <c r="O361" i="17"/>
  <c r="H361" i="17"/>
  <c r="I361" i="17"/>
  <c r="F361" i="17"/>
  <c r="S216" i="17"/>
  <c r="S188" i="17"/>
  <c r="O47" i="17"/>
  <c r="H47" i="17"/>
  <c r="F47" i="17"/>
  <c r="I47" i="17"/>
  <c r="O170" i="16"/>
  <c r="H170" i="16"/>
  <c r="F170" i="16"/>
  <c r="I170" i="16"/>
  <c r="S61" i="17"/>
  <c r="S132" i="17"/>
  <c r="O133" i="17"/>
  <c r="I133" i="17"/>
  <c r="F133" i="17"/>
  <c r="H133" i="17"/>
  <c r="I38" i="17"/>
  <c r="O38" i="17"/>
  <c r="F38" i="17"/>
  <c r="H38" i="17"/>
  <c r="E160" i="17"/>
  <c r="S156" i="17"/>
  <c r="S160" i="17"/>
  <c r="S157" i="17"/>
  <c r="S117" i="17"/>
  <c r="F75" i="16"/>
  <c r="I75" i="16"/>
  <c r="O75" i="16"/>
  <c r="H75" i="16"/>
  <c r="S283" i="17"/>
  <c r="S284" i="17"/>
  <c r="O324" i="17"/>
  <c r="I324" i="17"/>
  <c r="H324" i="17"/>
  <c r="F324" i="17"/>
  <c r="S190" i="17"/>
  <c r="S49" i="17"/>
  <c r="S150" i="17"/>
  <c r="S243" i="17"/>
  <c r="O113" i="16"/>
  <c r="F113" i="16"/>
  <c r="H113" i="16"/>
  <c r="I113" i="16"/>
  <c r="S264" i="17"/>
  <c r="S329" i="17"/>
  <c r="I44" i="17"/>
  <c r="H44" i="17"/>
  <c r="F44" i="17"/>
  <c r="O44" i="17"/>
  <c r="F79" i="17"/>
  <c r="I79" i="17"/>
  <c r="H79" i="17"/>
  <c r="O79" i="17"/>
  <c r="I247" i="16"/>
  <c r="H247" i="16"/>
  <c r="O247" i="16"/>
  <c r="F247" i="16"/>
  <c r="O323" i="16"/>
  <c r="H323" i="16"/>
  <c r="I323" i="16"/>
  <c r="F323" i="16"/>
  <c r="O230" i="16"/>
  <c r="F230" i="16"/>
  <c r="I230" i="16"/>
  <c r="H230" i="16"/>
  <c r="F225" i="16"/>
  <c r="H225" i="16"/>
  <c r="I225" i="16"/>
  <c r="O225" i="16"/>
  <c r="I118" i="16"/>
  <c r="O118" i="16"/>
  <c r="F118" i="16"/>
  <c r="H118" i="16"/>
  <c r="O317" i="17"/>
  <c r="I317" i="17"/>
  <c r="H317" i="17"/>
  <c r="F317" i="17"/>
  <c r="O260" i="17"/>
  <c r="H260" i="17"/>
  <c r="I260" i="17"/>
  <c r="F260" i="17"/>
  <c r="I357" i="17"/>
  <c r="O357" i="17"/>
  <c r="H357" i="17"/>
  <c r="F357" i="17"/>
  <c r="O255" i="16"/>
  <c r="F255" i="16"/>
  <c r="H255" i="16"/>
  <c r="I255" i="16"/>
  <c r="O215" i="17"/>
  <c r="F215" i="17"/>
  <c r="I215" i="17"/>
  <c r="H215" i="17"/>
  <c r="S48" i="17"/>
  <c r="S209" i="17"/>
  <c r="I277" i="17"/>
  <c r="O277" i="17"/>
  <c r="F277" i="17"/>
  <c r="H277" i="17"/>
  <c r="S219" i="17"/>
  <c r="S154" i="17"/>
  <c r="O216" i="17"/>
  <c r="F216" i="17"/>
  <c r="H216" i="17"/>
  <c r="I216" i="17"/>
  <c r="O163" i="16"/>
  <c r="F163" i="16"/>
  <c r="H163" i="16"/>
  <c r="I163" i="16"/>
  <c r="H215" i="16"/>
  <c r="F215" i="16"/>
  <c r="I215" i="16"/>
  <c r="O215" i="16"/>
  <c r="O110" i="16"/>
  <c r="F110" i="16"/>
  <c r="I110" i="16"/>
  <c r="H110" i="16"/>
  <c r="O61" i="17"/>
  <c r="I61" i="17"/>
  <c r="F61" i="17"/>
  <c r="H61" i="17"/>
  <c r="S98" i="17"/>
  <c r="E185" i="17"/>
  <c r="S172" i="17"/>
  <c r="S170" i="17"/>
  <c r="S179" i="17"/>
  <c r="S166" i="17"/>
  <c r="S168" i="17"/>
  <c r="S185" i="17"/>
  <c r="S164" i="17"/>
  <c r="S162" i="17"/>
  <c r="S178" i="17"/>
  <c r="S184" i="17"/>
  <c r="S163" i="17"/>
  <c r="S176" i="17"/>
  <c r="S169" i="17"/>
  <c r="S174" i="17"/>
  <c r="S171" i="17"/>
  <c r="O130" i="16"/>
  <c r="F130" i="16"/>
  <c r="I130" i="16"/>
  <c r="H130" i="16"/>
  <c r="H117" i="17"/>
  <c r="F117" i="17"/>
  <c r="O117" i="17"/>
  <c r="I117" i="17"/>
  <c r="S161" i="17"/>
  <c r="O36" i="16"/>
  <c r="F36" i="16"/>
  <c r="H36" i="16"/>
  <c r="I36" i="16"/>
  <c r="S80" i="17"/>
  <c r="S324" i="17"/>
  <c r="O150" i="17"/>
  <c r="I150" i="17"/>
  <c r="F150" i="17"/>
  <c r="H150" i="17"/>
  <c r="S60" i="17"/>
  <c r="S93" i="17"/>
  <c r="I264" i="17"/>
  <c r="H264" i="17"/>
  <c r="F264" i="17"/>
  <c r="O264" i="17"/>
  <c r="O329" i="17"/>
  <c r="F329" i="17"/>
  <c r="H329" i="17"/>
  <c r="I329" i="17"/>
  <c r="O39" i="17"/>
  <c r="F39" i="17"/>
  <c r="H39" i="17"/>
  <c r="I39" i="17"/>
  <c r="F95" i="17"/>
  <c r="O95" i="17"/>
  <c r="I95" i="17"/>
  <c r="H95" i="17"/>
  <c r="O156" i="16"/>
  <c r="H156" i="16"/>
  <c r="I156" i="16"/>
  <c r="F156" i="16"/>
  <c r="O370" i="16"/>
  <c r="H370" i="16"/>
  <c r="I370" i="16"/>
  <c r="F370" i="16"/>
  <c r="F360" i="17"/>
  <c r="H360" i="17"/>
  <c r="O360" i="17"/>
  <c r="I360" i="17"/>
  <c r="S58" i="17"/>
  <c r="O299" i="16"/>
  <c r="I299" i="16"/>
  <c r="H299" i="16"/>
  <c r="F299" i="16"/>
  <c r="O296" i="16"/>
  <c r="I296" i="16"/>
  <c r="H296" i="16"/>
  <c r="F296" i="16"/>
  <c r="S62" i="17"/>
  <c r="O209" i="16"/>
  <c r="F209" i="16"/>
  <c r="I209" i="16"/>
  <c r="H209" i="16"/>
  <c r="H86" i="16"/>
  <c r="I86" i="16"/>
  <c r="O86" i="16"/>
  <c r="F86" i="16"/>
  <c r="H282" i="16"/>
  <c r="F282" i="16"/>
  <c r="O282" i="16"/>
  <c r="I282" i="16"/>
  <c r="I48" i="17"/>
  <c r="H48" i="17"/>
  <c r="O48" i="17"/>
  <c r="F48" i="17"/>
  <c r="O209" i="17"/>
  <c r="F209" i="17"/>
  <c r="I209" i="17"/>
  <c r="H209" i="17"/>
  <c r="I91" i="16"/>
  <c r="F91" i="16"/>
  <c r="H91" i="16"/>
  <c r="O91" i="16"/>
  <c r="F251" i="16"/>
  <c r="H251" i="16"/>
  <c r="O251" i="16"/>
  <c r="I251" i="16"/>
  <c r="S145" i="17"/>
  <c r="O219" i="17"/>
  <c r="I219" i="17"/>
  <c r="H219" i="17"/>
  <c r="F219" i="17"/>
  <c r="I154" i="17"/>
  <c r="H154" i="17"/>
  <c r="O154" i="17"/>
  <c r="F154" i="17"/>
  <c r="S223" i="17"/>
  <c r="O220" i="16"/>
  <c r="I220" i="16"/>
  <c r="H220" i="16"/>
  <c r="F220" i="16"/>
  <c r="F137" i="16"/>
  <c r="H137" i="16"/>
  <c r="O137" i="16"/>
  <c r="I137" i="16"/>
  <c r="H155" i="16"/>
  <c r="O155" i="16"/>
  <c r="F155" i="16"/>
  <c r="I155" i="16"/>
  <c r="E206" i="17"/>
  <c r="S201" i="17"/>
  <c r="S203" i="17"/>
  <c r="S206" i="17"/>
  <c r="H371" i="17"/>
  <c r="F371" i="17"/>
  <c r="O371" i="17"/>
  <c r="I371" i="17"/>
  <c r="I385" i="17"/>
  <c r="O385" i="17"/>
  <c r="H385" i="17"/>
  <c r="F385" i="17"/>
  <c r="S319" i="17"/>
  <c r="O76" i="16"/>
  <c r="H76" i="16"/>
  <c r="F76" i="16"/>
  <c r="I76" i="16"/>
  <c r="O103" i="17"/>
  <c r="H103" i="17"/>
  <c r="F103" i="17"/>
  <c r="I103" i="17"/>
  <c r="S40" i="17"/>
  <c r="I80" i="17"/>
  <c r="O80" i="17"/>
  <c r="H80" i="17"/>
  <c r="F80" i="17"/>
  <c r="S127" i="17"/>
  <c r="O60" i="17"/>
  <c r="H60" i="17"/>
  <c r="I60" i="17"/>
  <c r="F60" i="17"/>
  <c r="O93" i="17"/>
  <c r="H93" i="17"/>
  <c r="I93" i="17"/>
  <c r="F93" i="17"/>
  <c r="O81" i="16"/>
  <c r="F81" i="16"/>
  <c r="H81" i="16"/>
  <c r="I81" i="16"/>
  <c r="H98" i="16"/>
  <c r="O98" i="16"/>
  <c r="F98" i="16"/>
  <c r="I98" i="16"/>
  <c r="I217" i="17"/>
  <c r="F217" i="17"/>
  <c r="O217" i="17"/>
  <c r="H217" i="17"/>
  <c r="H270" i="17"/>
  <c r="F270" i="17"/>
  <c r="O270" i="17"/>
  <c r="I270" i="17"/>
  <c r="E274" i="17"/>
  <c r="S272" i="17"/>
  <c r="S268" i="17"/>
  <c r="S267" i="17"/>
  <c r="S273" i="17"/>
  <c r="H273" i="16"/>
  <c r="O273" i="16"/>
  <c r="I273" i="16"/>
  <c r="F273" i="16"/>
  <c r="S140" i="17"/>
  <c r="O135" i="16"/>
  <c r="F135" i="16"/>
  <c r="I135" i="16"/>
  <c r="H135" i="16"/>
  <c r="O58" i="17"/>
  <c r="F58" i="17"/>
  <c r="I58" i="17"/>
  <c r="H58" i="17"/>
  <c r="O141" i="16"/>
  <c r="F141" i="16"/>
  <c r="H141" i="16"/>
  <c r="I141" i="16"/>
  <c r="H381" i="16"/>
  <c r="I381" i="16"/>
  <c r="O381" i="16"/>
  <c r="F381" i="16"/>
  <c r="I261" i="16"/>
  <c r="F261" i="16"/>
  <c r="O261" i="16"/>
  <c r="H261" i="16"/>
  <c r="O69" i="16"/>
  <c r="F69" i="16"/>
  <c r="I69" i="16"/>
  <c r="H69" i="16"/>
  <c r="I330" i="16"/>
  <c r="O330" i="16"/>
  <c r="F330" i="16"/>
  <c r="H330" i="16"/>
  <c r="I62" i="17"/>
  <c r="H62" i="17"/>
  <c r="F62" i="17"/>
  <c r="O62" i="17"/>
  <c r="F236" i="17"/>
  <c r="I236" i="17"/>
  <c r="H236" i="17"/>
  <c r="O236" i="17"/>
  <c r="O311" i="16"/>
  <c r="F311" i="16"/>
  <c r="I311" i="16"/>
  <c r="H311" i="16"/>
  <c r="E380" i="17"/>
  <c r="S367" i="17"/>
  <c r="S373" i="17"/>
  <c r="S377" i="17"/>
  <c r="S376" i="17"/>
  <c r="S365" i="17"/>
  <c r="S356" i="17"/>
  <c r="S364" i="17"/>
  <c r="S378" i="17"/>
  <c r="S347" i="17"/>
  <c r="S368" i="17"/>
  <c r="S370" i="17"/>
  <c r="S348" i="17"/>
  <c r="H145" i="17"/>
  <c r="O145" i="17"/>
  <c r="I145" i="17"/>
  <c r="F145" i="17"/>
  <c r="H344" i="16"/>
  <c r="I344" i="16"/>
  <c r="O344" i="16"/>
  <c r="F344" i="16"/>
  <c r="I387" i="16"/>
  <c r="H387" i="16"/>
  <c r="F387" i="16"/>
  <c r="O387" i="16"/>
  <c r="O223" i="17"/>
  <c r="I223" i="17"/>
  <c r="H223" i="17"/>
  <c r="F223" i="17"/>
  <c r="F37" i="16"/>
  <c r="H37" i="16"/>
  <c r="O37" i="16"/>
  <c r="I37" i="16"/>
  <c r="S313" i="17"/>
  <c r="I68" i="16"/>
  <c r="O68" i="16"/>
  <c r="F68" i="16"/>
  <c r="H68" i="16"/>
  <c r="S245" i="17"/>
  <c r="S250" i="17"/>
  <c r="S138" i="17"/>
  <c r="F319" i="17"/>
  <c r="H319" i="17"/>
  <c r="O319" i="17"/>
  <c r="I319" i="17"/>
  <c r="O136" i="16"/>
  <c r="F136" i="16"/>
  <c r="I136" i="16"/>
  <c r="H136" i="16"/>
  <c r="O78" i="16"/>
  <c r="I78" i="16"/>
  <c r="H78" i="16"/>
  <c r="F78" i="16"/>
  <c r="E147" i="17"/>
  <c r="S113" i="17"/>
  <c r="S125" i="17"/>
  <c r="S114" i="17"/>
  <c r="S139" i="17"/>
  <c r="S143" i="17"/>
  <c r="S119" i="17"/>
  <c r="S135" i="17"/>
  <c r="S128" i="17"/>
  <c r="S115" i="17"/>
  <c r="S121" i="17"/>
  <c r="S116" i="17"/>
  <c r="S131" i="17"/>
  <c r="S142" i="17"/>
  <c r="I40" i="17"/>
  <c r="F40" i="17"/>
  <c r="H40" i="17"/>
  <c r="O40" i="17"/>
  <c r="S181" i="17"/>
  <c r="F106" i="16"/>
  <c r="H106" i="16"/>
  <c r="I106" i="16"/>
  <c r="O106" i="16"/>
  <c r="O123" i="17"/>
  <c r="F123" i="17"/>
  <c r="H123" i="17"/>
  <c r="I123" i="17"/>
  <c r="O142" i="17"/>
  <c r="F142" i="17"/>
  <c r="H142" i="17"/>
  <c r="I142" i="17"/>
  <c r="O310" i="16"/>
  <c r="I310" i="16"/>
  <c r="H310" i="16"/>
  <c r="F310" i="16"/>
  <c r="S333" i="17"/>
  <c r="O294" i="17"/>
  <c r="I294" i="17"/>
  <c r="H294" i="17"/>
  <c r="F294" i="17"/>
  <c r="F314" i="16"/>
  <c r="I314" i="16"/>
  <c r="H314" i="16"/>
  <c r="O314" i="16"/>
  <c r="O240" i="16"/>
  <c r="F240" i="16"/>
  <c r="H240" i="16"/>
  <c r="I240" i="16"/>
  <c r="O332" i="16"/>
  <c r="F332" i="16"/>
  <c r="I332" i="16"/>
  <c r="H332" i="16"/>
  <c r="H274" i="16"/>
  <c r="F274" i="16"/>
  <c r="O274" i="16"/>
  <c r="I274" i="16"/>
  <c r="S217" i="17"/>
  <c r="S159" i="17"/>
  <c r="S274" i="17"/>
  <c r="F140" i="17"/>
  <c r="H140" i="17"/>
  <c r="O140" i="17"/>
  <c r="I140" i="17"/>
  <c r="O225" i="17"/>
  <c r="I225" i="17"/>
  <c r="H225" i="17"/>
  <c r="F225" i="17"/>
  <c r="S208" i="17"/>
  <c r="F352" i="17"/>
  <c r="I352" i="17"/>
  <c r="H352" i="17"/>
  <c r="O352" i="17"/>
  <c r="S69" i="17"/>
  <c r="H53" i="16"/>
  <c r="F53" i="16"/>
  <c r="O53" i="16"/>
  <c r="I53" i="16"/>
  <c r="O164" i="17"/>
  <c r="I164" i="17"/>
  <c r="F164" i="17"/>
  <c r="H164" i="17"/>
  <c r="H66" i="17"/>
  <c r="O66" i="17"/>
  <c r="F66" i="17"/>
  <c r="I66" i="17"/>
  <c r="O391" i="16"/>
  <c r="F391" i="16"/>
  <c r="H391" i="16"/>
  <c r="I391" i="16"/>
  <c r="O146" i="16"/>
  <c r="F146" i="16"/>
  <c r="H146" i="16"/>
  <c r="I146" i="16"/>
  <c r="O343" i="16"/>
  <c r="I343" i="16"/>
  <c r="F343" i="16"/>
  <c r="H343" i="16"/>
  <c r="O63" i="16"/>
  <c r="F63" i="16"/>
  <c r="I63" i="16"/>
  <c r="H63" i="16"/>
  <c r="H372" i="17"/>
  <c r="F372" i="17"/>
  <c r="O372" i="17"/>
  <c r="I372" i="17"/>
  <c r="S57" i="17"/>
  <c r="H382" i="16"/>
  <c r="I382" i="16"/>
  <c r="F382" i="16"/>
  <c r="O382" i="16"/>
  <c r="O350" i="16"/>
  <c r="H350" i="16"/>
  <c r="I350" i="16"/>
  <c r="F350" i="16"/>
  <c r="S101" i="17"/>
  <c r="H313" i="17"/>
  <c r="I313" i="17"/>
  <c r="F313" i="17"/>
  <c r="O313" i="17"/>
  <c r="H245" i="17"/>
  <c r="O245" i="17"/>
  <c r="I245" i="17"/>
  <c r="F245" i="17"/>
  <c r="O250" i="17"/>
  <c r="F250" i="17"/>
  <c r="H250" i="17"/>
  <c r="I250" i="17"/>
  <c r="S167" i="17"/>
  <c r="O117" i="16"/>
  <c r="H117" i="16"/>
  <c r="I117" i="16"/>
  <c r="F117" i="16"/>
  <c r="F138" i="17"/>
  <c r="O138" i="17"/>
  <c r="I138" i="17"/>
  <c r="H138" i="17"/>
  <c r="F84" i="16"/>
  <c r="H84" i="16"/>
  <c r="O84" i="16"/>
  <c r="I84" i="16"/>
  <c r="S199" i="17"/>
  <c r="S147" i="17"/>
  <c r="O121" i="16"/>
  <c r="H121" i="16"/>
  <c r="I121" i="16"/>
  <c r="F121" i="16"/>
  <c r="S252" i="17"/>
  <c r="S311" i="17"/>
  <c r="F72" i="16"/>
  <c r="O72" i="16"/>
  <c r="I72" i="16"/>
  <c r="H72" i="16"/>
  <c r="O142" i="16"/>
  <c r="F142" i="16"/>
  <c r="H142" i="16"/>
  <c r="I142" i="16"/>
  <c r="F202" i="16"/>
  <c r="O202" i="16"/>
  <c r="H202" i="16"/>
  <c r="I202" i="16"/>
  <c r="O83" i="17"/>
  <c r="F83" i="17"/>
  <c r="I83" i="17"/>
  <c r="H83" i="17"/>
  <c r="O333" i="17"/>
  <c r="F333" i="17"/>
  <c r="I333" i="17"/>
  <c r="H333" i="17"/>
  <c r="O168" i="17"/>
  <c r="I168" i="17"/>
  <c r="H168" i="17"/>
  <c r="F168" i="17"/>
  <c r="O168" i="16"/>
  <c r="H168" i="16"/>
  <c r="F168" i="16"/>
  <c r="I168" i="16"/>
  <c r="S153" i="17"/>
  <c r="O243" i="16"/>
  <c r="H243" i="16"/>
  <c r="I243" i="16"/>
  <c r="F243" i="16"/>
  <c r="O361" i="16"/>
  <c r="F361" i="16"/>
  <c r="H361" i="16"/>
  <c r="I361" i="16"/>
  <c r="O336" i="16"/>
  <c r="H336" i="16"/>
  <c r="I336" i="16"/>
  <c r="F336" i="16"/>
  <c r="O206" i="16"/>
  <c r="F206" i="16"/>
  <c r="H206" i="16"/>
  <c r="I206" i="16"/>
  <c r="H159" i="17"/>
  <c r="O159" i="17"/>
  <c r="I159" i="17"/>
  <c r="F159" i="17"/>
  <c r="O119" i="16"/>
  <c r="H119" i="16"/>
  <c r="F119" i="16"/>
  <c r="I119" i="16"/>
  <c r="I292" i="16"/>
  <c r="F292" i="16"/>
  <c r="O292" i="16"/>
  <c r="H292" i="16"/>
  <c r="S225" i="17"/>
  <c r="H208" i="17"/>
  <c r="F208" i="17"/>
  <c r="I208" i="17"/>
  <c r="O208" i="17"/>
  <c r="S52" i="17"/>
  <c r="S66" i="17"/>
  <c r="S339" i="17"/>
  <c r="O259" i="16"/>
  <c r="F259" i="16"/>
  <c r="H259" i="16"/>
  <c r="I259" i="16"/>
  <c r="O339" i="16"/>
  <c r="F339" i="16"/>
  <c r="H339" i="16"/>
  <c r="I339" i="16"/>
  <c r="I83" i="16"/>
  <c r="O83" i="16"/>
  <c r="F83" i="16"/>
  <c r="H83" i="16"/>
  <c r="O164" i="16"/>
  <c r="H164" i="16"/>
  <c r="I164" i="16"/>
  <c r="F164" i="16"/>
  <c r="S36" i="17"/>
  <c r="O389" i="16"/>
  <c r="F389" i="16"/>
  <c r="H389" i="16"/>
  <c r="I389" i="16"/>
  <c r="O57" i="17"/>
  <c r="I57" i="17"/>
  <c r="H57" i="17"/>
  <c r="F57" i="17"/>
  <c r="S323" i="17"/>
  <c r="O101" i="17"/>
  <c r="I101" i="17"/>
  <c r="F101" i="17"/>
  <c r="H101" i="17"/>
  <c r="F200" i="16"/>
  <c r="H200" i="16"/>
  <c r="I200" i="16"/>
  <c r="O200" i="16"/>
  <c r="S65" i="17"/>
  <c r="H115" i="16"/>
  <c r="I115" i="16"/>
  <c r="O115" i="16"/>
  <c r="F115" i="16"/>
  <c r="S124" i="17"/>
  <c r="O291" i="17"/>
  <c r="F291" i="17"/>
  <c r="I291" i="17"/>
  <c r="H291" i="17"/>
  <c r="F178" i="16"/>
  <c r="H178" i="16"/>
  <c r="I178" i="16"/>
  <c r="O178" i="16"/>
  <c r="O34" i="16"/>
  <c r="I34" i="16"/>
  <c r="F34" i="16"/>
  <c r="H34" i="16"/>
  <c r="F199" i="17"/>
  <c r="H199" i="17"/>
  <c r="O199" i="17"/>
  <c r="I199" i="17"/>
  <c r="O103" i="16"/>
  <c r="F103" i="16"/>
  <c r="H103" i="16"/>
  <c r="I103" i="16"/>
  <c r="O320" i="16"/>
  <c r="F320" i="16"/>
  <c r="I320" i="16"/>
  <c r="H320" i="16"/>
  <c r="F87" i="16"/>
  <c r="H87" i="16"/>
  <c r="O87" i="16"/>
  <c r="I87" i="16"/>
  <c r="H252" i="17"/>
  <c r="I252" i="17"/>
  <c r="O252" i="17"/>
  <c r="F252" i="17"/>
  <c r="O149" i="16"/>
  <c r="F149" i="16"/>
  <c r="H149" i="16"/>
  <c r="I149" i="16"/>
  <c r="O30" i="16"/>
  <c r="F30" i="16"/>
  <c r="I30" i="16"/>
  <c r="H30" i="16"/>
  <c r="O40" i="16"/>
  <c r="F40" i="16"/>
  <c r="H40" i="16"/>
  <c r="I40" i="16"/>
  <c r="S271" i="17"/>
  <c r="F311" i="17"/>
  <c r="H311" i="17"/>
  <c r="O311" i="17"/>
  <c r="I311" i="17"/>
  <c r="F85" i="17"/>
  <c r="O85" i="17"/>
  <c r="H85" i="17"/>
  <c r="I85" i="17"/>
  <c r="O177" i="16"/>
  <c r="F177" i="16"/>
  <c r="H177" i="16"/>
  <c r="I177" i="16"/>
  <c r="S379" i="17"/>
  <c r="S63" i="17"/>
  <c r="O374" i="17"/>
  <c r="F374" i="17"/>
  <c r="H374" i="17"/>
  <c r="I374" i="17"/>
  <c r="I153" i="17"/>
  <c r="H153" i="17"/>
  <c r="O153" i="17"/>
  <c r="F153" i="17"/>
  <c r="O123" i="16"/>
  <c r="I123" i="16"/>
  <c r="F123" i="16"/>
  <c r="H123" i="16"/>
  <c r="S246" i="17"/>
  <c r="O57" i="16"/>
  <c r="F57" i="16"/>
  <c r="H57" i="16"/>
  <c r="I57" i="16"/>
  <c r="O126" i="16"/>
  <c r="F126" i="16"/>
  <c r="H126" i="16"/>
  <c r="I126" i="16"/>
  <c r="S120" i="17"/>
  <c r="F242" i="16"/>
  <c r="H242" i="16"/>
  <c r="I242" i="16"/>
  <c r="O242" i="16"/>
  <c r="H289" i="16"/>
  <c r="I289" i="16"/>
  <c r="O289" i="16"/>
  <c r="F289" i="16"/>
  <c r="O362" i="17"/>
  <c r="F362" i="17"/>
  <c r="H362" i="17"/>
  <c r="I362" i="17"/>
  <c r="S230" i="17"/>
  <c r="F392" i="16"/>
  <c r="I392" i="16"/>
  <c r="O392" i="16"/>
  <c r="H392" i="16"/>
  <c r="S89" i="17"/>
  <c r="E262" i="17"/>
  <c r="S261" i="17"/>
  <c r="S235" i="17"/>
  <c r="S248" i="17"/>
  <c r="S239" i="17"/>
  <c r="S240" i="17"/>
  <c r="S254" i="17"/>
  <c r="S244" i="17"/>
  <c r="S253" i="17"/>
  <c r="S247" i="17"/>
  <c r="S241" i="17"/>
  <c r="S222" i="17"/>
  <c r="S234" i="17"/>
  <c r="S228" i="17"/>
  <c r="S237" i="17"/>
  <c r="S233" i="17"/>
  <c r="S221" i="17"/>
  <c r="S256" i="17"/>
  <c r="S257" i="17"/>
  <c r="S242" i="17"/>
  <c r="S224" i="17"/>
  <c r="I52" i="17"/>
  <c r="O52" i="17"/>
  <c r="H52" i="17"/>
  <c r="F52" i="17"/>
  <c r="O339" i="17"/>
  <c r="I339" i="17"/>
  <c r="F339" i="17"/>
  <c r="H339" i="17"/>
  <c r="O94" i="16"/>
  <c r="H94" i="16"/>
  <c r="I94" i="16"/>
  <c r="F94" i="16"/>
  <c r="S31" i="17"/>
  <c r="O315" i="16"/>
  <c r="H315" i="16"/>
  <c r="I315" i="16"/>
  <c r="F315" i="16"/>
  <c r="I36" i="17"/>
  <c r="F36" i="17"/>
  <c r="H36" i="17"/>
  <c r="O36" i="17"/>
  <c r="I223" i="16"/>
  <c r="H223" i="16"/>
  <c r="O223" i="16"/>
  <c r="F223" i="16"/>
  <c r="O255" i="17"/>
  <c r="H255" i="17"/>
  <c r="F255" i="17"/>
  <c r="I255" i="17"/>
  <c r="S259" i="17"/>
  <c r="O270" i="16"/>
  <c r="H270" i="16"/>
  <c r="I270" i="16"/>
  <c r="F270" i="16"/>
  <c r="F144" i="16"/>
  <c r="H144" i="16"/>
  <c r="O144" i="16"/>
  <c r="I144" i="16"/>
  <c r="S64" i="17"/>
  <c r="E308" i="17"/>
  <c r="S306" i="17"/>
  <c r="F65" i="17"/>
  <c r="H65" i="17"/>
  <c r="O65" i="17"/>
  <c r="I65" i="17"/>
  <c r="O100" i="16"/>
  <c r="F100" i="16"/>
  <c r="I100" i="16"/>
  <c r="H100" i="16"/>
  <c r="F124" i="17"/>
  <c r="O124" i="17"/>
  <c r="I124" i="17"/>
  <c r="H124" i="17"/>
  <c r="E301" i="17"/>
  <c r="S294" i="17"/>
  <c r="S301" i="17"/>
  <c r="S288" i="17"/>
  <c r="S296" i="17"/>
  <c r="S300" i="17"/>
  <c r="S291" i="17"/>
  <c r="S285" i="17"/>
  <c r="S289" i="17"/>
  <c r="S202" i="17"/>
  <c r="E211" i="17"/>
  <c r="S207" i="17"/>
  <c r="F232" i="16"/>
  <c r="I232" i="16"/>
  <c r="O232" i="16"/>
  <c r="H232" i="16"/>
  <c r="O55" i="16"/>
  <c r="H55" i="16"/>
  <c r="F55" i="16"/>
  <c r="I55" i="16"/>
  <c r="S97" i="17"/>
  <c r="S122" i="17"/>
  <c r="S146" i="17"/>
  <c r="S137" i="17"/>
  <c r="F65" i="16"/>
  <c r="O65" i="16"/>
  <c r="H65" i="16"/>
  <c r="I65" i="16"/>
  <c r="O271" i="17"/>
  <c r="F271" i="17"/>
  <c r="I271" i="17"/>
  <c r="H271" i="17"/>
  <c r="H131" i="17"/>
  <c r="F131" i="17"/>
  <c r="O131" i="17"/>
  <c r="I131" i="17"/>
  <c r="S183" i="17"/>
  <c r="O208" i="16"/>
  <c r="I208" i="16"/>
  <c r="F208" i="16"/>
  <c r="H208" i="16"/>
  <c r="F379" i="17"/>
  <c r="I379" i="17"/>
  <c r="H379" i="17"/>
  <c r="O379" i="17"/>
  <c r="O63" i="17"/>
  <c r="H63" i="17"/>
  <c r="F63" i="17"/>
  <c r="I63" i="17"/>
  <c r="O71" i="17"/>
  <c r="H71" i="17"/>
  <c r="I71" i="17"/>
  <c r="F71" i="17"/>
  <c r="H360" i="16"/>
  <c r="F360" i="16"/>
  <c r="I360" i="16"/>
  <c r="O360" i="16"/>
  <c r="S32" i="17"/>
  <c r="S269" i="17"/>
  <c r="S251" i="17"/>
  <c r="F120" i="17"/>
  <c r="O120" i="17"/>
  <c r="I120" i="17"/>
  <c r="H120" i="17"/>
  <c r="O342" i="16"/>
  <c r="F342" i="16"/>
  <c r="I342" i="16"/>
  <c r="H342" i="16"/>
  <c r="S68" i="17"/>
  <c r="O369" i="16"/>
  <c r="I369" i="16"/>
  <c r="F369" i="16"/>
  <c r="H369" i="16"/>
  <c r="I230" i="17"/>
  <c r="F230" i="17"/>
  <c r="H230" i="17"/>
  <c r="O230" i="17"/>
  <c r="F276" i="17"/>
  <c r="I276" i="17"/>
  <c r="O276" i="17"/>
  <c r="H276" i="17"/>
  <c r="O295" i="16"/>
  <c r="F295" i="16"/>
  <c r="I295" i="16"/>
  <c r="H295" i="16"/>
  <c r="O162" i="16"/>
  <c r="H162" i="16"/>
  <c r="I162" i="16"/>
  <c r="F162" i="16"/>
  <c r="S318" i="17"/>
  <c r="H89" i="17"/>
  <c r="O89" i="17"/>
  <c r="I89" i="17"/>
  <c r="F89" i="17"/>
  <c r="I80" i="16"/>
  <c r="H80" i="16"/>
  <c r="F80" i="16"/>
  <c r="O80" i="16"/>
  <c r="S262" i="17"/>
  <c r="E266" i="17"/>
  <c r="S263" i="17"/>
  <c r="S265" i="17"/>
  <c r="O285" i="16"/>
  <c r="H285" i="16"/>
  <c r="I285" i="16"/>
  <c r="F285" i="16"/>
  <c r="S126" i="17"/>
  <c r="O31" i="17"/>
  <c r="F31" i="17"/>
  <c r="H31" i="17"/>
  <c r="I31" i="17"/>
  <c r="S290" i="17"/>
  <c r="O92" i="16"/>
  <c r="H92" i="16"/>
  <c r="F92" i="16"/>
  <c r="I92" i="16"/>
  <c r="O321" i="16"/>
  <c r="I321" i="16"/>
  <c r="H321" i="16"/>
  <c r="F321" i="16"/>
  <c r="O218" i="16"/>
  <c r="F218" i="16"/>
  <c r="H218" i="16"/>
  <c r="I218" i="16"/>
  <c r="S134" i="17"/>
  <c r="S298" i="17"/>
  <c r="S136" i="17"/>
  <c r="S182" i="17"/>
  <c r="S238" i="17"/>
  <c r="O64" i="17"/>
  <c r="F64" i="17"/>
  <c r="I64" i="17"/>
  <c r="H64" i="17"/>
  <c r="S308" i="17"/>
  <c r="S165" i="17"/>
  <c r="O35" i="17"/>
  <c r="F35" i="17"/>
  <c r="I35" i="17"/>
  <c r="H35" i="17"/>
  <c r="S141" i="17"/>
  <c r="O202" i="17"/>
  <c r="H202" i="17"/>
  <c r="F202" i="17"/>
  <c r="I202" i="17"/>
  <c r="S211" i="17"/>
  <c r="I300" i="17"/>
  <c r="F300" i="17"/>
  <c r="O300" i="17"/>
  <c r="H300" i="17"/>
  <c r="O97" i="17"/>
  <c r="H97" i="17"/>
  <c r="I97" i="17"/>
  <c r="F97" i="17"/>
  <c r="O146" i="17"/>
  <c r="F146" i="17"/>
  <c r="I146" i="17"/>
  <c r="H146" i="17"/>
  <c r="O137" i="17"/>
  <c r="H137" i="17"/>
  <c r="F137" i="17"/>
  <c r="I137" i="17"/>
  <c r="I207" i="16"/>
  <c r="O207" i="16"/>
  <c r="F207" i="16"/>
  <c r="H207" i="16"/>
  <c r="S42" i="17"/>
  <c r="H271" i="16"/>
  <c r="I271" i="16"/>
  <c r="O271" i="16"/>
  <c r="F271" i="16"/>
  <c r="F183" i="17"/>
  <c r="O183" i="17"/>
  <c r="I183" i="17"/>
  <c r="H183" i="17"/>
  <c r="O246" i="17"/>
  <c r="F246" i="17"/>
  <c r="H246" i="17"/>
  <c r="I246" i="17"/>
  <c r="O388" i="17"/>
  <c r="I388" i="17"/>
  <c r="H388" i="17"/>
  <c r="F388" i="17"/>
  <c r="I32" i="17"/>
  <c r="H32" i="17"/>
  <c r="O32" i="17"/>
  <c r="F32" i="17"/>
  <c r="F269" i="17"/>
  <c r="H269" i="17"/>
  <c r="I269" i="17"/>
  <c r="O269" i="17"/>
  <c r="O345" i="16"/>
  <c r="H345" i="16"/>
  <c r="I345" i="16"/>
  <c r="F345" i="16"/>
  <c r="F251" i="17"/>
  <c r="I251" i="17"/>
  <c r="O251" i="17"/>
  <c r="H251" i="17"/>
  <c r="O380" i="16"/>
  <c r="F380" i="16"/>
  <c r="H380" i="16"/>
  <c r="I380" i="16"/>
  <c r="O249" i="16"/>
  <c r="H249" i="16"/>
  <c r="F249" i="16"/>
  <c r="I249" i="16"/>
  <c r="S151" i="17"/>
  <c r="F45" i="16"/>
  <c r="H45" i="16"/>
  <c r="O45" i="16"/>
  <c r="I45" i="16"/>
  <c r="S375" i="17"/>
  <c r="O248" i="16"/>
  <c r="H248" i="16"/>
  <c r="I248" i="16"/>
  <c r="F248" i="16"/>
  <c r="O68" i="17"/>
  <c r="F68" i="17"/>
  <c r="H68" i="17"/>
  <c r="I68" i="17"/>
  <c r="S369" i="17"/>
  <c r="H366" i="17"/>
  <c r="O366" i="17"/>
  <c r="I366" i="17"/>
  <c r="F366" i="17"/>
  <c r="S54" i="17"/>
  <c r="I292" i="17"/>
  <c r="O292" i="17"/>
  <c r="F292" i="17"/>
  <c r="H292" i="17"/>
  <c r="O138" i="16"/>
  <c r="F138" i="16"/>
  <c r="I138" i="16"/>
  <c r="H138" i="16"/>
  <c r="I318" i="17"/>
  <c r="O318" i="17"/>
  <c r="H318" i="17"/>
  <c r="F318" i="17"/>
  <c r="S177" i="17"/>
  <c r="S55" i="17"/>
  <c r="O148" i="17"/>
  <c r="H148" i="17"/>
  <c r="I148" i="17"/>
  <c r="F148" i="17"/>
  <c r="S266" i="17"/>
  <c r="O131" i="16"/>
  <c r="H131" i="16"/>
  <c r="F131" i="16"/>
  <c r="I131" i="16"/>
  <c r="O126" i="17"/>
  <c r="F126" i="17"/>
  <c r="I126" i="17"/>
  <c r="H126" i="17"/>
  <c r="S212" i="17"/>
  <c r="E194" i="17"/>
  <c r="S192" i="17"/>
  <c r="O290" i="17"/>
  <c r="F290" i="17"/>
  <c r="H290" i="17"/>
  <c r="I290" i="17"/>
  <c r="S303" i="17"/>
  <c r="I74" i="17"/>
  <c r="H74" i="17"/>
  <c r="O74" i="17"/>
  <c r="F74" i="17"/>
  <c r="S198" i="17"/>
  <c r="O182" i="17"/>
  <c r="F182" i="17"/>
  <c r="H182" i="17"/>
  <c r="I182" i="17"/>
  <c r="O238" i="17"/>
  <c r="I238" i="17"/>
  <c r="F238" i="17"/>
  <c r="H238" i="17"/>
  <c r="O101" i="16"/>
  <c r="F101" i="16"/>
  <c r="H101" i="16"/>
  <c r="I101" i="16"/>
  <c r="S110" i="17"/>
  <c r="O265" i="16"/>
  <c r="H265" i="16"/>
  <c r="F265" i="16"/>
  <c r="I265" i="16"/>
  <c r="O165" i="17"/>
  <c r="F165" i="17"/>
  <c r="H165" i="17"/>
  <c r="I165" i="17"/>
  <c r="S335" i="17"/>
  <c r="S193" i="17"/>
  <c r="I141" i="17"/>
  <c r="O141" i="17"/>
  <c r="F141" i="17"/>
  <c r="H141" i="17"/>
  <c r="H354" i="16"/>
  <c r="O354" i="16"/>
  <c r="I354" i="16"/>
  <c r="F354" i="16"/>
  <c r="S213" i="17"/>
  <c r="I187" i="16"/>
  <c r="H187" i="16"/>
  <c r="O187" i="16"/>
  <c r="F187" i="16"/>
  <c r="O56" i="16"/>
  <c r="I56" i="16"/>
  <c r="H56" i="16"/>
  <c r="F56" i="16"/>
  <c r="S173" i="17"/>
  <c r="S286" i="17"/>
  <c r="F364" i="16"/>
  <c r="O364" i="16"/>
  <c r="H364" i="16"/>
  <c r="I364" i="16"/>
  <c r="I42" i="17"/>
  <c r="H42" i="17"/>
  <c r="O42" i="17"/>
  <c r="F42" i="17"/>
  <c r="H216" i="16"/>
  <c r="F216" i="16"/>
  <c r="I216" i="16"/>
  <c r="O216" i="16"/>
  <c r="O390" i="16"/>
  <c r="F390" i="16"/>
  <c r="H390" i="16"/>
  <c r="I390" i="16"/>
  <c r="H151" i="17"/>
  <c r="F151" i="17"/>
  <c r="I151" i="17"/>
  <c r="O151" i="17"/>
  <c r="H375" i="17"/>
  <c r="F375" i="17"/>
  <c r="O375" i="17"/>
  <c r="I375" i="17"/>
  <c r="E29" i="16"/>
  <c r="F16" i="2" s="1"/>
  <c r="S29" i="16"/>
  <c r="O369" i="17"/>
  <c r="I369" i="17"/>
  <c r="F369" i="17"/>
  <c r="H369" i="17"/>
  <c r="S130" i="17"/>
  <c r="H254" i="17"/>
  <c r="F254" i="17"/>
  <c r="I254" i="17"/>
  <c r="O254" i="17"/>
  <c r="O245" i="16"/>
  <c r="F245" i="16"/>
  <c r="H245" i="16"/>
  <c r="I245" i="16"/>
  <c r="O188" i="16"/>
  <c r="H188" i="16"/>
  <c r="I188" i="16"/>
  <c r="F188" i="16"/>
  <c r="S129" i="17"/>
  <c r="O177" i="17"/>
  <c r="F177" i="17"/>
  <c r="I177" i="17"/>
  <c r="H177" i="17"/>
  <c r="O55" i="17"/>
  <c r="F55" i="17"/>
  <c r="H55" i="17"/>
  <c r="I55" i="17"/>
  <c r="S148" i="17"/>
  <c r="H212" i="17"/>
  <c r="F212" i="17"/>
  <c r="O212" i="17"/>
  <c r="I212" i="17"/>
  <c r="S194" i="17"/>
  <c r="I158" i="16"/>
  <c r="O158" i="16"/>
  <c r="F158" i="16"/>
  <c r="H158" i="16"/>
  <c r="S328" i="17"/>
  <c r="S180" i="17"/>
  <c r="H309" i="16"/>
  <c r="O309" i="16"/>
  <c r="F309" i="16"/>
  <c r="I309" i="16"/>
  <c r="H198" i="17"/>
  <c r="F198" i="17"/>
  <c r="O198" i="17"/>
  <c r="I198" i="17"/>
  <c r="H348" i="16"/>
  <c r="O348" i="16"/>
  <c r="I348" i="16"/>
  <c r="F348" i="16"/>
  <c r="O132" i="16"/>
  <c r="F132" i="16"/>
  <c r="I132" i="16"/>
  <c r="H132" i="16"/>
  <c r="O262" i="16"/>
  <c r="H262" i="16"/>
  <c r="I262" i="16"/>
  <c r="F262" i="16"/>
  <c r="O110" i="17"/>
  <c r="F110" i="17"/>
  <c r="I110" i="17"/>
  <c r="H110" i="17"/>
  <c r="O333" i="16"/>
  <c r="I333" i="16"/>
  <c r="H333" i="16"/>
  <c r="F333" i="16"/>
  <c r="O286" i="16"/>
  <c r="F286" i="16"/>
  <c r="H286" i="16"/>
  <c r="I286" i="16"/>
  <c r="H85" i="16"/>
  <c r="F85" i="16"/>
  <c r="I85" i="16"/>
  <c r="O85" i="16"/>
  <c r="O193" i="17"/>
  <c r="H193" i="17"/>
  <c r="I193" i="17"/>
  <c r="F193" i="17"/>
  <c r="O302" i="16"/>
  <c r="I302" i="16"/>
  <c r="F302" i="16"/>
  <c r="H302" i="16"/>
  <c r="O307" i="16"/>
  <c r="I307" i="16"/>
  <c r="H307" i="16"/>
  <c r="F307" i="16"/>
  <c r="O102" i="16"/>
  <c r="H102" i="16"/>
  <c r="I102" i="16"/>
  <c r="F102" i="16"/>
  <c r="S191" i="17"/>
  <c r="S81" i="17"/>
  <c r="O213" i="17"/>
  <c r="I213" i="17"/>
  <c r="H213" i="17"/>
  <c r="F213" i="17"/>
  <c r="S359" i="17"/>
  <c r="I264" i="16"/>
  <c r="F264" i="16"/>
  <c r="O264" i="16"/>
  <c r="H264" i="16"/>
  <c r="F173" i="17"/>
  <c r="O173" i="17"/>
  <c r="I173" i="17"/>
  <c r="H173" i="17"/>
  <c r="O313" i="16"/>
  <c r="F313" i="16"/>
  <c r="H313" i="16"/>
  <c r="I313" i="16"/>
  <c r="H286" i="17"/>
  <c r="F286" i="17"/>
  <c r="I286" i="17"/>
  <c r="O286" i="17"/>
  <c r="O254" i="16"/>
  <c r="H254" i="16"/>
  <c r="I254" i="16"/>
  <c r="F254" i="16"/>
  <c r="F48" i="16"/>
  <c r="I48" i="16"/>
  <c r="O48" i="16"/>
  <c r="H48" i="16"/>
  <c r="S387" i="17"/>
  <c r="F149" i="17"/>
  <c r="I149" i="17"/>
  <c r="H149" i="17"/>
  <c r="O149" i="17"/>
  <c r="F169" i="16"/>
  <c r="H169" i="16"/>
  <c r="O169" i="16"/>
  <c r="I169" i="16"/>
  <c r="O383" i="17"/>
  <c r="I383" i="17"/>
  <c r="H383" i="17"/>
  <c r="F383" i="17"/>
  <c r="H227" i="16"/>
  <c r="I227" i="16"/>
  <c r="F227" i="16"/>
  <c r="O227" i="16"/>
  <c r="O99" i="16"/>
  <c r="H99" i="16"/>
  <c r="F99" i="16"/>
  <c r="I99" i="16"/>
  <c r="H276" i="16"/>
  <c r="I276" i="16"/>
  <c r="O276" i="16"/>
  <c r="F276" i="16"/>
  <c r="F252" i="16"/>
  <c r="O252" i="16"/>
  <c r="H252" i="16"/>
  <c r="I252" i="16"/>
  <c r="H176" i="16"/>
  <c r="F176" i="16"/>
  <c r="O176" i="16"/>
  <c r="I176" i="16"/>
  <c r="F191" i="16"/>
  <c r="O191" i="16"/>
  <c r="H191" i="16"/>
  <c r="I191" i="16"/>
  <c r="F316" i="17"/>
  <c r="I316" i="17"/>
  <c r="O316" i="17"/>
  <c r="H316" i="17"/>
  <c r="H47" i="16"/>
  <c r="I47" i="16"/>
  <c r="O47" i="16"/>
  <c r="F47" i="16"/>
  <c r="F171" i="17"/>
  <c r="O171" i="17"/>
  <c r="I171" i="17"/>
  <c r="H171" i="17"/>
  <c r="F256" i="17"/>
  <c r="I256" i="17"/>
  <c r="O256" i="17"/>
  <c r="H256" i="17"/>
  <c r="I72" i="17"/>
  <c r="H72" i="17"/>
  <c r="O72" i="17"/>
  <c r="F72" i="17"/>
  <c r="F363" i="17"/>
  <c r="H363" i="17"/>
  <c r="I363" i="17"/>
  <c r="O363" i="17"/>
  <c r="F385" i="16"/>
  <c r="H385" i="16"/>
  <c r="O385" i="16"/>
  <c r="I385" i="16"/>
  <c r="I305" i="17"/>
  <c r="O305" i="17"/>
  <c r="H305" i="17"/>
  <c r="F305" i="17"/>
  <c r="S314" i="17"/>
  <c r="F62" i="16"/>
  <c r="O62" i="16"/>
  <c r="H62" i="16"/>
  <c r="I62" i="16"/>
  <c r="F242" i="17"/>
  <c r="I242" i="17"/>
  <c r="H242" i="17"/>
  <c r="O242" i="17"/>
  <c r="O347" i="16"/>
  <c r="I347" i="16"/>
  <c r="F347" i="16"/>
  <c r="H347" i="16"/>
  <c r="O348" i="17"/>
  <c r="I348" i="17"/>
  <c r="H348" i="17"/>
  <c r="F348" i="17"/>
  <c r="I309" i="17"/>
  <c r="H309" i="17"/>
  <c r="O309" i="17"/>
  <c r="F309" i="17"/>
  <c r="O370" i="17"/>
  <c r="I370" i="17"/>
  <c r="F370" i="17"/>
  <c r="H370" i="17"/>
  <c r="F257" i="17"/>
  <c r="I257" i="17"/>
  <c r="H257" i="17"/>
  <c r="O257" i="17"/>
  <c r="S363" i="17"/>
  <c r="S305" i="17"/>
  <c r="I314" i="17"/>
  <c r="H314" i="17"/>
  <c r="F314" i="17"/>
  <c r="O314" i="17"/>
  <c r="H133" i="16"/>
  <c r="I133" i="16"/>
  <c r="O133" i="16"/>
  <c r="F133" i="16"/>
  <c r="O180" i="16"/>
  <c r="F180" i="16"/>
  <c r="H180" i="16"/>
  <c r="I180" i="16"/>
  <c r="F284" i="16"/>
  <c r="O284" i="16"/>
  <c r="H284" i="16"/>
  <c r="I284" i="16"/>
  <c r="O226" i="16"/>
  <c r="I226" i="16"/>
  <c r="H226" i="16"/>
  <c r="F226" i="16"/>
  <c r="O212" i="16"/>
  <c r="F212" i="16"/>
  <c r="H212" i="16"/>
  <c r="I212" i="16"/>
  <c r="F266" i="16"/>
  <c r="H266" i="16"/>
  <c r="O266" i="16"/>
  <c r="I266" i="16"/>
  <c r="F239" i="16"/>
  <c r="O239" i="16"/>
  <c r="H239" i="16"/>
  <c r="I239" i="16"/>
  <c r="O325" i="17"/>
  <c r="F325" i="17"/>
  <c r="H325" i="17"/>
  <c r="I325" i="17"/>
  <c r="O39" i="16"/>
  <c r="H39" i="16"/>
  <c r="I39" i="16"/>
  <c r="F39" i="16"/>
  <c r="O289" i="17"/>
  <c r="I289" i="17"/>
  <c r="H289" i="17"/>
  <c r="F289" i="17"/>
  <c r="H285" i="17"/>
  <c r="O285" i="17"/>
  <c r="I285" i="17"/>
  <c r="F285" i="17"/>
  <c r="O355" i="16"/>
  <c r="I355" i="16"/>
  <c r="F355" i="16"/>
  <c r="H355" i="16"/>
  <c r="I368" i="17"/>
  <c r="H368" i="17"/>
  <c r="O368" i="17"/>
  <c r="F368" i="17"/>
  <c r="O221" i="17"/>
  <c r="I221" i="17"/>
  <c r="H221" i="17"/>
  <c r="F221" i="17"/>
  <c r="F116" i="17"/>
  <c r="I116" i="17"/>
  <c r="O116" i="17"/>
  <c r="H116" i="17"/>
  <c r="H121" i="17"/>
  <c r="F121" i="17"/>
  <c r="I121" i="17"/>
  <c r="O121" i="17"/>
  <c r="I105" i="17"/>
  <c r="O105" i="17"/>
  <c r="H105" i="17"/>
  <c r="F105" i="17"/>
  <c r="O377" i="16"/>
  <c r="H377" i="16"/>
  <c r="F377" i="16"/>
  <c r="I377" i="16"/>
  <c r="O44" i="16"/>
  <c r="I44" i="16"/>
  <c r="F44" i="16"/>
  <c r="H44" i="16"/>
  <c r="I111" i="16"/>
  <c r="F111" i="16"/>
  <c r="H111" i="16"/>
  <c r="O111" i="16"/>
  <c r="O174" i="17"/>
  <c r="I174" i="17"/>
  <c r="F174" i="17"/>
  <c r="H174" i="17"/>
  <c r="O140" i="16"/>
  <c r="I140" i="16"/>
  <c r="H140" i="16"/>
  <c r="F140" i="16"/>
  <c r="O269" i="16"/>
  <c r="F269" i="16"/>
  <c r="I269" i="16"/>
  <c r="H269" i="16"/>
  <c r="O383" i="16"/>
  <c r="F383" i="16"/>
  <c r="H383" i="16"/>
  <c r="I383" i="16"/>
  <c r="F163" i="17"/>
  <c r="I163" i="17"/>
  <c r="O163" i="17"/>
  <c r="H163" i="17"/>
  <c r="O74" i="16"/>
  <c r="I74" i="16"/>
  <c r="H74" i="16"/>
  <c r="F74" i="16"/>
  <c r="F195" i="16"/>
  <c r="H195" i="16"/>
  <c r="I195" i="16"/>
  <c r="O195" i="16"/>
  <c r="H388" i="16"/>
  <c r="F388" i="16"/>
  <c r="I388" i="16"/>
  <c r="O388" i="16"/>
  <c r="I120" i="16"/>
  <c r="F120" i="16"/>
  <c r="O120" i="16"/>
  <c r="H120" i="16"/>
  <c r="S302" i="17"/>
  <c r="S218" i="17"/>
  <c r="O280" i="17"/>
  <c r="I280" i="17"/>
  <c r="H280" i="17"/>
  <c r="F280" i="17"/>
  <c r="I128" i="16"/>
  <c r="H128" i="16"/>
  <c r="O128" i="16"/>
  <c r="F128" i="16"/>
  <c r="O246" i="16"/>
  <c r="H246" i="16"/>
  <c r="F246" i="16"/>
  <c r="I246" i="16"/>
  <c r="O217" i="16"/>
  <c r="F217" i="16"/>
  <c r="H217" i="16"/>
  <c r="I217" i="16"/>
  <c r="O326" i="16"/>
  <c r="H326" i="16"/>
  <c r="F326" i="16"/>
  <c r="I326" i="16"/>
  <c r="O61" i="16"/>
  <c r="F61" i="16"/>
  <c r="H61" i="16"/>
  <c r="I61" i="16"/>
  <c r="O43" i="16"/>
  <c r="H43" i="16"/>
  <c r="I43" i="16"/>
  <c r="F43" i="16"/>
  <c r="I77" i="16"/>
  <c r="H77" i="16"/>
  <c r="O77" i="16"/>
  <c r="F77" i="16"/>
  <c r="H229" i="16"/>
  <c r="F229" i="16"/>
  <c r="O229" i="16"/>
  <c r="I229" i="16"/>
  <c r="O294" i="16"/>
  <c r="I294" i="16"/>
  <c r="F294" i="16"/>
  <c r="H294" i="16"/>
  <c r="F161" i="17"/>
  <c r="O161" i="17"/>
  <c r="I161" i="17"/>
  <c r="H161" i="17"/>
  <c r="O283" i="17"/>
  <c r="I283" i="17"/>
  <c r="H283" i="17"/>
  <c r="F283" i="17"/>
  <c r="F312" i="16"/>
  <c r="O312" i="16"/>
  <c r="H312" i="16"/>
  <c r="I312" i="16"/>
  <c r="F359" i="17"/>
  <c r="I359" i="17"/>
  <c r="O359" i="17"/>
  <c r="H359" i="17"/>
  <c r="F122" i="17"/>
  <c r="O122" i="17"/>
  <c r="I122" i="17"/>
  <c r="H122" i="17"/>
  <c r="I181" i="17"/>
  <c r="F181" i="17"/>
  <c r="O181" i="17"/>
  <c r="H181" i="17"/>
  <c r="I127" i="17"/>
  <c r="O127" i="17"/>
  <c r="F127" i="17"/>
  <c r="H127" i="17"/>
  <c r="H190" i="17"/>
  <c r="O190" i="17"/>
  <c r="I190" i="17"/>
  <c r="F190" i="17"/>
  <c r="O49" i="17"/>
  <c r="F49" i="17"/>
  <c r="H49" i="17"/>
  <c r="I49" i="17"/>
  <c r="I86" i="17"/>
  <c r="O86" i="17"/>
  <c r="F86" i="17"/>
  <c r="H86" i="17"/>
  <c r="I214" i="17"/>
  <c r="F214" i="17"/>
  <c r="O214" i="17"/>
  <c r="H214" i="17"/>
  <c r="I90" i="16"/>
  <c r="F90" i="16"/>
  <c r="O90" i="16"/>
  <c r="H90" i="16"/>
  <c r="O46" i="16"/>
  <c r="F46" i="16"/>
  <c r="H46" i="16"/>
  <c r="I46" i="16"/>
  <c r="F386" i="16"/>
  <c r="I386" i="16"/>
  <c r="O386" i="16"/>
  <c r="H386" i="16"/>
  <c r="I347" i="17"/>
  <c r="H347" i="17"/>
  <c r="F347" i="17"/>
  <c r="O347" i="17"/>
  <c r="O111" i="17"/>
  <c r="I111" i="17"/>
  <c r="H111" i="17"/>
  <c r="F111" i="17"/>
  <c r="H169" i="17"/>
  <c r="F169" i="17"/>
  <c r="O169" i="17"/>
  <c r="I169" i="17"/>
  <c r="O115" i="17"/>
  <c r="F115" i="17"/>
  <c r="I115" i="17"/>
  <c r="H115" i="17"/>
  <c r="O176" i="17"/>
  <c r="I176" i="17"/>
  <c r="F176" i="17"/>
  <c r="H176" i="17"/>
  <c r="F391" i="17"/>
  <c r="I391" i="17"/>
  <c r="H391" i="17"/>
  <c r="O391" i="17"/>
  <c r="O32" i="16"/>
  <c r="F32" i="16"/>
  <c r="H32" i="16"/>
  <c r="I32" i="16"/>
  <c r="O58" i="16"/>
  <c r="H58" i="16"/>
  <c r="I58" i="16"/>
  <c r="F58" i="16"/>
  <c r="O154" i="16"/>
  <c r="F154" i="16"/>
  <c r="H154" i="16"/>
  <c r="I154" i="16"/>
  <c r="O50" i="16"/>
  <c r="F50" i="16"/>
  <c r="H50" i="16"/>
  <c r="I50" i="16"/>
  <c r="I378" i="17"/>
  <c r="O378" i="17"/>
  <c r="H378" i="17"/>
  <c r="F378" i="17"/>
  <c r="H233" i="17"/>
  <c r="F233" i="17"/>
  <c r="O233" i="17"/>
  <c r="I233" i="17"/>
  <c r="O128" i="17"/>
  <c r="I128" i="17"/>
  <c r="F128" i="17"/>
  <c r="H128" i="17"/>
  <c r="H288" i="16"/>
  <c r="I288" i="16"/>
  <c r="O288" i="16"/>
  <c r="F288" i="16"/>
  <c r="F135" i="17"/>
  <c r="H135" i="17"/>
  <c r="O135" i="17"/>
  <c r="I135" i="17"/>
  <c r="F119" i="17"/>
  <c r="I119" i="17"/>
  <c r="H119" i="17"/>
  <c r="O119" i="17"/>
  <c r="O38" i="16"/>
  <c r="H38" i="16"/>
  <c r="F38" i="16"/>
  <c r="I38" i="16"/>
  <c r="O96" i="16"/>
  <c r="F96" i="16"/>
  <c r="H96" i="16"/>
  <c r="I96" i="16"/>
  <c r="O302" i="17"/>
  <c r="I302" i="17"/>
  <c r="H302" i="17"/>
  <c r="F302" i="17"/>
  <c r="O372" i="16"/>
  <c r="H372" i="16"/>
  <c r="F372" i="16"/>
  <c r="I372" i="16"/>
  <c r="I67" i="17"/>
  <c r="F67" i="17"/>
  <c r="O67" i="17"/>
  <c r="H67" i="17"/>
  <c r="O218" i="17"/>
  <c r="I218" i="17"/>
  <c r="H218" i="17"/>
  <c r="F218" i="17"/>
  <c r="O364" i="17"/>
  <c r="H364" i="17"/>
  <c r="I364" i="17"/>
  <c r="F364" i="17"/>
  <c r="S280" i="17"/>
  <c r="F338" i="17"/>
  <c r="O338" i="17"/>
  <c r="I338" i="17"/>
  <c r="H338" i="17"/>
  <c r="O219" i="16"/>
  <c r="H219" i="16"/>
  <c r="F219" i="16"/>
  <c r="I219" i="16"/>
  <c r="O250" i="16"/>
  <c r="F250" i="16"/>
  <c r="H250" i="16"/>
  <c r="I250" i="16"/>
  <c r="O185" i="16"/>
  <c r="H185" i="16"/>
  <c r="I185" i="16"/>
  <c r="F185" i="16"/>
  <c r="I129" i="16"/>
  <c r="H129" i="16"/>
  <c r="F129" i="16"/>
  <c r="O129" i="16"/>
  <c r="F94" i="17"/>
  <c r="H94" i="17"/>
  <c r="O94" i="17"/>
  <c r="I94" i="17"/>
  <c r="O51" i="17"/>
  <c r="H51" i="17"/>
  <c r="I51" i="17"/>
  <c r="F51" i="17"/>
  <c r="H89" i="16"/>
  <c r="O89" i="16"/>
  <c r="F89" i="16"/>
  <c r="I89" i="16"/>
  <c r="O349" i="16"/>
  <c r="F349" i="16"/>
  <c r="H349" i="16"/>
  <c r="I349" i="16"/>
  <c r="H393" i="16"/>
  <c r="F393" i="16"/>
  <c r="I393" i="16"/>
  <c r="O393" i="16"/>
  <c r="F105" i="16"/>
  <c r="H105" i="16"/>
  <c r="I105" i="16"/>
  <c r="O105" i="16"/>
  <c r="O98" i="17"/>
  <c r="I98" i="17"/>
  <c r="F98" i="17"/>
  <c r="H98" i="17"/>
  <c r="F386" i="17"/>
  <c r="H386" i="17"/>
  <c r="O386" i="17"/>
  <c r="I386" i="17"/>
  <c r="O93" i="16"/>
  <c r="I93" i="16"/>
  <c r="H93" i="16"/>
  <c r="F93" i="16"/>
  <c r="F191" i="17"/>
  <c r="I191" i="17"/>
  <c r="H191" i="17"/>
  <c r="O191" i="17"/>
  <c r="O376" i="17"/>
  <c r="I376" i="17"/>
  <c r="H376" i="17"/>
  <c r="F376" i="17"/>
  <c r="O308" i="16"/>
  <c r="F308" i="16"/>
  <c r="H308" i="16"/>
  <c r="I308" i="16"/>
  <c r="S197" i="17"/>
  <c r="O183" i="16"/>
  <c r="F183" i="16"/>
  <c r="H183" i="16"/>
  <c r="I183" i="16"/>
  <c r="O198" i="16"/>
  <c r="H198" i="16"/>
  <c r="I198" i="16"/>
  <c r="F198" i="16"/>
  <c r="O279" i="16"/>
  <c r="H279" i="16"/>
  <c r="F279" i="16"/>
  <c r="I279" i="16"/>
  <c r="O150" i="16"/>
  <c r="H150" i="16"/>
  <c r="I150" i="16"/>
  <c r="F150" i="16"/>
  <c r="O153" i="16"/>
  <c r="H153" i="16"/>
  <c r="I153" i="16"/>
  <c r="F153" i="16"/>
  <c r="S384" i="17"/>
  <c r="S355" i="17"/>
  <c r="F213" i="16"/>
  <c r="O213" i="16"/>
  <c r="H213" i="16"/>
  <c r="I213" i="16"/>
  <c r="H278" i="16"/>
  <c r="F278" i="16"/>
  <c r="O278" i="16"/>
  <c r="I278" i="16"/>
  <c r="F166" i="16"/>
  <c r="H166" i="16"/>
  <c r="O166" i="16"/>
  <c r="I166" i="16"/>
  <c r="O318" i="16"/>
  <c r="I318" i="16"/>
  <c r="F318" i="16"/>
  <c r="H318" i="16"/>
  <c r="S349" i="17"/>
  <c r="O378" i="16"/>
  <c r="F378" i="16"/>
  <c r="I378" i="16"/>
  <c r="H378" i="16"/>
  <c r="S226" i="17"/>
  <c r="S304" i="17"/>
  <c r="F367" i="16"/>
  <c r="O367" i="16"/>
  <c r="H367" i="16"/>
  <c r="I367" i="16"/>
  <c r="F358" i="16"/>
  <c r="H358" i="16"/>
  <c r="O358" i="16"/>
  <c r="I358" i="16"/>
  <c r="H197" i="17"/>
  <c r="I197" i="17"/>
  <c r="O197" i="17"/>
  <c r="F197" i="17"/>
  <c r="O341" i="16"/>
  <c r="F341" i="16"/>
  <c r="H341" i="16"/>
  <c r="I341" i="16"/>
  <c r="H356" i="17"/>
  <c r="F356" i="17"/>
  <c r="O356" i="17"/>
  <c r="I356" i="17"/>
  <c r="I46" i="17"/>
  <c r="O46" i="17"/>
  <c r="H46" i="17"/>
  <c r="F46" i="17"/>
  <c r="O228" i="17"/>
  <c r="I228" i="17"/>
  <c r="H228" i="17"/>
  <c r="F228" i="17"/>
  <c r="O365" i="17"/>
  <c r="I365" i="17"/>
  <c r="H365" i="17"/>
  <c r="F365" i="17"/>
  <c r="F322" i="16"/>
  <c r="H322" i="16"/>
  <c r="O322" i="16"/>
  <c r="I322" i="16"/>
  <c r="O263" i="16"/>
  <c r="F263" i="16"/>
  <c r="H263" i="16"/>
  <c r="I263" i="16"/>
  <c r="O374" i="16"/>
  <c r="F374" i="16"/>
  <c r="H374" i="16"/>
  <c r="I374" i="16"/>
  <c r="O184" i="17"/>
  <c r="H184" i="17"/>
  <c r="F184" i="17"/>
  <c r="I184" i="17"/>
  <c r="H192" i="16"/>
  <c r="O192" i="16"/>
  <c r="F192" i="16"/>
  <c r="I192" i="16"/>
  <c r="O147" i="16"/>
  <c r="F147" i="16"/>
  <c r="I147" i="16"/>
  <c r="H147" i="16"/>
  <c r="O207" i="17"/>
  <c r="H207" i="17"/>
  <c r="F207" i="17"/>
  <c r="I207" i="17"/>
  <c r="O327" i="16"/>
  <c r="I327" i="16"/>
  <c r="H327" i="16"/>
  <c r="F327" i="16"/>
  <c r="I186" i="17"/>
  <c r="F186" i="17"/>
  <c r="O186" i="17"/>
  <c r="H186" i="17"/>
  <c r="O174" i="16"/>
  <c r="H174" i="16"/>
  <c r="F174" i="16"/>
  <c r="I174" i="16"/>
  <c r="O234" i="17"/>
  <c r="H234" i="17"/>
  <c r="I234" i="17"/>
  <c r="F234" i="17"/>
  <c r="F384" i="17"/>
  <c r="I384" i="17"/>
  <c r="H384" i="17"/>
  <c r="O384" i="17"/>
  <c r="H296" i="17"/>
  <c r="O296" i="17"/>
  <c r="I296" i="17"/>
  <c r="F296" i="17"/>
  <c r="O355" i="17"/>
  <c r="H355" i="17"/>
  <c r="F355" i="17"/>
  <c r="I355" i="17"/>
  <c r="O283" i="16"/>
  <c r="F283" i="16"/>
  <c r="H283" i="16"/>
  <c r="I283" i="16"/>
  <c r="O265" i="17"/>
  <c r="I265" i="17"/>
  <c r="F265" i="17"/>
  <c r="H265" i="17"/>
  <c r="H165" i="16"/>
  <c r="I165" i="16"/>
  <c r="O165" i="16"/>
  <c r="F165" i="16"/>
  <c r="O204" i="16"/>
  <c r="F204" i="16"/>
  <c r="I204" i="16"/>
  <c r="H204" i="16"/>
  <c r="O327" i="17"/>
  <c r="H327" i="17"/>
  <c r="F327" i="17"/>
  <c r="I327" i="17"/>
  <c r="O90" i="17"/>
  <c r="H90" i="17"/>
  <c r="F90" i="17"/>
  <c r="I90" i="17"/>
  <c r="O143" i="17"/>
  <c r="H143" i="17"/>
  <c r="F143" i="17"/>
  <c r="I143" i="17"/>
  <c r="O78" i="17"/>
  <c r="H78" i="17"/>
  <c r="F78" i="17"/>
  <c r="I78" i="17"/>
  <c r="O139" i="17"/>
  <c r="H139" i="17"/>
  <c r="I139" i="17"/>
  <c r="F139" i="17"/>
  <c r="F349" i="17"/>
  <c r="I349" i="17"/>
  <c r="H349" i="17"/>
  <c r="O349" i="17"/>
  <c r="F365" i="16"/>
  <c r="O365" i="16"/>
  <c r="H365" i="16"/>
  <c r="I365" i="16"/>
  <c r="F226" i="17"/>
  <c r="I226" i="17"/>
  <c r="H226" i="17"/>
  <c r="O226" i="17"/>
  <c r="O186" i="16"/>
  <c r="F186" i="16"/>
  <c r="H186" i="16"/>
  <c r="I186" i="16"/>
  <c r="O70" i="17"/>
  <c r="I70" i="17"/>
  <c r="H70" i="17"/>
  <c r="F70" i="17"/>
  <c r="O53" i="17"/>
  <c r="F53" i="17"/>
  <c r="H53" i="17"/>
  <c r="I53" i="17"/>
  <c r="O152" i="16"/>
  <c r="F152" i="16"/>
  <c r="I152" i="16"/>
  <c r="H152" i="16"/>
  <c r="O304" i="17"/>
  <c r="I304" i="17"/>
  <c r="H304" i="17"/>
  <c r="F304" i="17"/>
  <c r="O187" i="17"/>
  <c r="I187" i="17"/>
  <c r="F187" i="17"/>
  <c r="H187" i="17"/>
  <c r="F60" i="16"/>
  <c r="O60" i="16"/>
  <c r="H60" i="16"/>
  <c r="I60" i="16"/>
  <c r="F160" i="16"/>
  <c r="H160" i="16"/>
  <c r="O160" i="16"/>
  <c r="I160" i="16"/>
  <c r="O295" i="17"/>
  <c r="I295" i="17"/>
  <c r="H295" i="17"/>
  <c r="F295" i="17"/>
  <c r="O231" i="16"/>
  <c r="F231" i="16"/>
  <c r="I231" i="16"/>
  <c r="H231" i="16"/>
  <c r="F321" i="17"/>
  <c r="O321" i="17"/>
  <c r="I321" i="17"/>
  <c r="H321" i="17"/>
  <c r="O232" i="17"/>
  <c r="I232" i="17"/>
  <c r="H232" i="17"/>
  <c r="F232" i="17"/>
  <c r="F340" i="16"/>
  <c r="H340" i="16"/>
  <c r="O340" i="16"/>
  <c r="I340" i="16"/>
  <c r="F116" i="16"/>
  <c r="H116" i="16"/>
  <c r="O116" i="16"/>
  <c r="I116" i="16"/>
  <c r="F253" i="17"/>
  <c r="O253" i="17"/>
  <c r="I253" i="17"/>
  <c r="H253" i="17"/>
  <c r="F293" i="17"/>
  <c r="H293" i="17"/>
  <c r="I293" i="17"/>
  <c r="O293" i="17"/>
  <c r="O352" i="16"/>
  <c r="I352" i="16"/>
  <c r="F352" i="16"/>
  <c r="H352" i="16"/>
  <c r="O31" i="16"/>
  <c r="F31" i="16"/>
  <c r="H31" i="16"/>
  <c r="I31" i="16"/>
  <c r="O66" i="16"/>
  <c r="H66" i="16"/>
  <c r="I66" i="16"/>
  <c r="F66" i="16"/>
  <c r="F227" i="17"/>
  <c r="O227" i="17"/>
  <c r="I227" i="17"/>
  <c r="H227" i="17"/>
  <c r="I210" i="17"/>
  <c r="O210" i="17"/>
  <c r="H210" i="17"/>
  <c r="F210" i="17"/>
  <c r="F287" i="16"/>
  <c r="H287" i="16"/>
  <c r="O287" i="16"/>
  <c r="I287" i="16"/>
  <c r="I157" i="16"/>
  <c r="O157" i="16"/>
  <c r="F157" i="16"/>
  <c r="H157" i="16"/>
  <c r="F33" i="16"/>
  <c r="H33" i="16"/>
  <c r="I33" i="16"/>
  <c r="O33" i="16"/>
  <c r="O376" i="16"/>
  <c r="I376" i="16"/>
  <c r="H376" i="16"/>
  <c r="F376" i="16"/>
  <c r="F279" i="17"/>
  <c r="O279" i="17"/>
  <c r="I279" i="17"/>
  <c r="H279" i="17"/>
  <c r="H366" i="16"/>
  <c r="F366" i="16"/>
  <c r="O366" i="16"/>
  <c r="I366" i="16"/>
  <c r="O91" i="17"/>
  <c r="H91" i="17"/>
  <c r="I91" i="17"/>
  <c r="F91" i="17"/>
  <c r="O353" i="16"/>
  <c r="F353" i="16"/>
  <c r="I353" i="16"/>
  <c r="H353" i="16"/>
  <c r="H87" i="17"/>
  <c r="F87" i="17"/>
  <c r="O87" i="17"/>
  <c r="I87" i="17"/>
  <c r="O287" i="17"/>
  <c r="F287" i="17"/>
  <c r="H287" i="17"/>
  <c r="I287" i="17"/>
  <c r="O272" i="16"/>
  <c r="F272" i="16"/>
  <c r="H272" i="16"/>
  <c r="I272" i="16"/>
  <c r="O290" i="16"/>
  <c r="F290" i="16"/>
  <c r="H290" i="16"/>
  <c r="I290" i="16"/>
  <c r="O238" i="16"/>
  <c r="F238" i="16"/>
  <c r="H238" i="16"/>
  <c r="I238" i="16"/>
  <c r="O214" i="16"/>
  <c r="F214" i="16"/>
  <c r="H214" i="16"/>
  <c r="I214" i="16"/>
  <c r="H196" i="17"/>
  <c r="I196" i="17"/>
  <c r="F196" i="17"/>
  <c r="O196" i="17"/>
  <c r="O357" i="16"/>
  <c r="H357" i="16"/>
  <c r="I357" i="16"/>
  <c r="F357" i="16"/>
  <c r="H307" i="17"/>
  <c r="F307" i="17"/>
  <c r="O307" i="17"/>
  <c r="I307" i="17"/>
  <c r="O130" i="17"/>
  <c r="H130" i="17"/>
  <c r="I130" i="17"/>
  <c r="F130" i="17"/>
  <c r="I54" i="17"/>
  <c r="O54" i="17"/>
  <c r="F54" i="17"/>
  <c r="H54" i="17"/>
  <c r="O171" i="16"/>
  <c r="F171" i="16"/>
  <c r="I171" i="16"/>
  <c r="H171" i="16"/>
  <c r="O371" i="16"/>
  <c r="I371" i="16"/>
  <c r="H371" i="16"/>
  <c r="F371" i="16"/>
  <c r="O184" i="16"/>
  <c r="F184" i="16"/>
  <c r="I184" i="16"/>
  <c r="H184" i="16"/>
  <c r="O69" i="17"/>
  <c r="F69" i="17"/>
  <c r="I69" i="17"/>
  <c r="H69" i="17"/>
  <c r="O41" i="16"/>
  <c r="H41" i="16"/>
  <c r="I41" i="16"/>
  <c r="F41" i="16"/>
  <c r="O297" i="17"/>
  <c r="I297" i="17"/>
  <c r="H297" i="17"/>
  <c r="F297" i="17"/>
  <c r="H118" i="17"/>
  <c r="F118" i="17"/>
  <c r="I118" i="17"/>
  <c r="O118" i="17"/>
  <c r="H382" i="17"/>
  <c r="I382" i="17"/>
  <c r="O382" i="17"/>
  <c r="F382" i="17"/>
  <c r="O122" i="16"/>
  <c r="I122" i="16"/>
  <c r="F122" i="16"/>
  <c r="H122" i="16"/>
  <c r="O346" i="16"/>
  <c r="F346" i="16"/>
  <c r="I346" i="16"/>
  <c r="H346" i="16"/>
  <c r="O335" i="16"/>
  <c r="I335" i="16"/>
  <c r="H335" i="16"/>
  <c r="F335" i="16"/>
  <c r="F303" i="17"/>
  <c r="I303" i="17"/>
  <c r="H303" i="17"/>
  <c r="O303" i="17"/>
  <c r="F134" i="17"/>
  <c r="I134" i="17"/>
  <c r="O134" i="17"/>
  <c r="H134" i="17"/>
  <c r="H298" i="17"/>
  <c r="O298" i="17"/>
  <c r="I298" i="17"/>
  <c r="F298" i="17"/>
  <c r="O351" i="16"/>
  <c r="F351" i="16"/>
  <c r="H351" i="16"/>
  <c r="I351" i="16"/>
  <c r="H136" i="17"/>
  <c r="F136" i="17"/>
  <c r="O136" i="17"/>
  <c r="I136" i="17"/>
  <c r="H259" i="17"/>
  <c r="I259" i="17"/>
  <c r="O259" i="17"/>
  <c r="F259" i="17"/>
  <c r="O236" i="16"/>
  <c r="F236" i="16"/>
  <c r="I236" i="16"/>
  <c r="H236" i="16"/>
  <c r="I323" i="17"/>
  <c r="F323" i="17"/>
  <c r="H323" i="17"/>
  <c r="O323" i="17"/>
  <c r="H205" i="16"/>
  <c r="I205" i="16"/>
  <c r="F205" i="16"/>
  <c r="O205" i="16"/>
  <c r="O104" i="16"/>
  <c r="F104" i="16"/>
  <c r="H104" i="16"/>
  <c r="I104" i="16"/>
  <c r="O145" i="16"/>
  <c r="F145" i="16"/>
  <c r="I145" i="16"/>
  <c r="H145" i="16"/>
  <c r="F132" i="17"/>
  <c r="I132" i="17"/>
  <c r="H132" i="17"/>
  <c r="O132" i="17"/>
  <c r="O325" i="16"/>
  <c r="I325" i="16"/>
  <c r="H325" i="16"/>
  <c r="F325" i="16"/>
  <c r="F335" i="17"/>
  <c r="I335" i="17"/>
  <c r="H335" i="17"/>
  <c r="O335" i="17"/>
  <c r="H167" i="17"/>
  <c r="F167" i="17"/>
  <c r="O167" i="17"/>
  <c r="I167" i="17"/>
  <c r="F316" i="16"/>
  <c r="I316" i="16"/>
  <c r="O316" i="16"/>
  <c r="H316" i="16"/>
  <c r="O244" i="16"/>
  <c r="F244" i="16"/>
  <c r="I244" i="16"/>
  <c r="H244" i="16"/>
  <c r="H112" i="16"/>
  <c r="I112" i="16"/>
  <c r="O112" i="16"/>
  <c r="F112" i="16"/>
  <c r="O148" i="16"/>
  <c r="F148" i="16"/>
  <c r="I148" i="16"/>
  <c r="H148" i="16"/>
  <c r="I222" i="17"/>
  <c r="O222" i="17"/>
  <c r="F222" i="17"/>
  <c r="H222" i="17"/>
  <c r="I288" i="17"/>
  <c r="H288" i="17"/>
  <c r="F288" i="17"/>
  <c r="O288" i="17"/>
  <c r="O301" i="16"/>
  <c r="H301" i="16"/>
  <c r="I301" i="16"/>
  <c r="F301" i="16"/>
  <c r="F338" i="16"/>
  <c r="H338" i="16"/>
  <c r="I338" i="16"/>
  <c r="O338" i="16"/>
  <c r="I114" i="17"/>
  <c r="O114" i="17"/>
  <c r="H114" i="17"/>
  <c r="F114" i="17"/>
  <c r="O241" i="17"/>
  <c r="H241" i="17"/>
  <c r="I241" i="17"/>
  <c r="F241" i="17"/>
  <c r="O258" i="16"/>
  <c r="I258" i="16"/>
  <c r="F258" i="16"/>
  <c r="H258" i="16"/>
  <c r="S295" i="17"/>
  <c r="F334" i="16"/>
  <c r="O334" i="16"/>
  <c r="H334" i="16"/>
  <c r="I334" i="16"/>
  <c r="O82" i="16"/>
  <c r="F82" i="16"/>
  <c r="H82" i="16"/>
  <c r="I82" i="16"/>
  <c r="F49" i="16"/>
  <c r="I49" i="16"/>
  <c r="O49" i="16"/>
  <c r="H49" i="16"/>
  <c r="O273" i="17"/>
  <c r="I273" i="17"/>
  <c r="H273" i="17"/>
  <c r="F273" i="17"/>
  <c r="I377" i="17"/>
  <c r="F377" i="17"/>
  <c r="O377" i="17"/>
  <c r="H377" i="17"/>
  <c r="S321" i="17"/>
  <c r="H181" i="16"/>
  <c r="I181" i="16"/>
  <c r="O181" i="16"/>
  <c r="F181" i="16"/>
  <c r="H102" i="17"/>
  <c r="I102" i="17"/>
  <c r="O102" i="17"/>
  <c r="F102" i="17"/>
  <c r="S232" i="17"/>
  <c r="O210" i="16"/>
  <c r="I210" i="16"/>
  <c r="H210" i="16"/>
  <c r="F210" i="16"/>
  <c r="O267" i="17"/>
  <c r="F267" i="17"/>
  <c r="I267" i="17"/>
  <c r="H267" i="17"/>
  <c r="O179" i="16"/>
  <c r="F179" i="16"/>
  <c r="H179" i="16"/>
  <c r="I179" i="16"/>
  <c r="O52" i="16"/>
  <c r="H52" i="16"/>
  <c r="I52" i="16"/>
  <c r="F52" i="16"/>
  <c r="O54" i="16"/>
  <c r="H54" i="16"/>
  <c r="I54" i="16"/>
  <c r="F54" i="16"/>
  <c r="I247" i="17"/>
  <c r="F247" i="17"/>
  <c r="O247" i="17"/>
  <c r="H247" i="17"/>
  <c r="H322" i="17"/>
  <c r="I322" i="17"/>
  <c r="O322" i="17"/>
  <c r="F322" i="17"/>
  <c r="S293" i="17"/>
  <c r="I337" i="17"/>
  <c r="H337" i="17"/>
  <c r="F337" i="17"/>
  <c r="O337" i="17"/>
  <c r="I99" i="17"/>
  <c r="H99" i="17"/>
  <c r="F99" i="17"/>
  <c r="O99" i="17"/>
  <c r="F157" i="17"/>
  <c r="O157" i="17"/>
  <c r="I157" i="17"/>
  <c r="H157" i="17"/>
  <c r="F100" i="17"/>
  <c r="O100" i="17"/>
  <c r="I100" i="17"/>
  <c r="H100" i="17"/>
  <c r="O152" i="17"/>
  <c r="I152" i="17"/>
  <c r="F152" i="17"/>
  <c r="H152" i="17"/>
  <c r="O373" i="17"/>
  <c r="H373" i="17"/>
  <c r="F373" i="17"/>
  <c r="I373" i="17"/>
  <c r="O109" i="17"/>
  <c r="H109" i="17"/>
  <c r="I109" i="17"/>
  <c r="F109" i="17"/>
  <c r="O42" i="16"/>
  <c r="I42" i="16"/>
  <c r="H42" i="16"/>
  <c r="F42" i="16"/>
  <c r="S227" i="17"/>
  <c r="H178" i="17"/>
  <c r="F178" i="17"/>
  <c r="O178" i="17"/>
  <c r="I178" i="17"/>
  <c r="S210" i="17"/>
  <c r="I342" i="17"/>
  <c r="H342" i="17"/>
  <c r="O342" i="17"/>
  <c r="F342" i="17"/>
  <c r="O337" i="16"/>
  <c r="F337" i="16"/>
  <c r="H337" i="16"/>
  <c r="I337" i="16"/>
  <c r="H317" i="16"/>
  <c r="O317" i="16"/>
  <c r="F317" i="16"/>
  <c r="I317" i="16"/>
  <c r="H162" i="17"/>
  <c r="F162" i="17"/>
  <c r="I162" i="17"/>
  <c r="O162" i="17"/>
  <c r="O125" i="16"/>
  <c r="I125" i="16"/>
  <c r="H125" i="16"/>
  <c r="F125" i="16"/>
  <c r="O64" i="16"/>
  <c r="F64" i="16"/>
  <c r="H64" i="16"/>
  <c r="I64" i="16"/>
  <c r="O125" i="17"/>
  <c r="H125" i="17"/>
  <c r="F125" i="17"/>
  <c r="I125" i="17"/>
  <c r="O189" i="16"/>
  <c r="H189" i="16"/>
  <c r="F189" i="16"/>
  <c r="I189" i="16"/>
  <c r="O235" i="16"/>
  <c r="F235" i="16"/>
  <c r="H235" i="16"/>
  <c r="I235" i="16"/>
  <c r="O381" i="17"/>
  <c r="I381" i="17"/>
  <c r="H381" i="17"/>
  <c r="F381" i="17"/>
  <c r="I109" i="16"/>
  <c r="H109" i="16"/>
  <c r="O109" i="16"/>
  <c r="F109" i="16"/>
  <c r="O200" i="17"/>
  <c r="I200" i="17"/>
  <c r="H200" i="17"/>
  <c r="F200" i="17"/>
  <c r="O201" i="16"/>
  <c r="F201" i="16"/>
  <c r="H201" i="16"/>
  <c r="I201" i="16"/>
  <c r="S292" i="17"/>
  <c r="H156" i="17"/>
  <c r="O156" i="17"/>
  <c r="F156" i="17"/>
  <c r="I156" i="17"/>
  <c r="S231" i="17"/>
  <c r="O151" i="16"/>
  <c r="I151" i="16"/>
  <c r="H151" i="16"/>
  <c r="F151" i="16"/>
  <c r="F114" i="16"/>
  <c r="O114" i="16"/>
  <c r="H114" i="16"/>
  <c r="I114" i="16"/>
  <c r="H127" i="16"/>
  <c r="I127" i="16"/>
  <c r="O127" i="16"/>
  <c r="F127" i="16"/>
  <c r="S189" i="17"/>
  <c r="S320" i="17"/>
  <c r="H88" i="16"/>
  <c r="I88" i="16"/>
  <c r="F88" i="16"/>
  <c r="O88" i="16"/>
  <c r="F35" i="16"/>
  <c r="H35" i="16"/>
  <c r="O35" i="16"/>
  <c r="I35" i="16"/>
  <c r="O234" i="16"/>
  <c r="I234" i="16"/>
  <c r="H234" i="16"/>
  <c r="F234" i="16"/>
  <c r="F59" i="17"/>
  <c r="H59" i="17"/>
  <c r="I59" i="17"/>
  <c r="O59" i="17"/>
  <c r="O233" i="16"/>
  <c r="F233" i="16"/>
  <c r="I233" i="16"/>
  <c r="H233" i="16"/>
  <c r="S351" i="17"/>
  <c r="S346" i="17"/>
  <c r="I196" i="16"/>
  <c r="F196" i="16"/>
  <c r="O196" i="16"/>
  <c r="H196" i="16"/>
  <c r="O79" i="16"/>
  <c r="F79" i="16"/>
  <c r="H79" i="16"/>
  <c r="I79" i="16"/>
  <c r="S312" i="17"/>
  <c r="F220" i="17"/>
  <c r="O220" i="17"/>
  <c r="I220" i="17"/>
  <c r="H220" i="17"/>
  <c r="I353" i="17"/>
  <c r="O353" i="17"/>
  <c r="F353" i="17"/>
  <c r="H353" i="17"/>
  <c r="O329" i="16"/>
  <c r="F329" i="16"/>
  <c r="H329" i="16"/>
  <c r="I329" i="16"/>
  <c r="F275" i="16"/>
  <c r="H275" i="16"/>
  <c r="O275" i="16"/>
  <c r="I275" i="16"/>
  <c r="O324" i="16"/>
  <c r="H324" i="16"/>
  <c r="I324" i="16"/>
  <c r="F324" i="16"/>
  <c r="F203" i="16"/>
  <c r="H203" i="16"/>
  <c r="O203" i="16"/>
  <c r="I203" i="16"/>
  <c r="O97" i="16"/>
  <c r="H97" i="16"/>
  <c r="F97" i="16"/>
  <c r="I97" i="16"/>
  <c r="O344" i="17"/>
  <c r="I344" i="17"/>
  <c r="H344" i="17"/>
  <c r="F344" i="17"/>
  <c r="S229" i="17"/>
  <c r="O267" i="16"/>
  <c r="H267" i="16"/>
  <c r="I267" i="16"/>
  <c r="F267" i="16"/>
  <c r="O45" i="17"/>
  <c r="F45" i="17"/>
  <c r="I45" i="17"/>
  <c r="H45" i="17"/>
  <c r="H70" i="16"/>
  <c r="O70" i="16"/>
  <c r="F70" i="16"/>
  <c r="I70" i="16"/>
  <c r="O390" i="17"/>
  <c r="I390" i="17"/>
  <c r="F390" i="17"/>
  <c r="H390" i="17"/>
  <c r="O231" i="17"/>
  <c r="H231" i="17"/>
  <c r="I231" i="17"/>
  <c r="F231" i="17"/>
  <c r="I179" i="17"/>
  <c r="F179" i="17"/>
  <c r="O179" i="17"/>
  <c r="H179" i="17"/>
  <c r="I240" i="17"/>
  <c r="F240" i="17"/>
  <c r="O240" i="17"/>
  <c r="H240" i="17"/>
  <c r="O239" i="17"/>
  <c r="I239" i="17"/>
  <c r="F239" i="17"/>
  <c r="H239" i="17"/>
  <c r="O37" i="17"/>
  <c r="F37" i="17"/>
  <c r="I37" i="17"/>
  <c r="H37" i="17"/>
  <c r="F257" i="16"/>
  <c r="H257" i="16"/>
  <c r="O257" i="16"/>
  <c r="I257" i="16"/>
  <c r="F124" i="16"/>
  <c r="O124" i="16"/>
  <c r="H124" i="16"/>
  <c r="I124" i="16"/>
  <c r="O139" i="16"/>
  <c r="H139" i="16"/>
  <c r="I139" i="16"/>
  <c r="F139" i="16"/>
  <c r="O328" i="16"/>
  <c r="F328" i="16"/>
  <c r="H328" i="16"/>
  <c r="I328" i="16"/>
  <c r="O277" i="16"/>
  <c r="H277" i="16"/>
  <c r="F277" i="16"/>
  <c r="I277" i="16"/>
  <c r="F281" i="16"/>
  <c r="H281" i="16"/>
  <c r="I281" i="16"/>
  <c r="O281" i="16"/>
  <c r="O30" i="17"/>
  <c r="I30" i="17"/>
  <c r="F30" i="17"/>
  <c r="H30" i="17"/>
  <c r="H340" i="17"/>
  <c r="F340" i="17"/>
  <c r="I340" i="17"/>
  <c r="O340" i="17"/>
  <c r="O143" i="16"/>
  <c r="F143" i="16"/>
  <c r="I143" i="16"/>
  <c r="H143" i="16"/>
  <c r="O113" i="17"/>
  <c r="H113" i="17"/>
  <c r="I113" i="17"/>
  <c r="F113" i="17"/>
  <c r="O41" i="17"/>
  <c r="F41" i="17"/>
  <c r="I41" i="17"/>
  <c r="H41" i="17"/>
  <c r="O237" i="16"/>
  <c r="H237" i="16"/>
  <c r="F237" i="16"/>
  <c r="I237" i="16"/>
  <c r="O293" i="16"/>
  <c r="F293" i="16"/>
  <c r="H293" i="16"/>
  <c r="I293" i="16"/>
  <c r="H330" i="17"/>
  <c r="O330" i="17"/>
  <c r="I330" i="17"/>
  <c r="F330" i="17"/>
  <c r="O326" i="17"/>
  <c r="H326" i="17"/>
  <c r="F326" i="17"/>
  <c r="I326" i="17"/>
  <c r="O359" i="16"/>
  <c r="I359" i="16"/>
  <c r="H359" i="16"/>
  <c r="F359" i="16"/>
  <c r="H189" i="17"/>
  <c r="F189" i="17"/>
  <c r="I189" i="17"/>
  <c r="O189" i="17"/>
  <c r="H84" i="17"/>
  <c r="O84" i="17"/>
  <c r="I84" i="17"/>
  <c r="F84" i="17"/>
  <c r="O320" i="17"/>
  <c r="H320" i="17"/>
  <c r="I320" i="17"/>
  <c r="F320" i="17"/>
  <c r="F268" i="17"/>
  <c r="O268" i="17"/>
  <c r="I268" i="17"/>
  <c r="H268" i="17"/>
  <c r="I92" i="17"/>
  <c r="H92" i="17"/>
  <c r="F92" i="17"/>
  <c r="O92" i="17"/>
  <c r="F341" i="17"/>
  <c r="I341" i="17"/>
  <c r="H341" i="17"/>
  <c r="O341" i="17"/>
  <c r="O319" i="16"/>
  <c r="I319" i="16"/>
  <c r="F319" i="16"/>
  <c r="H319" i="16"/>
  <c r="I306" i="16"/>
  <c r="O306" i="16"/>
  <c r="F306" i="16"/>
  <c r="H306" i="16"/>
  <c r="O291" i="16"/>
  <c r="I291" i="16"/>
  <c r="H291" i="16"/>
  <c r="F291" i="16"/>
  <c r="F253" i="16"/>
  <c r="O253" i="16"/>
  <c r="H253" i="16"/>
  <c r="I253" i="16"/>
  <c r="O331" i="17"/>
  <c r="F331" i="17"/>
  <c r="I331" i="17"/>
  <c r="H331" i="17"/>
  <c r="I170" i="17"/>
  <c r="H170" i="17"/>
  <c r="F170" i="17"/>
  <c r="O170" i="17"/>
  <c r="F107" i="17"/>
  <c r="H107" i="17"/>
  <c r="I107" i="17"/>
  <c r="O107" i="17"/>
  <c r="H392" i="17"/>
  <c r="O392" i="17"/>
  <c r="I392" i="17"/>
  <c r="F392" i="17"/>
  <c r="F282" i="17"/>
  <c r="I282" i="17"/>
  <c r="O282" i="17"/>
  <c r="H282" i="17"/>
  <c r="I248" i="17"/>
  <c r="H248" i="17"/>
  <c r="O248" i="17"/>
  <c r="F248" i="17"/>
  <c r="I50" i="17"/>
  <c r="H50" i="17"/>
  <c r="O50" i="17"/>
  <c r="F50" i="17"/>
  <c r="O281" i="17"/>
  <c r="H281" i="17"/>
  <c r="F281" i="17"/>
  <c r="I281" i="17"/>
  <c r="H88" i="17"/>
  <c r="O88" i="17"/>
  <c r="I88" i="17"/>
  <c r="F88" i="17"/>
  <c r="H393" i="17"/>
  <c r="I393" i="17"/>
  <c r="F393" i="17"/>
  <c r="O393" i="17"/>
  <c r="F367" i="17"/>
  <c r="H367" i="17"/>
  <c r="I367" i="17"/>
  <c r="O367" i="17"/>
  <c r="O221" i="16"/>
  <c r="F221" i="16"/>
  <c r="H221" i="16"/>
  <c r="I221" i="16"/>
  <c r="I190" i="16"/>
  <c r="F190" i="16"/>
  <c r="O190" i="16"/>
  <c r="H190" i="16"/>
  <c r="O67" i="16"/>
  <c r="I67" i="16"/>
  <c r="F67" i="16"/>
  <c r="H67" i="16"/>
  <c r="O175" i="16"/>
  <c r="F175" i="16"/>
  <c r="H175" i="16"/>
  <c r="I175" i="16"/>
  <c r="F82" i="17"/>
  <c r="I82" i="17"/>
  <c r="H82" i="17"/>
  <c r="O82" i="17"/>
  <c r="O389" i="17"/>
  <c r="I389" i="17"/>
  <c r="F389" i="17"/>
  <c r="H389" i="17"/>
  <c r="I272" i="17"/>
  <c r="H272" i="17"/>
  <c r="O272" i="17"/>
  <c r="F272" i="17"/>
  <c r="O43" i="17"/>
  <c r="F43" i="17"/>
  <c r="H43" i="17"/>
  <c r="I43" i="17"/>
  <c r="I77" i="17"/>
  <c r="H77" i="17"/>
  <c r="O77" i="17"/>
  <c r="F77" i="17"/>
  <c r="O351" i="17"/>
  <c r="I351" i="17"/>
  <c r="H351" i="17"/>
  <c r="F351" i="17"/>
  <c r="O346" i="17"/>
  <c r="I346" i="17"/>
  <c r="F346" i="17"/>
  <c r="H346" i="17"/>
  <c r="O194" i="16"/>
  <c r="H194" i="16"/>
  <c r="F194" i="16"/>
  <c r="I194" i="16"/>
  <c r="O256" i="16"/>
  <c r="H256" i="16"/>
  <c r="I256" i="16"/>
  <c r="F256" i="16"/>
  <c r="I312" i="17"/>
  <c r="O312" i="17"/>
  <c r="H312" i="17"/>
  <c r="F312" i="17"/>
  <c r="I384" i="16"/>
  <c r="H384" i="16"/>
  <c r="O384" i="16"/>
  <c r="F384" i="16"/>
  <c r="I263" i="17"/>
  <c r="H263" i="17"/>
  <c r="O263" i="17"/>
  <c r="F263" i="17"/>
  <c r="S220" i="17"/>
  <c r="S353" i="17"/>
  <c r="O172" i="17"/>
  <c r="H172" i="17"/>
  <c r="I172" i="17"/>
  <c r="F172" i="17"/>
  <c r="H167" i="16"/>
  <c r="I167" i="16"/>
  <c r="O167" i="16"/>
  <c r="F167" i="16"/>
  <c r="O108" i="16"/>
  <c r="H108" i="16"/>
  <c r="F108" i="16"/>
  <c r="I108" i="16"/>
  <c r="F332" i="17"/>
  <c r="O332" i="17"/>
  <c r="I332" i="17"/>
  <c r="H332" i="17"/>
  <c r="I56" i="17"/>
  <c r="H56" i="17"/>
  <c r="F56" i="17"/>
  <c r="O56" i="17"/>
  <c r="I73" i="17"/>
  <c r="H73" i="17"/>
  <c r="F73" i="17"/>
  <c r="O73" i="17"/>
  <c r="O33" i="17"/>
  <c r="I33" i="17"/>
  <c r="F33" i="17"/>
  <c r="H33" i="17"/>
  <c r="O222" i="16"/>
  <c r="F222" i="16"/>
  <c r="I222" i="16"/>
  <c r="H222" i="16"/>
  <c r="O203" i="17"/>
  <c r="I203" i="17"/>
  <c r="H203" i="17"/>
  <c r="F203" i="17"/>
  <c r="I199" i="16"/>
  <c r="F199" i="16"/>
  <c r="O199" i="16"/>
  <c r="H199" i="16"/>
  <c r="F298" i="16"/>
  <c r="H298" i="16"/>
  <c r="I298" i="16"/>
  <c r="O298" i="16"/>
  <c r="H235" i="17"/>
  <c r="F235" i="17"/>
  <c r="O235" i="17"/>
  <c r="I235" i="17"/>
  <c r="F261" i="17"/>
  <c r="I261" i="17"/>
  <c r="H261" i="17"/>
  <c r="O261" i="17"/>
  <c r="I336" i="17"/>
  <c r="F336" i="17"/>
  <c r="O336" i="17"/>
  <c r="H336" i="17"/>
  <c r="H75" i="17"/>
  <c r="I75" i="17"/>
  <c r="F75" i="17"/>
  <c r="O75" i="17"/>
  <c r="F305" i="16"/>
  <c r="H305" i="16"/>
  <c r="O305" i="16"/>
  <c r="I305" i="16"/>
  <c r="O229" i="17"/>
  <c r="H229" i="17"/>
  <c r="I229" i="17"/>
  <c r="F229" i="17"/>
  <c r="O306" i="17"/>
  <c r="I306" i="17"/>
  <c r="F306" i="17"/>
  <c r="H306" i="17"/>
  <c r="O201" i="17"/>
  <c r="F201" i="17"/>
  <c r="H201" i="17"/>
  <c r="I201" i="17"/>
  <c r="G156" i="17"/>
  <c r="E16" i="13"/>
  <c r="F35" i="13"/>
  <c r="F54" i="13"/>
  <c r="E69" i="13"/>
  <c r="G16" i="2" l="1"/>
  <c r="E71" i="13"/>
  <c r="E72" i="13"/>
  <c r="K291" i="16"/>
  <c r="K359" i="16"/>
  <c r="K267" i="16"/>
  <c r="K113" i="17"/>
  <c r="K50" i="17"/>
  <c r="K122" i="17"/>
  <c r="K153" i="17"/>
  <c r="K86" i="16"/>
  <c r="K74" i="17"/>
  <c r="K80" i="16"/>
  <c r="K387" i="16"/>
  <c r="K381" i="16"/>
  <c r="K319" i="16"/>
  <c r="K277" i="16"/>
  <c r="K132" i="17"/>
  <c r="K33" i="16"/>
  <c r="K313" i="16"/>
  <c r="K245" i="16"/>
  <c r="K57" i="16"/>
  <c r="K125" i="16"/>
  <c r="K145" i="16"/>
  <c r="K346" i="16"/>
  <c r="K69" i="17"/>
  <c r="K171" i="16"/>
  <c r="K283" i="16"/>
  <c r="K177" i="16"/>
  <c r="K83" i="16"/>
  <c r="K106" i="16"/>
  <c r="K68" i="16"/>
  <c r="K98" i="16"/>
  <c r="K39" i="17"/>
  <c r="K374" i="16"/>
  <c r="K386" i="16"/>
  <c r="K288" i="16"/>
  <c r="K58" i="16"/>
  <c r="K111" i="17"/>
  <c r="K77" i="16"/>
  <c r="K128" i="16"/>
  <c r="K120" i="16"/>
  <c r="K252" i="16"/>
  <c r="K264" i="16"/>
  <c r="K249" i="16"/>
  <c r="K120" i="17"/>
  <c r="K65" i="16"/>
  <c r="K232" i="16"/>
  <c r="K65" i="17"/>
  <c r="K126" i="16"/>
  <c r="K40" i="16"/>
  <c r="K103" i="16"/>
  <c r="K168" i="16"/>
  <c r="K146" i="16"/>
  <c r="K137" i="16"/>
  <c r="K299" i="16"/>
  <c r="K150" i="17"/>
  <c r="K117" i="17"/>
  <c r="K61" i="17"/>
  <c r="K118" i="16"/>
  <c r="K44" i="17"/>
  <c r="K228" i="16"/>
  <c r="K135" i="17"/>
  <c r="K68" i="17"/>
  <c r="K92" i="17"/>
  <c r="K324" i="16"/>
  <c r="K88" i="16"/>
  <c r="K114" i="16"/>
  <c r="K147" i="16"/>
  <c r="K219" i="16"/>
  <c r="K43" i="16"/>
  <c r="K388" i="16"/>
  <c r="K121" i="17"/>
  <c r="K158" i="16"/>
  <c r="K354" i="16"/>
  <c r="K97" i="17"/>
  <c r="K66" i="17"/>
  <c r="K36" i="16"/>
  <c r="K47" i="17"/>
  <c r="K362" i="16"/>
  <c r="K222" i="16"/>
  <c r="K244" i="16"/>
  <c r="K35" i="17"/>
  <c r="K162" i="16"/>
  <c r="K292" i="16"/>
  <c r="K58" i="17"/>
  <c r="K296" i="16"/>
  <c r="K52" i="17"/>
  <c r="K344" i="16"/>
  <c r="K368" i="16"/>
  <c r="K30" i="16"/>
  <c r="K339" i="16"/>
  <c r="K361" i="16"/>
  <c r="K63" i="16"/>
  <c r="K391" i="16"/>
  <c r="K53" i="16"/>
  <c r="K81" i="16"/>
  <c r="K130" i="16"/>
  <c r="K95" i="16"/>
  <c r="K159" i="16"/>
  <c r="K107" i="17"/>
  <c r="K253" i="16"/>
  <c r="K124" i="16"/>
  <c r="K78" i="17"/>
  <c r="K174" i="16"/>
  <c r="K105" i="16"/>
  <c r="K50" i="16"/>
  <c r="K32" i="16"/>
  <c r="K115" i="17"/>
  <c r="K90" i="16"/>
  <c r="K49" i="17"/>
  <c r="K99" i="16"/>
  <c r="K302" i="16"/>
  <c r="K251" i="16"/>
  <c r="K225" i="16"/>
  <c r="K297" i="16"/>
  <c r="K197" i="16"/>
  <c r="K34" i="17"/>
  <c r="K384" i="16"/>
  <c r="K77" i="17"/>
  <c r="K275" i="16"/>
  <c r="K109" i="16"/>
  <c r="K49" i="16"/>
  <c r="K214" i="16"/>
  <c r="K272" i="16"/>
  <c r="K353" i="16"/>
  <c r="K342" i="16"/>
  <c r="K100" i="16"/>
  <c r="K113" i="16"/>
  <c r="K268" i="16"/>
  <c r="K331" i="16"/>
  <c r="K338" i="16"/>
  <c r="K134" i="17"/>
  <c r="K116" i="16"/>
  <c r="K160" i="16"/>
  <c r="K365" i="16"/>
  <c r="K322" i="16"/>
  <c r="K383" i="16"/>
  <c r="K169" i="16"/>
  <c r="K71" i="17"/>
  <c r="K270" i="16"/>
  <c r="K242" i="16"/>
  <c r="K123" i="16"/>
  <c r="K149" i="16"/>
  <c r="K320" i="16"/>
  <c r="K259" i="16"/>
  <c r="K206" i="16"/>
  <c r="K310" i="16"/>
  <c r="K95" i="17"/>
  <c r="K79" i="17"/>
  <c r="K280" i="16"/>
  <c r="K71" i="16"/>
  <c r="K76" i="17"/>
  <c r="K199" i="16"/>
  <c r="K84" i="17"/>
  <c r="K139" i="16"/>
  <c r="K203" i="16"/>
  <c r="K79" i="16"/>
  <c r="K102" i="17"/>
  <c r="K148" i="16"/>
  <c r="K104" i="16"/>
  <c r="K236" i="16"/>
  <c r="K351" i="16"/>
  <c r="K184" i="16"/>
  <c r="K238" i="16"/>
  <c r="K231" i="16"/>
  <c r="K152" i="16"/>
  <c r="K186" i="16"/>
  <c r="K250" i="16"/>
  <c r="K132" i="16"/>
  <c r="K151" i="17"/>
  <c r="K187" i="16"/>
  <c r="K271" i="16"/>
  <c r="K218" i="16"/>
  <c r="K363" i="16"/>
  <c r="K241" i="16"/>
  <c r="K182" i="16"/>
  <c r="K260" i="16"/>
  <c r="K144" i="17"/>
  <c r="K151" i="16"/>
  <c r="K109" i="17"/>
  <c r="K114" i="17"/>
  <c r="K112" i="16"/>
  <c r="K335" i="16"/>
  <c r="K41" i="16"/>
  <c r="K371" i="16"/>
  <c r="K130" i="17"/>
  <c r="K139" i="17"/>
  <c r="K165" i="16"/>
  <c r="K327" i="16"/>
  <c r="K276" i="16"/>
  <c r="K307" i="16"/>
  <c r="K348" i="16"/>
  <c r="K248" i="16"/>
  <c r="K321" i="16"/>
  <c r="K315" i="16"/>
  <c r="K289" i="16"/>
  <c r="K350" i="16"/>
  <c r="K220" i="16"/>
  <c r="K156" i="16"/>
  <c r="K51" i="16"/>
  <c r="K81" i="17"/>
  <c r="P393" i="17" a="1"/>
  <c r="P393" i="17" s="1"/>
  <c r="P283" i="17" a="1"/>
  <c r="P283" i="17" s="1"/>
  <c r="P97" i="16" a="1"/>
  <c r="P97" i="16" s="1"/>
  <c r="K30" i="17"/>
  <c r="P257" i="16" a="1"/>
  <c r="P257" i="16" s="1"/>
  <c r="P240" i="17" a="1"/>
  <c r="P240" i="17" s="1"/>
  <c r="P35" i="16" a="1"/>
  <c r="P35" i="16" s="1"/>
  <c r="P109" i="16" a="1"/>
  <c r="P109" i="16" s="1"/>
  <c r="P373" i="17" a="1"/>
  <c r="P373" i="17" s="1"/>
  <c r="P258" i="16" a="1"/>
  <c r="P258" i="16" s="1"/>
  <c r="P353" i="16" a="1"/>
  <c r="P353" i="16" s="1"/>
  <c r="P352" i="16" a="1"/>
  <c r="P352" i="16" s="1"/>
  <c r="P304" i="17" a="1"/>
  <c r="P304" i="17" s="1"/>
  <c r="P78" i="17" a="1"/>
  <c r="P78" i="17" s="1"/>
  <c r="P265" i="17" a="1"/>
  <c r="P265" i="17" s="1"/>
  <c r="P184" i="17" a="1"/>
  <c r="P184" i="17" s="1"/>
  <c r="P386" i="17" a="1"/>
  <c r="P386" i="17" s="1"/>
  <c r="P305" i="16" a="1"/>
  <c r="P305" i="16" s="1"/>
  <c r="P199" i="16" a="1"/>
  <c r="P199" i="16" s="1"/>
  <c r="K33" i="17"/>
  <c r="P194" i="16" a="1"/>
  <c r="P194" i="16" s="1"/>
  <c r="P389" i="17" a="1"/>
  <c r="P389" i="17" s="1"/>
  <c r="P67" i="16" a="1"/>
  <c r="P67" i="16" s="1"/>
  <c r="P281" i="17" a="1"/>
  <c r="P281" i="17" s="1"/>
  <c r="P291" i="16" a="1"/>
  <c r="P291" i="16" s="1"/>
  <c r="P320" i="17" a="1"/>
  <c r="P320" i="17" s="1"/>
  <c r="P359" i="16" a="1"/>
  <c r="P359" i="16" s="1"/>
  <c r="P293" i="16" a="1"/>
  <c r="P293" i="16" s="1"/>
  <c r="P113" i="17" a="1"/>
  <c r="P113" i="17" s="1"/>
  <c r="P30" i="17" a="1"/>
  <c r="P30" i="17" s="1"/>
  <c r="P328" i="16" a="1"/>
  <c r="P328" i="16" s="1"/>
  <c r="K257" i="16"/>
  <c r="P390" i="17" a="1"/>
  <c r="P390" i="17" s="1"/>
  <c r="P267" i="16" a="1"/>
  <c r="P267" i="16" s="1"/>
  <c r="K329" i="16"/>
  <c r="P233" i="16" a="1"/>
  <c r="P233" i="16" s="1"/>
  <c r="K35" i="16"/>
  <c r="P189" i="16" a="1"/>
  <c r="P189" i="16" s="1"/>
  <c r="P125" i="16" a="1"/>
  <c r="P125" i="16" s="1"/>
  <c r="P337" i="16" a="1"/>
  <c r="P337" i="16" s="1"/>
  <c r="K152" i="17"/>
  <c r="K99" i="17"/>
  <c r="K82" i="16"/>
  <c r="P316" i="16" a="1"/>
  <c r="P316" i="16" s="1"/>
  <c r="K122" i="16"/>
  <c r="K54" i="17"/>
  <c r="P287" i="16" a="1"/>
  <c r="P287" i="16" s="1"/>
  <c r="P340" i="16" a="1"/>
  <c r="P340" i="16" s="1"/>
  <c r="K60" i="16"/>
  <c r="K143" i="17"/>
  <c r="P186" i="17" a="1"/>
  <c r="P186" i="17" s="1"/>
  <c r="P356" i="17" a="1"/>
  <c r="P356" i="17" s="1"/>
  <c r="P358" i="16" a="1"/>
  <c r="P358" i="16" s="1"/>
  <c r="P378" i="16" a="1"/>
  <c r="P378" i="16" s="1"/>
  <c r="K278" i="16"/>
  <c r="K150" i="16"/>
  <c r="P376" i="17" a="1"/>
  <c r="P376" i="17" s="1"/>
  <c r="P51" i="17" a="1"/>
  <c r="P51" i="17" s="1"/>
  <c r="P185" i="16" a="1"/>
  <c r="P185" i="16" s="1"/>
  <c r="K67" i="17"/>
  <c r="K96" i="16"/>
  <c r="K154" i="16"/>
  <c r="P190" i="17" a="1"/>
  <c r="P190" i="17" s="1"/>
  <c r="P122" i="17" a="1"/>
  <c r="P122" i="17" s="1"/>
  <c r="K229" i="16"/>
  <c r="K61" i="16"/>
  <c r="K74" i="16"/>
  <c r="P111" i="16" a="1"/>
  <c r="P111" i="16" s="1"/>
  <c r="K105" i="17"/>
  <c r="P385" i="16" a="1"/>
  <c r="P385" i="16" s="1"/>
  <c r="P256" i="17" a="1"/>
  <c r="P256" i="17" s="1"/>
  <c r="P316" i="17" a="1"/>
  <c r="P316" i="17" s="1"/>
  <c r="K227" i="16"/>
  <c r="P286" i="17" a="1"/>
  <c r="P286" i="17" s="1"/>
  <c r="K309" i="16"/>
  <c r="K188" i="16"/>
  <c r="P42" i="17" a="1"/>
  <c r="P42" i="17" s="1"/>
  <c r="P56" i="16" a="1"/>
  <c r="P56" i="16" s="1"/>
  <c r="P141" i="17" a="1"/>
  <c r="P141" i="17" s="1"/>
  <c r="P182" i="17" a="1"/>
  <c r="P182" i="17" s="1"/>
  <c r="F194" i="17"/>
  <c r="I194" i="17"/>
  <c r="H194" i="17"/>
  <c r="O194" i="17"/>
  <c r="P138" i="16" a="1"/>
  <c r="P138" i="16" s="1"/>
  <c r="K31" i="17"/>
  <c r="P232" i="16" a="1"/>
  <c r="P232" i="16" s="1"/>
  <c r="P65" i="17" a="1"/>
  <c r="P65" i="17" s="1"/>
  <c r="P123" i="16" a="1"/>
  <c r="P123" i="16" s="1"/>
  <c r="P178" i="16" a="1"/>
  <c r="P178" i="16" s="1"/>
  <c r="K336" i="16"/>
  <c r="P333" i="17" a="1"/>
  <c r="P333" i="17" s="1"/>
  <c r="P142" i="16" a="1"/>
  <c r="P142" i="16" s="1"/>
  <c r="P117" i="16" a="1"/>
  <c r="P117" i="16" s="1"/>
  <c r="P240" i="16" a="1"/>
  <c r="P240" i="16" s="1"/>
  <c r="P78" i="16" a="1"/>
  <c r="P78" i="16" s="1"/>
  <c r="P223" i="17" a="1"/>
  <c r="P223" i="17" s="1"/>
  <c r="K261" i="16"/>
  <c r="K60" i="17"/>
  <c r="P371" i="17" a="1"/>
  <c r="P371" i="17" s="1"/>
  <c r="P137" i="16" a="1"/>
  <c r="P137" i="16" s="1"/>
  <c r="P255" i="16" a="1"/>
  <c r="P255" i="16" s="1"/>
  <c r="P317" i="17" a="1"/>
  <c r="P317" i="17" s="1"/>
  <c r="P230" i="16" a="1"/>
  <c r="P230" i="16" s="1"/>
  <c r="K75" i="16"/>
  <c r="P358" i="17" a="1"/>
  <c r="P358" i="17" s="1"/>
  <c r="P363" i="16" a="1"/>
  <c r="P363" i="16" s="1"/>
  <c r="P158" i="17" a="1"/>
  <c r="P158" i="17" s="1"/>
  <c r="K172" i="16"/>
  <c r="F188" i="17"/>
  <c r="I188" i="17"/>
  <c r="H188" i="17"/>
  <c r="O188" i="17"/>
  <c r="K375" i="16"/>
  <c r="P59" i="16" a="1"/>
  <c r="P59" i="16" s="1"/>
  <c r="P331" i="16" a="1"/>
  <c r="P331" i="16" s="1"/>
  <c r="P120" i="16" a="1"/>
  <c r="P120" i="16" s="1"/>
  <c r="P252" i="16" a="1"/>
  <c r="P252" i="16" s="1"/>
  <c r="P309" i="16" a="1"/>
  <c r="P309" i="16" s="1"/>
  <c r="K345" i="16"/>
  <c r="P137" i="17" a="1"/>
  <c r="P137" i="17" s="1"/>
  <c r="P80" i="16" a="1"/>
  <c r="P80" i="16" s="1"/>
  <c r="P162" i="16" a="1"/>
  <c r="P162" i="16" s="1"/>
  <c r="P120" i="17" a="1"/>
  <c r="P120" i="17" s="1"/>
  <c r="P71" i="17" a="1"/>
  <c r="P71" i="17" s="1"/>
  <c r="P208" i="16" a="1"/>
  <c r="P208" i="16" s="1"/>
  <c r="P65" i="16" a="1"/>
  <c r="P65" i="16" s="1"/>
  <c r="P270" i="16" a="1"/>
  <c r="P270" i="16" s="1"/>
  <c r="K36" i="17"/>
  <c r="P252" i="17" a="1"/>
  <c r="P252" i="17" s="1"/>
  <c r="K119" i="16"/>
  <c r="P372" i="17" a="1"/>
  <c r="P372" i="17" s="1"/>
  <c r="P314" i="16" a="1"/>
  <c r="P314" i="16" s="1"/>
  <c r="P310" i="16" a="1"/>
  <c r="P310" i="16" s="1"/>
  <c r="P387" i="16" a="1"/>
  <c r="P387" i="16" s="1"/>
  <c r="O380" i="17"/>
  <c r="F380" i="17"/>
  <c r="H380" i="17"/>
  <c r="I380" i="17"/>
  <c r="P58" i="17" a="1"/>
  <c r="P58" i="17" s="1"/>
  <c r="P103" i="17" a="1"/>
  <c r="P103" i="17" s="1"/>
  <c r="P296" i="16" a="1"/>
  <c r="P296" i="16" s="1"/>
  <c r="P117" i="17" a="1"/>
  <c r="P117" i="17" s="1"/>
  <c r="P277" i="17" a="1"/>
  <c r="P277" i="17" s="1"/>
  <c r="K323" i="16"/>
  <c r="P44" i="17" a="1"/>
  <c r="P44" i="17" s="1"/>
  <c r="P133" i="17" a="1"/>
  <c r="P133" i="17" s="1"/>
  <c r="P304" i="16" a="1"/>
  <c r="P304" i="16" s="1"/>
  <c r="P387" i="17" a="1"/>
  <c r="P387" i="17" s="1"/>
  <c r="H155" i="17"/>
  <c r="F155" i="17"/>
  <c r="I155" i="17"/>
  <c r="O155" i="17"/>
  <c r="K303" i="16"/>
  <c r="P71" i="16" a="1"/>
  <c r="P71" i="16" s="1"/>
  <c r="P59" i="17" a="1"/>
  <c r="P59" i="17" s="1"/>
  <c r="P60" i="16" a="1"/>
  <c r="P60" i="16" s="1"/>
  <c r="P172" i="17" a="1"/>
  <c r="P172" i="17" s="1"/>
  <c r="P297" i="17" a="1"/>
  <c r="P297" i="17" s="1"/>
  <c r="P184" i="16" a="1"/>
  <c r="P184" i="16" s="1"/>
  <c r="P66" i="16" a="1"/>
  <c r="P66" i="16" s="1"/>
  <c r="P147" i="16" a="1"/>
  <c r="P147" i="16" s="1"/>
  <c r="K98" i="17"/>
  <c r="K111" i="16"/>
  <c r="F301" i="17"/>
  <c r="I301" i="17"/>
  <c r="H301" i="17"/>
  <c r="O301" i="17"/>
  <c r="P362" i="17" a="1"/>
  <c r="P362" i="17" s="1"/>
  <c r="P153" i="17" a="1"/>
  <c r="P153" i="17" s="1"/>
  <c r="P177" i="16" a="1"/>
  <c r="P177" i="16" s="1"/>
  <c r="P200" i="16" a="1"/>
  <c r="P200" i="16" s="1"/>
  <c r="P57" i="17" a="1"/>
  <c r="P57" i="17" s="1"/>
  <c r="P83" i="16" a="1"/>
  <c r="P83" i="16" s="1"/>
  <c r="P84" i="16" a="1"/>
  <c r="P84" i="16" s="1"/>
  <c r="P274" i="16" a="1"/>
  <c r="P274" i="16" s="1"/>
  <c r="P68" i="16" a="1"/>
  <c r="P68" i="16" s="1"/>
  <c r="P98" i="16" a="1"/>
  <c r="P98" i="16" s="1"/>
  <c r="P86" i="16" a="1"/>
  <c r="P86" i="16" s="1"/>
  <c r="P370" i="16" a="1"/>
  <c r="P370" i="16" s="1"/>
  <c r="P39" i="17" a="1"/>
  <c r="P39" i="17" s="1"/>
  <c r="P172" i="16" a="1"/>
  <c r="P172" i="16" s="1"/>
  <c r="P373" i="16" a="1"/>
  <c r="P373" i="16" s="1"/>
  <c r="P51" i="16" a="1"/>
  <c r="P51" i="16" s="1"/>
  <c r="P315" i="17" a="1"/>
  <c r="P315" i="17" s="1"/>
  <c r="P192" i="17" a="1"/>
  <c r="P192" i="17" s="1"/>
  <c r="P329" i="16" a="1"/>
  <c r="P329" i="16" s="1"/>
  <c r="P247" i="17" a="1"/>
  <c r="P247" i="17" s="1"/>
  <c r="P82" i="16" a="1"/>
  <c r="P82" i="16" s="1"/>
  <c r="P190" i="16" a="1"/>
  <c r="P190" i="16" s="1"/>
  <c r="K306" i="16"/>
  <c r="K125" i="17"/>
  <c r="P342" i="17" a="1"/>
  <c r="P342" i="17" s="1"/>
  <c r="P102" i="17" a="1"/>
  <c r="P102" i="17" s="1"/>
  <c r="P287" i="17" a="1"/>
  <c r="P287" i="17" s="1"/>
  <c r="K340" i="16"/>
  <c r="P186" i="16" a="1"/>
  <c r="P186" i="16" s="1"/>
  <c r="P204" i="16" a="1"/>
  <c r="P204" i="16" s="1"/>
  <c r="P374" i="16" a="1"/>
  <c r="P374" i="16" s="1"/>
  <c r="P179" i="16" a="1"/>
  <c r="P179" i="16" s="1"/>
  <c r="P288" i="17" a="1"/>
  <c r="P288" i="17" s="1"/>
  <c r="P132" i="17" a="1"/>
  <c r="P132" i="17" s="1"/>
  <c r="P196" i="17" a="1"/>
  <c r="P196" i="17" s="1"/>
  <c r="P33" i="16" a="1"/>
  <c r="P33" i="16" s="1"/>
  <c r="P226" i="17" a="1"/>
  <c r="P226" i="17" s="1"/>
  <c r="K318" i="16"/>
  <c r="P150" i="16" a="1"/>
  <c r="P150" i="16" s="1"/>
  <c r="P183" i="16" a="1"/>
  <c r="P183" i="16" s="1"/>
  <c r="K349" i="16"/>
  <c r="K372" i="16"/>
  <c r="K38" i="16"/>
  <c r="P288" i="16" a="1"/>
  <c r="P288" i="16" s="1"/>
  <c r="K86" i="17"/>
  <c r="K127" i="17"/>
  <c r="P359" i="17" a="1"/>
  <c r="P359" i="17" s="1"/>
  <c r="P77" i="16" a="1"/>
  <c r="P77" i="16" s="1"/>
  <c r="K326" i="16"/>
  <c r="P128" i="16" a="1"/>
  <c r="P128" i="16" s="1"/>
  <c r="P74" i="16" a="1"/>
  <c r="P74" i="16" s="1"/>
  <c r="P269" i="16" a="1"/>
  <c r="P269" i="16" s="1"/>
  <c r="P221" i="17" a="1"/>
  <c r="P221" i="17" s="1"/>
  <c r="P325" i="17" a="1"/>
  <c r="P325" i="17" s="1"/>
  <c r="P212" i="16" a="1"/>
  <c r="P212" i="16" s="1"/>
  <c r="P180" i="16" a="1"/>
  <c r="P180" i="16" s="1"/>
  <c r="P363" i="17" a="1"/>
  <c r="P363" i="17" s="1"/>
  <c r="P85" i="16" a="1"/>
  <c r="P85" i="16" s="1"/>
  <c r="P188" i="16" a="1"/>
  <c r="P188" i="16" s="1"/>
  <c r="K101" i="16"/>
  <c r="P74" i="17" a="1"/>
  <c r="P74" i="17" s="1"/>
  <c r="P292" i="17" a="1"/>
  <c r="P292" i="17" s="1"/>
  <c r="P31" i="17" a="1"/>
  <c r="P31" i="17" s="1"/>
  <c r="K369" i="16"/>
  <c r="K63" i="17"/>
  <c r="P339" i="17" a="1"/>
  <c r="P339" i="17" s="1"/>
  <c r="P126" i="16" a="1"/>
  <c r="P126" i="16" s="1"/>
  <c r="P40" i="16" a="1"/>
  <c r="P40" i="16" s="1"/>
  <c r="P103" i="16" a="1"/>
  <c r="P103" i="16" s="1"/>
  <c r="K178" i="16"/>
  <c r="P208" i="17" a="1"/>
  <c r="P208" i="17" s="1"/>
  <c r="P119" i="16" a="1"/>
  <c r="P119" i="16" s="1"/>
  <c r="P336" i="16" a="1"/>
  <c r="P336" i="16" s="1"/>
  <c r="K83" i="17"/>
  <c r="P72" i="16" a="1"/>
  <c r="P72" i="16" s="1"/>
  <c r="P146" i="16" a="1"/>
  <c r="P146" i="16" s="1"/>
  <c r="P164" i="17" a="1"/>
  <c r="P164" i="17" s="1"/>
  <c r="K274" i="16"/>
  <c r="P40" i="17" a="1"/>
  <c r="P40" i="17" s="1"/>
  <c r="K136" i="16"/>
  <c r="K330" i="16"/>
  <c r="P381" i="16" a="1"/>
  <c r="P381" i="16" s="1"/>
  <c r="O274" i="17"/>
  <c r="H274" i="17"/>
  <c r="F274" i="17"/>
  <c r="I274" i="17"/>
  <c r="P60" i="17" a="1"/>
  <c r="P60" i="17" s="1"/>
  <c r="K76" i="16"/>
  <c r="P219" i="17" a="1"/>
  <c r="P219" i="17" s="1"/>
  <c r="K163" i="16"/>
  <c r="P357" i="17" a="1"/>
  <c r="P357" i="17" s="1"/>
  <c r="P118" i="16" a="1"/>
  <c r="P118" i="16" s="1"/>
  <c r="P299" i="17" a="1"/>
  <c r="P299" i="17" s="1"/>
  <c r="P241" i="16" a="1"/>
  <c r="P241" i="16" s="1"/>
  <c r="P375" i="16" a="1"/>
  <c r="P375" i="16" s="1"/>
  <c r="P182" i="16" a="1"/>
  <c r="P182" i="16" s="1"/>
  <c r="K59" i="16"/>
  <c r="P328" i="17" a="1"/>
  <c r="P328" i="17" s="1"/>
  <c r="P303" i="16" a="1"/>
  <c r="P303" i="16" s="1"/>
  <c r="O112" i="17"/>
  <c r="I112" i="17"/>
  <c r="H112" i="17"/>
  <c r="F112" i="17"/>
  <c r="P334" i="17" a="1"/>
  <c r="P334" i="17" s="1"/>
  <c r="P144" i="17" a="1"/>
  <c r="P144" i="17" s="1"/>
  <c r="P175" i="17" a="1"/>
  <c r="P175" i="17" s="1"/>
  <c r="P332" i="17" a="1"/>
  <c r="P332" i="17" s="1"/>
  <c r="K316" i="16"/>
  <c r="P236" i="16" a="1"/>
  <c r="P236" i="16" s="1"/>
  <c r="K287" i="16"/>
  <c r="K212" i="16"/>
  <c r="P132" i="16" a="1"/>
  <c r="P132" i="16" s="1"/>
  <c r="P187" i="16" a="1"/>
  <c r="P187" i="16" s="1"/>
  <c r="P68" i="17" a="1"/>
  <c r="P68" i="17" s="1"/>
  <c r="P75" i="17" a="1"/>
  <c r="P75" i="17" s="1"/>
  <c r="P73" i="17" a="1"/>
  <c r="P73" i="17" s="1"/>
  <c r="P84" i="17" a="1"/>
  <c r="P84" i="17" s="1"/>
  <c r="P205" i="16" a="1"/>
  <c r="P205" i="16" s="1"/>
  <c r="K108" i="16"/>
  <c r="K82" i="17"/>
  <c r="P331" i="17" a="1"/>
  <c r="P331" i="17" s="1"/>
  <c r="P326" i="17" a="1"/>
  <c r="P326" i="17" s="1"/>
  <c r="P237" i="16" a="1"/>
  <c r="P237" i="16" s="1"/>
  <c r="P143" i="16" a="1"/>
  <c r="P143" i="16" s="1"/>
  <c r="K281" i="16"/>
  <c r="P139" i="16" a="1"/>
  <c r="P139" i="16" s="1"/>
  <c r="P37" i="17" a="1"/>
  <c r="P37" i="17" s="1"/>
  <c r="P353" i="17" a="1"/>
  <c r="P353" i="17" s="1"/>
  <c r="P196" i="16" a="1"/>
  <c r="P196" i="16" s="1"/>
  <c r="K59" i="17"/>
  <c r="P201" i="16" a="1"/>
  <c r="P201" i="16" s="1"/>
  <c r="P381" i="17" a="1"/>
  <c r="P381" i="17" s="1"/>
  <c r="P125" i="17" a="1"/>
  <c r="P125" i="17" s="1"/>
  <c r="K54" i="16"/>
  <c r="P334" i="16" a="1"/>
  <c r="P334" i="16" s="1"/>
  <c r="P112" i="16" a="1"/>
  <c r="P112" i="16" s="1"/>
  <c r="P167" i="17" a="1"/>
  <c r="P167" i="17" s="1"/>
  <c r="K205" i="16"/>
  <c r="P259" i="17" a="1"/>
  <c r="P259" i="17" s="1"/>
  <c r="P382" i="17" a="1"/>
  <c r="P382" i="17" s="1"/>
  <c r="P87" i="17" a="1"/>
  <c r="P87" i="17" s="1"/>
  <c r="P366" i="16" a="1"/>
  <c r="P366" i="16" s="1"/>
  <c r="K90" i="17"/>
  <c r="P165" i="16" a="1"/>
  <c r="P165" i="16" s="1"/>
  <c r="K192" i="16"/>
  <c r="P213" i="16" a="1"/>
  <c r="P213" i="16" s="1"/>
  <c r="P98" i="17" a="1"/>
  <c r="P98" i="17" s="1"/>
  <c r="P349" i="16" a="1"/>
  <c r="P349" i="16" s="1"/>
  <c r="K94" i="17"/>
  <c r="P250" i="16" a="1"/>
  <c r="P250" i="16" s="1"/>
  <c r="P378" i="17" a="1"/>
  <c r="P378" i="17" s="1"/>
  <c r="K46" i="16"/>
  <c r="P86" i="17" a="1"/>
  <c r="P86" i="17" s="1"/>
  <c r="P127" i="17" a="1"/>
  <c r="P127" i="17" s="1"/>
  <c r="P161" i="17" a="1"/>
  <c r="P161" i="17" s="1"/>
  <c r="P388" i="16" a="1"/>
  <c r="P388" i="16" s="1"/>
  <c r="K140" i="16"/>
  <c r="P121" i="17" a="1"/>
  <c r="P121" i="17" s="1"/>
  <c r="K226" i="16"/>
  <c r="K133" i="16"/>
  <c r="P62" i="16" a="1"/>
  <c r="P62" i="16" s="1"/>
  <c r="P276" i="16" a="1"/>
  <c r="P276" i="16" s="1"/>
  <c r="P369" i="17" a="1"/>
  <c r="P369" i="17" s="1"/>
  <c r="P101" i="16" a="1"/>
  <c r="P101" i="16" s="1"/>
  <c r="K126" i="17"/>
  <c r="P249" i="16" a="1"/>
  <c r="P249" i="16" s="1"/>
  <c r="P345" i="16" a="1"/>
  <c r="P345" i="16" s="1"/>
  <c r="P388" i="17" a="1"/>
  <c r="P388" i="17" s="1"/>
  <c r="K146" i="17"/>
  <c r="K64" i="17"/>
  <c r="K295" i="16"/>
  <c r="P131" i="17" a="1"/>
  <c r="P131" i="17" s="1"/>
  <c r="F211" i="17"/>
  <c r="I211" i="17"/>
  <c r="H211" i="17"/>
  <c r="O211" i="17"/>
  <c r="I308" i="17"/>
  <c r="O308" i="17"/>
  <c r="H308" i="17"/>
  <c r="F308" i="17"/>
  <c r="O262" i="17"/>
  <c r="I262" i="17"/>
  <c r="H262" i="17"/>
  <c r="F262" i="17"/>
  <c r="P289" i="16" a="1"/>
  <c r="P289" i="16" s="1"/>
  <c r="P168" i="16" a="1"/>
  <c r="P168" i="16" s="1"/>
  <c r="P83" i="17" a="1"/>
  <c r="P83" i="17" s="1"/>
  <c r="K72" i="16"/>
  <c r="K84" i="16"/>
  <c r="K314" i="16"/>
  <c r="K142" i="17"/>
  <c r="P136" i="16" a="1"/>
  <c r="P136" i="16" s="1"/>
  <c r="K311" i="16"/>
  <c r="P330" i="16" a="1"/>
  <c r="P330" i="16" s="1"/>
  <c r="K135" i="16"/>
  <c r="P209" i="17" a="1"/>
  <c r="P209" i="17" s="1"/>
  <c r="P150" i="17" a="1"/>
  <c r="P150" i="17" s="1"/>
  <c r="P61" i="17" a="1"/>
  <c r="P61" i="17" s="1"/>
  <c r="P163" i="16" a="1"/>
  <c r="P163" i="16" s="1"/>
  <c r="P323" i="16" a="1"/>
  <c r="P323" i="16" s="1"/>
  <c r="O284" i="17"/>
  <c r="I284" i="17"/>
  <c r="H284" i="17"/>
  <c r="F284" i="17"/>
  <c r="K304" i="16"/>
  <c r="P166" i="17" a="1"/>
  <c r="P166" i="17" s="1"/>
  <c r="P88" i="16" a="1"/>
  <c r="P88" i="16" s="1"/>
  <c r="P162" i="17" a="1"/>
  <c r="P162" i="17" s="1"/>
  <c r="P264" i="16" a="1"/>
  <c r="P264" i="16" s="1"/>
  <c r="K305" i="16"/>
  <c r="P33" i="17" a="1"/>
  <c r="P33" i="17" s="1"/>
  <c r="P50" i="17" a="1"/>
  <c r="P50" i="17" s="1"/>
  <c r="P179" i="17" a="1"/>
  <c r="P179" i="17" s="1"/>
  <c r="P42" i="16" a="1"/>
  <c r="P42" i="16" s="1"/>
  <c r="P351" i="16" a="1"/>
  <c r="P351" i="16" s="1"/>
  <c r="P122" i="16" a="1"/>
  <c r="P122" i="16" s="1"/>
  <c r="P152" i="16" a="1"/>
  <c r="P152" i="16" s="1"/>
  <c r="P105" i="17" a="1"/>
  <c r="P105" i="17" s="1"/>
  <c r="K180" i="16"/>
  <c r="P102" i="16" a="1"/>
  <c r="P102" i="16" s="1"/>
  <c r="P148" i="17" a="1"/>
  <c r="P148" i="17" s="1"/>
  <c r="P218" i="16" a="1"/>
  <c r="P218" i="16" s="1"/>
  <c r="K37" i="17"/>
  <c r="K201" i="16"/>
  <c r="P337" i="17" a="1"/>
  <c r="P337" i="17" s="1"/>
  <c r="K75" i="17"/>
  <c r="P235" i="17" a="1"/>
  <c r="P235" i="17" s="1"/>
  <c r="K73" i="17"/>
  <c r="P346" i="17" a="1"/>
  <c r="P346" i="17" s="1"/>
  <c r="P43" i="17" a="1"/>
  <c r="P43" i="17" s="1"/>
  <c r="K256" i="16"/>
  <c r="K88" i="17"/>
  <c r="P107" i="17" a="1"/>
  <c r="P107" i="17" s="1"/>
  <c r="P189" i="17" a="1"/>
  <c r="P189" i="17" s="1"/>
  <c r="P340" i="17" a="1"/>
  <c r="P340" i="17" s="1"/>
  <c r="P344" i="17" a="1"/>
  <c r="P344" i="17" s="1"/>
  <c r="P324" i="16" a="1"/>
  <c r="P324" i="16" s="1"/>
  <c r="K196" i="16"/>
  <c r="K234" i="16"/>
  <c r="P100" i="17" a="1"/>
  <c r="P100" i="17" s="1"/>
  <c r="K181" i="16"/>
  <c r="P273" i="17" a="1"/>
  <c r="P273" i="17" s="1"/>
  <c r="K334" i="16"/>
  <c r="P114" i="17" a="1"/>
  <c r="P114" i="17" s="1"/>
  <c r="P298" i="17" a="1"/>
  <c r="P298" i="17" s="1"/>
  <c r="K290" i="16"/>
  <c r="K87" i="17"/>
  <c r="K366" i="16"/>
  <c r="P210" i="17" a="1"/>
  <c r="P210" i="17" s="1"/>
  <c r="K31" i="16"/>
  <c r="P253" i="17" a="1"/>
  <c r="P253" i="17" s="1"/>
  <c r="K53" i="17"/>
  <c r="P192" i="16" a="1"/>
  <c r="P192" i="16" s="1"/>
  <c r="K263" i="16"/>
  <c r="K341" i="16"/>
  <c r="P367" i="16" a="1"/>
  <c r="P367" i="16" s="1"/>
  <c r="P318" i="16" a="1"/>
  <c r="P318" i="16" s="1"/>
  <c r="K213" i="16"/>
  <c r="K279" i="16"/>
  <c r="K93" i="16"/>
  <c r="P105" i="16" a="1"/>
  <c r="P105" i="16" s="1"/>
  <c r="P129" i="16" a="1"/>
  <c r="P129" i="16" s="1"/>
  <c r="P364" i="17" a="1"/>
  <c r="P364" i="17" s="1"/>
  <c r="P372" i="16" a="1"/>
  <c r="P372" i="16" s="1"/>
  <c r="P38" i="16" a="1"/>
  <c r="P38" i="16" s="1"/>
  <c r="P58" i="16" a="1"/>
  <c r="P58" i="16" s="1"/>
  <c r="P176" i="17" a="1"/>
  <c r="P176" i="17" s="1"/>
  <c r="P111" i="17" a="1"/>
  <c r="P111" i="17" s="1"/>
  <c r="P46" i="16" a="1"/>
  <c r="P46" i="16" s="1"/>
  <c r="P326" i="16" a="1"/>
  <c r="P326" i="16" s="1"/>
  <c r="P163" i="17" a="1"/>
  <c r="P163" i="17" s="1"/>
  <c r="K44" i="16"/>
  <c r="P368" i="17" a="1"/>
  <c r="P368" i="17" s="1"/>
  <c r="P133" i="16" a="1"/>
  <c r="P133" i="16" s="1"/>
  <c r="P348" i="17" a="1"/>
  <c r="P348" i="17" s="1"/>
  <c r="K62" i="16"/>
  <c r="P171" i="17" a="1"/>
  <c r="P171" i="17" s="1"/>
  <c r="P191" i="16" a="1"/>
  <c r="P191" i="16" s="1"/>
  <c r="P48" i="16" a="1"/>
  <c r="P48" i="16" s="1"/>
  <c r="K85" i="16"/>
  <c r="K110" i="17"/>
  <c r="P348" i="16" a="1"/>
  <c r="P348" i="16" s="1"/>
  <c r="K55" i="17"/>
  <c r="K390" i="16"/>
  <c r="P364" i="16" a="1"/>
  <c r="P364" i="16" s="1"/>
  <c r="P126" i="17" a="1"/>
  <c r="P126" i="17" s="1"/>
  <c r="P269" i="17" a="1"/>
  <c r="P269" i="17" s="1"/>
  <c r="P146" i="17" a="1"/>
  <c r="P146" i="17" s="1"/>
  <c r="P64" i="17" a="1"/>
  <c r="P64" i="17" s="1"/>
  <c r="K285" i="16"/>
  <c r="K89" i="17"/>
  <c r="P295" i="16" a="1"/>
  <c r="P295" i="16" s="1"/>
  <c r="P369" i="16" a="1"/>
  <c r="P369" i="16" s="1"/>
  <c r="P63" i="17" a="1"/>
  <c r="P63" i="17" s="1"/>
  <c r="K131" i="17"/>
  <c r="P124" i="17" a="1"/>
  <c r="P124" i="17" s="1"/>
  <c r="P85" i="17" a="1"/>
  <c r="P85" i="17" s="1"/>
  <c r="P87" i="16" a="1"/>
  <c r="P87" i="16" s="1"/>
  <c r="P199" i="17" a="1"/>
  <c r="P199" i="17" s="1"/>
  <c r="K200" i="16"/>
  <c r="K389" i="16"/>
  <c r="P250" i="17" a="1"/>
  <c r="P250" i="17" s="1"/>
  <c r="P53" i="16" a="1"/>
  <c r="P53" i="16" s="1"/>
  <c r="P225" i="17" a="1"/>
  <c r="P225" i="17" s="1"/>
  <c r="P142" i="17" a="1"/>
  <c r="P142" i="17" s="1"/>
  <c r="K40" i="17"/>
  <c r="P311" i="16" a="1"/>
  <c r="P311" i="16" s="1"/>
  <c r="P135" i="16" a="1"/>
  <c r="P135" i="16" s="1"/>
  <c r="P270" i="17" a="1"/>
  <c r="P270" i="17" s="1"/>
  <c r="K80" i="17"/>
  <c r="P76" i="16" a="1"/>
  <c r="P76" i="16" s="1"/>
  <c r="K48" i="17"/>
  <c r="P299" i="16" a="1"/>
  <c r="P299" i="16" s="1"/>
  <c r="P225" i="16" a="1"/>
  <c r="P225" i="16" s="1"/>
  <c r="K247" i="16"/>
  <c r="O160" i="17"/>
  <c r="I160" i="17"/>
  <c r="H160" i="17"/>
  <c r="F160" i="17"/>
  <c r="K170" i="16"/>
  <c r="P361" i="17" a="1"/>
  <c r="P361" i="17" s="1"/>
  <c r="P228" i="16" a="1"/>
  <c r="P228" i="16" s="1"/>
  <c r="K173" i="16"/>
  <c r="K379" i="16"/>
  <c r="P243" i="17" a="1"/>
  <c r="P243" i="17" s="1"/>
  <c r="K73" i="16"/>
  <c r="K96" i="17"/>
  <c r="P354" i="17" a="1"/>
  <c r="P354" i="17" s="1"/>
  <c r="P275" i="17" a="1"/>
  <c r="P275" i="17" s="1"/>
  <c r="K134" i="16"/>
  <c r="K129" i="17"/>
  <c r="P260" i="16" a="1"/>
  <c r="P260" i="16" s="1"/>
  <c r="P159" i="16" a="1"/>
  <c r="P159" i="16" s="1"/>
  <c r="P92" i="17" a="1"/>
  <c r="P92" i="17" s="1"/>
  <c r="P154" i="16" a="1"/>
  <c r="P154" i="16" s="1"/>
  <c r="P61" i="16" a="1"/>
  <c r="P61" i="16" s="1"/>
  <c r="K70" i="16"/>
  <c r="P152" i="17" a="1"/>
  <c r="P152" i="17" s="1"/>
  <c r="P301" i="16" a="1"/>
  <c r="P301" i="16" s="1"/>
  <c r="P91" i="17" a="1"/>
  <c r="P91" i="17" s="1"/>
  <c r="P283" i="16" a="1"/>
  <c r="P283" i="16" s="1"/>
  <c r="K358" i="16"/>
  <c r="K183" i="16"/>
  <c r="K269" i="16"/>
  <c r="P333" i="16" a="1"/>
  <c r="P333" i="16" s="1"/>
  <c r="K190" i="16"/>
  <c r="P306" i="16" a="1"/>
  <c r="P306" i="16" s="1"/>
  <c r="K143" i="16"/>
  <c r="P70" i="16" a="1"/>
  <c r="P70" i="16" s="1"/>
  <c r="P306" i="17" a="1"/>
  <c r="P306" i="17" s="1"/>
  <c r="P203" i="17" a="1"/>
  <c r="P203" i="17" s="1"/>
  <c r="P263" i="17" a="1"/>
  <c r="P263" i="17" s="1"/>
  <c r="P248" i="17" a="1"/>
  <c r="P248" i="17" s="1"/>
  <c r="P151" i="16" a="1"/>
  <c r="P151" i="16" s="1"/>
  <c r="K317" i="16"/>
  <c r="P109" i="17" a="1"/>
  <c r="P109" i="17" s="1"/>
  <c r="K100" i="17"/>
  <c r="P181" i="16" a="1"/>
  <c r="P181" i="16" s="1"/>
  <c r="P335" i="16" a="1"/>
  <c r="P335" i="16" s="1"/>
  <c r="P41" i="16" a="1"/>
  <c r="P41" i="16" s="1"/>
  <c r="P371" i="16" a="1"/>
  <c r="P371" i="16" s="1"/>
  <c r="P130" i="17" a="1"/>
  <c r="P130" i="17" s="1"/>
  <c r="P290" i="16" a="1"/>
  <c r="P290" i="16" s="1"/>
  <c r="P31" i="16" a="1"/>
  <c r="P31" i="16" s="1"/>
  <c r="P232" i="17" a="1"/>
  <c r="P232" i="17" s="1"/>
  <c r="P295" i="17" a="1"/>
  <c r="P295" i="17" s="1"/>
  <c r="P187" i="17" a="1"/>
  <c r="P187" i="17" s="1"/>
  <c r="P53" i="17" a="1"/>
  <c r="P53" i="17" s="1"/>
  <c r="P139" i="17" a="1"/>
  <c r="P139" i="17" s="1"/>
  <c r="P90" i="17" a="1"/>
  <c r="P90" i="17" s="1"/>
  <c r="P355" i="17" a="1"/>
  <c r="P355" i="17" s="1"/>
  <c r="P234" i="17" a="1"/>
  <c r="P234" i="17" s="1"/>
  <c r="P327" i="16" a="1"/>
  <c r="P327" i="16" s="1"/>
  <c r="P263" i="16" a="1"/>
  <c r="P263" i="16" s="1"/>
  <c r="P228" i="17" a="1"/>
  <c r="P228" i="17" s="1"/>
  <c r="P341" i="16" a="1"/>
  <c r="P341" i="16" s="1"/>
  <c r="K367" i="16"/>
  <c r="K89" i="16"/>
  <c r="K129" i="16"/>
  <c r="P119" i="17" a="1"/>
  <c r="P119" i="17" s="1"/>
  <c r="P347" i="17" a="1"/>
  <c r="P347" i="17" s="1"/>
  <c r="P239" i="16" a="1"/>
  <c r="P239" i="16" s="1"/>
  <c r="K191" i="16"/>
  <c r="P383" i="17" a="1"/>
  <c r="P383" i="17" s="1"/>
  <c r="P307" i="16" a="1"/>
  <c r="P307" i="16" s="1"/>
  <c r="P110" i="17" a="1"/>
  <c r="P110" i="17" s="1"/>
  <c r="P55" i="17" a="1"/>
  <c r="P55" i="17" s="1"/>
  <c r="F29" i="16"/>
  <c r="O29" i="16"/>
  <c r="H29" i="16"/>
  <c r="I29" i="16"/>
  <c r="P390" i="16" a="1"/>
  <c r="P390" i="16" s="1"/>
  <c r="K364" i="16"/>
  <c r="P248" i="16" a="1"/>
  <c r="P248" i="16" s="1"/>
  <c r="P202" i="17" a="1"/>
  <c r="P202" i="17" s="1"/>
  <c r="P321" i="16" a="1"/>
  <c r="P321" i="16" s="1"/>
  <c r="P360" i="16" a="1"/>
  <c r="P360" i="16" s="1"/>
  <c r="P379" i="17" a="1"/>
  <c r="P379" i="17" s="1"/>
  <c r="K124" i="17"/>
  <c r="P255" i="17" a="1"/>
  <c r="P255" i="17" s="1"/>
  <c r="P315" i="16" a="1"/>
  <c r="P315" i="16" s="1"/>
  <c r="P52" i="17" a="1"/>
  <c r="P52" i="17" s="1"/>
  <c r="K85" i="17"/>
  <c r="P389" i="16" a="1"/>
  <c r="P389" i="16" s="1"/>
  <c r="P159" i="17" a="1"/>
  <c r="P159" i="17" s="1"/>
  <c r="P350" i="16" a="1"/>
  <c r="P350" i="16" s="1"/>
  <c r="P319" i="17" a="1"/>
  <c r="P319" i="17" s="1"/>
  <c r="P37" i="16" a="1"/>
  <c r="P37" i="16" s="1"/>
  <c r="P344" i="16" a="1"/>
  <c r="P344" i="16" s="1"/>
  <c r="P236" i="17" a="1"/>
  <c r="P236" i="17" s="1"/>
  <c r="O206" i="17"/>
  <c r="I206" i="17"/>
  <c r="F206" i="17"/>
  <c r="H206" i="17"/>
  <c r="P220" i="16" a="1"/>
  <c r="P220" i="16" s="1"/>
  <c r="P251" i="16" a="1"/>
  <c r="P251" i="16" s="1"/>
  <c r="P48" i="17" a="1"/>
  <c r="P48" i="17" s="1"/>
  <c r="P156" i="16" a="1"/>
  <c r="P156" i="16" s="1"/>
  <c r="P329" i="17" a="1"/>
  <c r="P329" i="17" s="1"/>
  <c r="P247" i="16" a="1"/>
  <c r="P247" i="16" s="1"/>
  <c r="P324" i="17" a="1"/>
  <c r="P324" i="17" s="1"/>
  <c r="P173" i="16" a="1"/>
  <c r="P173" i="16" s="1"/>
  <c r="P379" i="16" a="1"/>
  <c r="P379" i="16" s="1"/>
  <c r="P368" i="16" a="1"/>
  <c r="P368" i="16" s="1"/>
  <c r="P81" i="17" a="1"/>
  <c r="P81" i="17" s="1"/>
  <c r="P224" i="16" a="1"/>
  <c r="P224" i="16" s="1"/>
  <c r="P201" i="17" a="1"/>
  <c r="P201" i="17" s="1"/>
  <c r="K237" i="16"/>
  <c r="K179" i="16"/>
  <c r="P241" i="17" a="1"/>
  <c r="P241" i="17" s="1"/>
  <c r="P325" i="16" a="1"/>
  <c r="P325" i="16" s="1"/>
  <c r="P357" i="16" a="1"/>
  <c r="P357" i="16" s="1"/>
  <c r="P376" i="16" a="1"/>
  <c r="P376" i="16" s="1"/>
  <c r="P231" i="16" a="1"/>
  <c r="P231" i="16" s="1"/>
  <c r="P94" i="17" a="1"/>
  <c r="P94" i="17" s="1"/>
  <c r="K385" i="16"/>
  <c r="P108" i="16" a="1"/>
  <c r="P108" i="16" s="1"/>
  <c r="P272" i="17" a="1"/>
  <c r="P272" i="17" s="1"/>
  <c r="P298" i="16" a="1"/>
  <c r="P298" i="16" s="1"/>
  <c r="P56" i="17" a="1"/>
  <c r="P56" i="17" s="1"/>
  <c r="K167" i="16"/>
  <c r="K175" i="16"/>
  <c r="K221" i="16"/>
  <c r="P88" i="17" a="1"/>
  <c r="P88" i="17" s="1"/>
  <c r="P253" i="16" a="1"/>
  <c r="P253" i="16" s="1"/>
  <c r="P268" i="17" a="1"/>
  <c r="P268" i="17" s="1"/>
  <c r="P330" i="17" a="1"/>
  <c r="P330" i="17" s="1"/>
  <c r="K41" i="17"/>
  <c r="P124" i="16" a="1"/>
  <c r="P124" i="16" s="1"/>
  <c r="K45" i="17"/>
  <c r="K97" i="16"/>
  <c r="P275" i="16" a="1"/>
  <c r="P275" i="16" s="1"/>
  <c r="K127" i="16"/>
  <c r="K235" i="16"/>
  <c r="K64" i="16"/>
  <c r="P317" i="16" a="1"/>
  <c r="P317" i="16" s="1"/>
  <c r="P178" i="17" a="1"/>
  <c r="P178" i="17" s="1"/>
  <c r="P54" i="16" a="1"/>
  <c r="P54" i="16" s="1"/>
  <c r="P267" i="17" a="1"/>
  <c r="P267" i="17" s="1"/>
  <c r="P49" i="16" a="1"/>
  <c r="P49" i="16" s="1"/>
  <c r="P338" i="16" a="1"/>
  <c r="P338" i="16" s="1"/>
  <c r="P335" i="17" a="1"/>
  <c r="P335" i="17" s="1"/>
  <c r="P323" i="17" a="1"/>
  <c r="P323" i="17" s="1"/>
  <c r="P118" i="17" a="1"/>
  <c r="P118" i="17" s="1"/>
  <c r="K70" i="17"/>
  <c r="K46" i="17"/>
  <c r="P166" i="16" a="1"/>
  <c r="P166" i="16" s="1"/>
  <c r="P279" i="16" a="1"/>
  <c r="P279" i="16" s="1"/>
  <c r="K308" i="16"/>
  <c r="P89" i="16" a="1"/>
  <c r="P89" i="16" s="1"/>
  <c r="K128" i="17"/>
  <c r="P90" i="16" a="1"/>
  <c r="P90" i="16" s="1"/>
  <c r="P181" i="17" a="1"/>
  <c r="P181" i="17" s="1"/>
  <c r="K294" i="16"/>
  <c r="P140" i="16" a="1"/>
  <c r="P140" i="16" s="1"/>
  <c r="P44" i="16" a="1"/>
  <c r="P44" i="16" s="1"/>
  <c r="P289" i="17" a="1"/>
  <c r="P289" i="17" s="1"/>
  <c r="K239" i="16"/>
  <c r="P226" i="16" a="1"/>
  <c r="P226" i="16" s="1"/>
  <c r="K347" i="16"/>
  <c r="K72" i="17"/>
  <c r="K47" i="16"/>
  <c r="K48" i="16"/>
  <c r="P313" i="16" a="1"/>
  <c r="P313" i="16" s="1"/>
  <c r="K262" i="16"/>
  <c r="P158" i="16" a="1"/>
  <c r="P158" i="16" s="1"/>
  <c r="P245" i="16" a="1"/>
  <c r="P245" i="16" s="1"/>
  <c r="P216" i="16" a="1"/>
  <c r="P216" i="16" s="1"/>
  <c r="P165" i="17" a="1"/>
  <c r="P165" i="17" s="1"/>
  <c r="K131" i="16"/>
  <c r="P318" i="17" a="1"/>
  <c r="P318" i="17" s="1"/>
  <c r="K380" i="16"/>
  <c r="K207" i="16"/>
  <c r="P89" i="17" a="1"/>
  <c r="P89" i="17" s="1"/>
  <c r="P276" i="17" a="1"/>
  <c r="P276" i="17" s="1"/>
  <c r="P144" i="16" a="1"/>
  <c r="P144" i="16" s="1"/>
  <c r="K223" i="16"/>
  <c r="P392" i="16" a="1"/>
  <c r="P392" i="16" s="1"/>
  <c r="P242" i="16" a="1"/>
  <c r="P242" i="16" s="1"/>
  <c r="P57" i="16" a="1"/>
  <c r="P57" i="16" s="1"/>
  <c r="P30" i="16" a="1"/>
  <c r="P30" i="16" s="1"/>
  <c r="K87" i="16"/>
  <c r="P291" i="17" a="1"/>
  <c r="P291" i="17" s="1"/>
  <c r="K101" i="17"/>
  <c r="P339" i="16" a="1"/>
  <c r="P339" i="16" s="1"/>
  <c r="P361" i="16" a="1"/>
  <c r="P361" i="16" s="1"/>
  <c r="P202" i="16" a="1"/>
  <c r="P202" i="16" s="1"/>
  <c r="K121" i="16"/>
  <c r="P138" i="17" a="1"/>
  <c r="P138" i="17" s="1"/>
  <c r="P382" i="16" a="1"/>
  <c r="P382" i="16" s="1"/>
  <c r="P63" i="16" a="1"/>
  <c r="P63" i="16" s="1"/>
  <c r="P391" i="16" a="1"/>
  <c r="P391" i="16" s="1"/>
  <c r="P140" i="17" a="1"/>
  <c r="P140" i="17" s="1"/>
  <c r="K332" i="16"/>
  <c r="K273" i="16"/>
  <c r="P81" i="16" a="1"/>
  <c r="P81" i="16" s="1"/>
  <c r="P80" i="17" a="1"/>
  <c r="P80" i="17" s="1"/>
  <c r="K209" i="16"/>
  <c r="P264" i="17" a="1"/>
  <c r="P264" i="17" s="1"/>
  <c r="P130" i="16" a="1"/>
  <c r="P130" i="16" s="1"/>
  <c r="K110" i="16"/>
  <c r="K38" i="17"/>
  <c r="P170" i="16" a="1"/>
  <c r="P170" i="16" s="1"/>
  <c r="K104" i="17"/>
  <c r="F310" i="17"/>
  <c r="I310" i="17"/>
  <c r="H310" i="17"/>
  <c r="O310" i="17"/>
  <c r="P96" i="17" a="1"/>
  <c r="P96" i="17" s="1"/>
  <c r="P95" i="16" a="1"/>
  <c r="P95" i="16" s="1"/>
  <c r="K224" i="16"/>
  <c r="P134" i="16" a="1"/>
  <c r="P134" i="16" s="1"/>
  <c r="I345" i="17"/>
  <c r="O345" i="17"/>
  <c r="F345" i="17"/>
  <c r="H345" i="17"/>
  <c r="P350" i="17" a="1"/>
  <c r="P350" i="17" s="1"/>
  <c r="P129" i="17" a="1"/>
  <c r="P129" i="17" s="1"/>
  <c r="P258" i="17" a="1"/>
  <c r="P258" i="17" s="1"/>
  <c r="P82" i="17" a="1"/>
  <c r="P82" i="17" s="1"/>
  <c r="P54" i="17" a="1"/>
  <c r="P54" i="17" s="1"/>
  <c r="P191" i="17" a="1"/>
  <c r="P191" i="17" s="1"/>
  <c r="P96" i="16" a="1"/>
  <c r="P96" i="16" s="1"/>
  <c r="P79" i="16" a="1"/>
  <c r="P79" i="16" s="1"/>
  <c r="P148" i="16" a="1"/>
  <c r="P148" i="16" s="1"/>
  <c r="P104" i="16" a="1"/>
  <c r="P104" i="16" s="1"/>
  <c r="P238" i="16" a="1"/>
  <c r="P238" i="16" s="1"/>
  <c r="P143" i="17" a="1"/>
  <c r="P143" i="17" s="1"/>
  <c r="P365" i="17" a="1"/>
  <c r="P365" i="17" s="1"/>
  <c r="P285" i="17" a="1"/>
  <c r="P285" i="17" s="1"/>
  <c r="P257" i="17" a="1"/>
  <c r="P257" i="17" s="1"/>
  <c r="K149" i="17"/>
  <c r="P193" i="17" a="1"/>
  <c r="P193" i="17" s="1"/>
  <c r="P271" i="16" a="1"/>
  <c r="P271" i="16" s="1"/>
  <c r="P312" i="17" a="1"/>
  <c r="P312" i="17" s="1"/>
  <c r="K43" i="17"/>
  <c r="P392" i="17" a="1"/>
  <c r="P392" i="17" s="1"/>
  <c r="P336" i="17" a="1"/>
  <c r="P336" i="17" s="1"/>
  <c r="K56" i="17"/>
  <c r="P167" i="16" a="1"/>
  <c r="P167" i="16" s="1"/>
  <c r="P256" i="16" a="1"/>
  <c r="P256" i="16" s="1"/>
  <c r="P351" i="17" a="1"/>
  <c r="P351" i="17" s="1"/>
  <c r="P175" i="16" a="1"/>
  <c r="P175" i="16" s="1"/>
  <c r="P221" i="16" a="1"/>
  <c r="P221" i="16" s="1"/>
  <c r="P319" i="16" a="1"/>
  <c r="P319" i="16" s="1"/>
  <c r="P41" i="17" a="1"/>
  <c r="P41" i="17" s="1"/>
  <c r="P277" i="16" a="1"/>
  <c r="P277" i="16" s="1"/>
  <c r="P239" i="17" a="1"/>
  <c r="P239" i="17" s="1"/>
  <c r="P231" i="17" a="1"/>
  <c r="P231" i="17" s="1"/>
  <c r="P45" i="17" a="1"/>
  <c r="P45" i="17" s="1"/>
  <c r="P220" i="17" a="1"/>
  <c r="P220" i="17" s="1"/>
  <c r="P234" i="16" a="1"/>
  <c r="P234" i="16" s="1"/>
  <c r="P127" i="16" a="1"/>
  <c r="P127" i="16" s="1"/>
  <c r="P200" i="17" a="1"/>
  <c r="P200" i="17" s="1"/>
  <c r="P235" i="16" a="1"/>
  <c r="P235" i="16" s="1"/>
  <c r="P64" i="16" a="1"/>
  <c r="P64" i="16" s="1"/>
  <c r="K52" i="16"/>
  <c r="K210" i="16"/>
  <c r="K258" i="16"/>
  <c r="P136" i="17" a="1"/>
  <c r="P136" i="17" s="1"/>
  <c r="P134" i="17" a="1"/>
  <c r="P134" i="17" s="1"/>
  <c r="P307" i="17" a="1"/>
  <c r="P307" i="17" s="1"/>
  <c r="K157" i="16"/>
  <c r="K352" i="16"/>
  <c r="P116" i="16" a="1"/>
  <c r="P116" i="16" s="1"/>
  <c r="P160" i="16" a="1"/>
  <c r="P160" i="16" s="1"/>
  <c r="P322" i="16" a="1"/>
  <c r="P322" i="16" s="1"/>
  <c r="P197" i="17" a="1"/>
  <c r="P197" i="17" s="1"/>
  <c r="K153" i="16"/>
  <c r="K198" i="16"/>
  <c r="P308" i="16" a="1"/>
  <c r="P308" i="16" s="1"/>
  <c r="P93" i="16" a="1"/>
  <c r="P93" i="16" s="1"/>
  <c r="P219" i="16" a="1"/>
  <c r="P219" i="16" s="1"/>
  <c r="P312" i="16" a="1"/>
  <c r="P312" i="16" s="1"/>
  <c r="K217" i="16"/>
  <c r="P195" i="16" a="1"/>
  <c r="P195" i="16" s="1"/>
  <c r="K39" i="16"/>
  <c r="P314" i="17" a="1"/>
  <c r="P314" i="17" s="1"/>
  <c r="P72" i="17" a="1"/>
  <c r="P72" i="17" s="1"/>
  <c r="P47" i="16" a="1"/>
  <c r="P47" i="16" s="1"/>
  <c r="P176" i="16" a="1"/>
  <c r="P176" i="16" s="1"/>
  <c r="P169" i="16" a="1"/>
  <c r="P169" i="16" s="1"/>
  <c r="K254" i="16"/>
  <c r="P213" i="17" a="1"/>
  <c r="P213" i="17" s="1"/>
  <c r="P198" i="17" a="1"/>
  <c r="P198" i="17" s="1"/>
  <c r="P254" i="17" a="1"/>
  <c r="P254" i="17" s="1"/>
  <c r="P375" i="17" a="1"/>
  <c r="P375" i="17" s="1"/>
  <c r="P354" i="16" a="1"/>
  <c r="P354" i="16" s="1"/>
  <c r="P238" i="17" a="1"/>
  <c r="P238" i="17" s="1"/>
  <c r="P366" i="17" a="1"/>
  <c r="P366" i="17" s="1"/>
  <c r="P380" i="16" a="1"/>
  <c r="P380" i="16" s="1"/>
  <c r="P246" i="17" a="1"/>
  <c r="P246" i="17" s="1"/>
  <c r="P207" i="16" a="1"/>
  <c r="P207" i="16" s="1"/>
  <c r="K92" i="16"/>
  <c r="P285" i="16" a="1"/>
  <c r="P285" i="16" s="1"/>
  <c r="K360" i="16"/>
  <c r="K55" i="16"/>
  <c r="P223" i="16" a="1"/>
  <c r="P223" i="16" s="1"/>
  <c r="K94" i="16"/>
  <c r="P374" i="17" a="1"/>
  <c r="P374" i="17" s="1"/>
  <c r="P311" i="17" a="1"/>
  <c r="P311" i="17" s="1"/>
  <c r="K164" i="16"/>
  <c r="K243" i="16"/>
  <c r="P168" i="17" a="1"/>
  <c r="P168" i="17" s="1"/>
  <c r="K202" i="16"/>
  <c r="K138" i="17"/>
  <c r="P245" i="17" a="1"/>
  <c r="P245" i="17" s="1"/>
  <c r="K382" i="16"/>
  <c r="P332" i="16" a="1"/>
  <c r="P332" i="16" s="1"/>
  <c r="P294" i="17" a="1"/>
  <c r="P294" i="17" s="1"/>
  <c r="K123" i="17"/>
  <c r="I147" i="17"/>
  <c r="O147" i="17"/>
  <c r="H147" i="17"/>
  <c r="F147" i="17"/>
  <c r="K37" i="16"/>
  <c r="K69" i="16"/>
  <c r="K141" i="16"/>
  <c r="K93" i="17"/>
  <c r="K155" i="16"/>
  <c r="K154" i="17"/>
  <c r="P209" i="16" a="1"/>
  <c r="P209" i="16" s="1"/>
  <c r="P360" i="17" a="1"/>
  <c r="P360" i="17" s="1"/>
  <c r="P110" i="16" a="1"/>
  <c r="P110" i="16" s="1"/>
  <c r="P216" i="17" a="1"/>
  <c r="P216" i="17" s="1"/>
  <c r="P215" i="17" a="1"/>
  <c r="P215" i="17" s="1"/>
  <c r="P260" i="17" a="1"/>
  <c r="P260" i="17" s="1"/>
  <c r="P38" i="17" a="1"/>
  <c r="P38" i="17" s="1"/>
  <c r="K161" i="16"/>
  <c r="P237" i="17" a="1"/>
  <c r="P237" i="17" s="1"/>
  <c r="P73" i="16" a="1"/>
  <c r="P73" i="16" s="1"/>
  <c r="K300" i="16"/>
  <c r="P157" i="17" a="1"/>
  <c r="P157" i="17" s="1"/>
  <c r="P322" i="17" a="1"/>
  <c r="P322" i="17" s="1"/>
  <c r="P222" i="17" a="1"/>
  <c r="P222" i="17" s="1"/>
  <c r="K136" i="17"/>
  <c r="K118" i="17"/>
  <c r="P279" i="17" a="1"/>
  <c r="P279" i="17" s="1"/>
  <c r="P157" i="16" a="1"/>
  <c r="P157" i="16" s="1"/>
  <c r="P227" i="17" a="1"/>
  <c r="P227" i="17" s="1"/>
  <c r="P321" i="17" a="1"/>
  <c r="P321" i="17" s="1"/>
  <c r="P365" i="16" a="1"/>
  <c r="P365" i="16" s="1"/>
  <c r="P296" i="17" a="1"/>
  <c r="P296" i="17" s="1"/>
  <c r="P46" i="17" a="1"/>
  <c r="P46" i="17" s="1"/>
  <c r="K166" i="16"/>
  <c r="P393" i="16" a="1"/>
  <c r="P393" i="16" s="1"/>
  <c r="K51" i="17"/>
  <c r="K185" i="16"/>
  <c r="P218" i="17" a="1"/>
  <c r="P218" i="17" s="1"/>
  <c r="P302" i="17" a="1"/>
  <c r="P302" i="17" s="1"/>
  <c r="K119" i="17"/>
  <c r="P128" i="17" a="1"/>
  <c r="P128" i="17" s="1"/>
  <c r="P50" i="16" a="1"/>
  <c r="P50" i="16" s="1"/>
  <c r="P32" i="16" a="1"/>
  <c r="P32" i="16" s="1"/>
  <c r="P115" i="17" a="1"/>
  <c r="P115" i="17" s="1"/>
  <c r="P49" i="17" a="1"/>
  <c r="P49" i="17" s="1"/>
  <c r="K312" i="16"/>
  <c r="P294" i="16" a="1"/>
  <c r="P294" i="16" s="1"/>
  <c r="P43" i="16" a="1"/>
  <c r="P43" i="16" s="1"/>
  <c r="P217" i="16" a="1"/>
  <c r="P217" i="16" s="1"/>
  <c r="P280" i="17" a="1"/>
  <c r="P280" i="17" s="1"/>
  <c r="K377" i="16"/>
  <c r="P116" i="17" a="1"/>
  <c r="P116" i="17" s="1"/>
  <c r="K355" i="16"/>
  <c r="P266" i="16" a="1"/>
  <c r="P266" i="16" s="1"/>
  <c r="P370" i="17" a="1"/>
  <c r="P370" i="17" s="1"/>
  <c r="P347" i="16" a="1"/>
  <c r="P347" i="16" s="1"/>
  <c r="P305" i="17" a="1"/>
  <c r="P305" i="17" s="1"/>
  <c r="K176" i="16"/>
  <c r="K286" i="16"/>
  <c r="K216" i="16"/>
  <c r="K56" i="16"/>
  <c r="K265" i="16"/>
  <c r="P131" i="16" a="1"/>
  <c r="P131" i="16" s="1"/>
  <c r="P45" i="16" a="1"/>
  <c r="P45" i="16" s="1"/>
  <c r="K32" i="17"/>
  <c r="P97" i="17" a="1"/>
  <c r="P97" i="17" s="1"/>
  <c r="K144" i="16"/>
  <c r="K392" i="16"/>
  <c r="K34" i="16"/>
  <c r="K115" i="16"/>
  <c r="P101" i="17" a="1"/>
  <c r="P101" i="17" s="1"/>
  <c r="P292" i="16" a="1"/>
  <c r="P292" i="16" s="1"/>
  <c r="K117" i="16"/>
  <c r="K343" i="16"/>
  <c r="P352" i="17" a="1"/>
  <c r="P352" i="17" s="1"/>
  <c r="K140" i="17"/>
  <c r="P123" i="17" a="1"/>
  <c r="P123" i="17" s="1"/>
  <c r="K78" i="16"/>
  <c r="K145" i="17"/>
  <c r="P69" i="16" a="1"/>
  <c r="P69" i="16" s="1"/>
  <c r="P141" i="16" a="1"/>
  <c r="P141" i="16" s="1"/>
  <c r="P273" i="16" a="1"/>
  <c r="P273" i="16" s="1"/>
  <c r="P217" i="17" a="1"/>
  <c r="P217" i="17" s="1"/>
  <c r="P385" i="17" a="1"/>
  <c r="P385" i="17" s="1"/>
  <c r="P155" i="16" a="1"/>
  <c r="P155" i="16" s="1"/>
  <c r="P154" i="17" a="1"/>
  <c r="P154" i="17" s="1"/>
  <c r="P91" i="16" a="1"/>
  <c r="P91" i="16" s="1"/>
  <c r="P95" i="17" a="1"/>
  <c r="P95" i="17" s="1"/>
  <c r="P215" i="16" a="1"/>
  <c r="P215" i="16" s="1"/>
  <c r="P79" i="17" a="1"/>
  <c r="P79" i="17" s="1"/>
  <c r="P104" i="17" a="1"/>
  <c r="P104" i="17" s="1"/>
  <c r="P297" i="16" a="1"/>
  <c r="P297" i="16" s="1"/>
  <c r="P343" i="17" a="1"/>
  <c r="P343" i="17" s="1"/>
  <c r="P195" i="17" a="1"/>
  <c r="P195" i="17" s="1"/>
  <c r="P197" i="16" a="1"/>
  <c r="P197" i="16" s="1"/>
  <c r="P280" i="16" a="1"/>
  <c r="P280" i="16" s="1"/>
  <c r="K107" i="16"/>
  <c r="P180" i="17" a="1"/>
  <c r="P180" i="17" s="1"/>
  <c r="P249" i="17" a="1"/>
  <c r="P249" i="17" s="1"/>
  <c r="P300" i="16" a="1"/>
  <c r="P300" i="16" s="1"/>
  <c r="P229" i="17" a="1"/>
  <c r="P229" i="17" s="1"/>
  <c r="P222" i="16" a="1"/>
  <c r="P222" i="16" s="1"/>
  <c r="P384" i="16" a="1"/>
  <c r="P384" i="16" s="1"/>
  <c r="K194" i="16"/>
  <c r="P77" i="17" a="1"/>
  <c r="P77" i="17" s="1"/>
  <c r="K67" i="16"/>
  <c r="P282" i="17" a="1"/>
  <c r="P282" i="17" s="1"/>
  <c r="P156" i="17" a="1"/>
  <c r="P156" i="17" s="1"/>
  <c r="P214" i="16" a="1"/>
  <c r="P214" i="16" s="1"/>
  <c r="P70" i="17" a="1"/>
  <c r="P70" i="17" s="1"/>
  <c r="P174" i="16" a="1"/>
  <c r="P174" i="16" s="1"/>
  <c r="P207" i="17" a="1"/>
  <c r="P207" i="17" s="1"/>
  <c r="P391" i="17" a="1"/>
  <c r="P391" i="17" s="1"/>
  <c r="P290" i="17" a="1"/>
  <c r="P290" i="17" s="1"/>
  <c r="P92" i="16" a="1"/>
  <c r="P92" i="16" s="1"/>
  <c r="P342" i="16" a="1"/>
  <c r="P342" i="16" s="1"/>
  <c r="P271" i="17" a="1"/>
  <c r="P271" i="17" s="1"/>
  <c r="P100" i="16" a="1"/>
  <c r="P100" i="16" s="1"/>
  <c r="P282" i="16" a="1"/>
  <c r="P282" i="16" s="1"/>
  <c r="P36" i="16" a="1"/>
  <c r="P36" i="16" s="1"/>
  <c r="P113" i="16" a="1"/>
  <c r="P113" i="16" s="1"/>
  <c r="P75" i="16" a="1"/>
  <c r="P75" i="16" s="1"/>
  <c r="K106" i="17"/>
  <c r="P161" i="16" a="1"/>
  <c r="P161" i="16" s="1"/>
  <c r="P268" i="16" a="1"/>
  <c r="P268" i="16" s="1"/>
  <c r="P362" i="16" a="1"/>
  <c r="P362" i="16" s="1"/>
  <c r="P205" i="17" a="1"/>
  <c r="P205" i="17" s="1"/>
  <c r="P244" i="17" a="1"/>
  <c r="P244" i="17" s="1"/>
  <c r="K193" i="16"/>
  <c r="P107" i="16" a="1"/>
  <c r="P107" i="16" s="1"/>
  <c r="P211" i="16" a="1"/>
  <c r="P211" i="16" s="1"/>
  <c r="K356" i="16"/>
  <c r="P76" i="17" a="1"/>
  <c r="P76" i="17" s="1"/>
  <c r="P34" i="17" a="1"/>
  <c r="P34" i="17" s="1"/>
  <c r="P204" i="17" a="1"/>
  <c r="P204" i="17" s="1"/>
  <c r="P281" i="16" a="1"/>
  <c r="P281" i="16" s="1"/>
  <c r="P114" i="16" a="1"/>
  <c r="P114" i="16" s="1"/>
  <c r="P246" i="16" a="1"/>
  <c r="P246" i="16" s="1"/>
  <c r="P367" i="17" a="1"/>
  <c r="P367" i="17" s="1"/>
  <c r="P170" i="17" a="1"/>
  <c r="P170" i="17" s="1"/>
  <c r="P341" i="17" a="1"/>
  <c r="P341" i="17" s="1"/>
  <c r="K298" i="16"/>
  <c r="K189" i="16"/>
  <c r="P244" i="16" a="1"/>
  <c r="P244" i="16" s="1"/>
  <c r="P145" i="16" a="1"/>
  <c r="P145" i="16" s="1"/>
  <c r="P346" i="16" a="1"/>
  <c r="P346" i="16" s="1"/>
  <c r="P69" i="17" a="1"/>
  <c r="P69" i="17" s="1"/>
  <c r="P171" i="16" a="1"/>
  <c r="P171" i="16" s="1"/>
  <c r="P272" i="16" a="1"/>
  <c r="P272" i="16" s="1"/>
  <c r="P327" i="17" a="1"/>
  <c r="P327" i="17" s="1"/>
  <c r="P284" i="16" a="1"/>
  <c r="P284" i="16" s="1"/>
  <c r="P242" i="17" a="1"/>
  <c r="P242" i="17" s="1"/>
  <c r="P99" i="16" a="1"/>
  <c r="P99" i="16" s="1"/>
  <c r="P173" i="17" a="1"/>
  <c r="P173" i="17" s="1"/>
  <c r="P302" i="16" a="1"/>
  <c r="P302" i="16" s="1"/>
  <c r="P286" i="16" a="1"/>
  <c r="P286" i="16" s="1"/>
  <c r="P262" i="16" a="1"/>
  <c r="P262" i="16" s="1"/>
  <c r="P177" i="17" a="1"/>
  <c r="P177" i="17" s="1"/>
  <c r="P251" i="17" a="1"/>
  <c r="P251" i="17" s="1"/>
  <c r="P32" i="17" a="1"/>
  <c r="P32" i="17" s="1"/>
  <c r="P230" i="17" a="1"/>
  <c r="P230" i="17" s="1"/>
  <c r="P55" i="16" a="1"/>
  <c r="P55" i="16" s="1"/>
  <c r="P115" i="16" a="1"/>
  <c r="P115" i="16" s="1"/>
  <c r="P121" i="16" a="1"/>
  <c r="P121" i="16" s="1"/>
  <c r="P313" i="17" a="1"/>
  <c r="P313" i="17" s="1"/>
  <c r="P66" i="17" a="1"/>
  <c r="P66" i="17" s="1"/>
  <c r="P106" i="16" a="1"/>
  <c r="P106" i="16" s="1"/>
  <c r="P62" i="17" a="1"/>
  <c r="P62" i="17" s="1"/>
  <c r="P261" i="17" a="1"/>
  <c r="P261" i="17" s="1"/>
  <c r="K293" i="16"/>
  <c r="K328" i="16"/>
  <c r="P203" i="16" a="1"/>
  <c r="P203" i="16" s="1"/>
  <c r="K233" i="16"/>
  <c r="K337" i="16"/>
  <c r="K42" i="16"/>
  <c r="P99" i="17" a="1"/>
  <c r="P99" i="17" s="1"/>
  <c r="P52" i="16" a="1"/>
  <c r="P52" i="16" s="1"/>
  <c r="P210" i="16" a="1"/>
  <c r="P210" i="16" s="1"/>
  <c r="P377" i="17" a="1"/>
  <c r="P377" i="17" s="1"/>
  <c r="K301" i="16"/>
  <c r="K325" i="16"/>
  <c r="P303" i="17" a="1"/>
  <c r="P303" i="17" s="1"/>
  <c r="K357" i="16"/>
  <c r="K91" i="17"/>
  <c r="K376" i="16"/>
  <c r="K66" i="16"/>
  <c r="P293" i="17" a="1"/>
  <c r="P293" i="17" s="1"/>
  <c r="P349" i="17" a="1"/>
  <c r="P349" i="17" s="1"/>
  <c r="K204" i="16"/>
  <c r="P384" i="17" a="1"/>
  <c r="P384" i="17" s="1"/>
  <c r="K378" i="16"/>
  <c r="P278" i="16" a="1"/>
  <c r="P278" i="16" s="1"/>
  <c r="P153" i="16" a="1"/>
  <c r="P153" i="16" s="1"/>
  <c r="P198" i="16" a="1"/>
  <c r="P198" i="16" s="1"/>
  <c r="K393" i="16"/>
  <c r="P338" i="17" a="1"/>
  <c r="P338" i="17" s="1"/>
  <c r="P67" i="17" a="1"/>
  <c r="P67" i="17" s="1"/>
  <c r="P135" i="17" a="1"/>
  <c r="P135" i="17" s="1"/>
  <c r="P233" i="17" a="1"/>
  <c r="P233" i="17" s="1"/>
  <c r="P169" i="17" a="1"/>
  <c r="P169" i="17" s="1"/>
  <c r="P386" i="16" a="1"/>
  <c r="P386" i="16" s="1"/>
  <c r="P214" i="17" a="1"/>
  <c r="P214" i="17" s="1"/>
  <c r="P229" i="16" a="1"/>
  <c r="P229" i="16" s="1"/>
  <c r="K246" i="16"/>
  <c r="K195" i="16"/>
  <c r="P383" i="16" a="1"/>
  <c r="P383" i="16" s="1"/>
  <c r="P174" i="17" a="1"/>
  <c r="P174" i="17" s="1"/>
  <c r="P377" i="16" a="1"/>
  <c r="P377" i="16" s="1"/>
  <c r="K116" i="17"/>
  <c r="P355" i="16" a="1"/>
  <c r="P355" i="16" s="1"/>
  <c r="P39" i="16" a="1"/>
  <c r="P39" i="16" s="1"/>
  <c r="K266" i="16"/>
  <c r="K284" i="16"/>
  <c r="P309" i="17" a="1"/>
  <c r="P309" i="17" s="1"/>
  <c r="P227" i="16" a="1"/>
  <c r="P227" i="16" s="1"/>
  <c r="P149" i="17" a="1"/>
  <c r="P149" i="17" s="1"/>
  <c r="P254" i="16" a="1"/>
  <c r="P254" i="16" s="1"/>
  <c r="K102" i="16"/>
  <c r="K333" i="16"/>
  <c r="P212" i="17" a="1"/>
  <c r="P212" i="17" s="1"/>
  <c r="P151" i="17" a="1"/>
  <c r="P151" i="17" s="1"/>
  <c r="K42" i="17"/>
  <c r="K141" i="17"/>
  <c r="P265" i="16" a="1"/>
  <c r="P265" i="16" s="1"/>
  <c r="K148" i="17"/>
  <c r="K138" i="16"/>
  <c r="K45" i="16"/>
  <c r="P183" i="17" a="1"/>
  <c r="P183" i="17" s="1"/>
  <c r="K137" i="17"/>
  <c r="P300" i="17" a="1"/>
  <c r="P300" i="17" s="1"/>
  <c r="P35" i="17" a="1"/>
  <c r="P35" i="17" s="1"/>
  <c r="H266" i="17"/>
  <c r="O266" i="17"/>
  <c r="I266" i="17"/>
  <c r="F266" i="17"/>
  <c r="K208" i="16"/>
  <c r="P36" i="17" a="1"/>
  <c r="P36" i="17" s="1"/>
  <c r="P94" i="16" a="1"/>
  <c r="P94" i="16" s="1"/>
  <c r="P149" i="16" a="1"/>
  <c r="P149" i="16" s="1"/>
  <c r="P320" i="16" a="1"/>
  <c r="P320" i="16" s="1"/>
  <c r="P34" i="16" a="1"/>
  <c r="P34" i="16" s="1"/>
  <c r="K57" i="17"/>
  <c r="P164" i="16" a="1"/>
  <c r="P164" i="16" s="1"/>
  <c r="P259" i="16" a="1"/>
  <c r="P259" i="16" s="1"/>
  <c r="P206" i="16" a="1"/>
  <c r="P206" i="16" s="1"/>
  <c r="P243" i="16" a="1"/>
  <c r="P243" i="16" s="1"/>
  <c r="K142" i="16"/>
  <c r="P343" i="16" a="1"/>
  <c r="P343" i="16" s="1"/>
  <c r="K240" i="16"/>
  <c r="P145" i="17" a="1"/>
  <c r="P145" i="17" s="1"/>
  <c r="K62" i="17"/>
  <c r="P261" i="16" a="1"/>
  <c r="P261" i="16" s="1"/>
  <c r="P93" i="17" a="1"/>
  <c r="P93" i="17" s="1"/>
  <c r="K103" i="17"/>
  <c r="K91" i="16"/>
  <c r="K282" i="16"/>
  <c r="K370" i="16"/>
  <c r="F185" i="17"/>
  <c r="O185" i="17"/>
  <c r="H185" i="17"/>
  <c r="I185" i="17"/>
  <c r="K215" i="16"/>
  <c r="K255" i="16"/>
  <c r="K230" i="16"/>
  <c r="K133" i="17"/>
  <c r="P47" i="17" a="1"/>
  <c r="P47" i="17" s="1"/>
  <c r="P106" i="17" a="1"/>
  <c r="P106" i="17" s="1"/>
  <c r="P224" i="17" a="1"/>
  <c r="P224" i="17" s="1"/>
  <c r="K373" i="16"/>
  <c r="P193" i="16" a="1"/>
  <c r="P193" i="16" s="1"/>
  <c r="K211" i="16"/>
  <c r="H108" i="17"/>
  <c r="F108" i="17"/>
  <c r="O108" i="17"/>
  <c r="I108" i="17"/>
  <c r="P356" i="16" a="1"/>
  <c r="P356" i="16" s="1"/>
  <c r="F29" i="17"/>
  <c r="H29" i="17"/>
  <c r="O29" i="17"/>
  <c r="I29" i="17"/>
  <c r="P278" i="17" a="1"/>
  <c r="P278" i="17" s="1"/>
  <c r="G157" i="17"/>
  <c r="K156" i="17"/>
  <c r="F16" i="13"/>
  <c r="G35" i="13"/>
  <c r="G54" i="13"/>
  <c r="F69" i="13"/>
  <c r="F71" i="13" l="1"/>
  <c r="F72" i="13"/>
  <c r="K108" i="17"/>
  <c r="K29" i="16"/>
  <c r="P206" i="17" a="1"/>
  <c r="P206" i="17" s="1"/>
  <c r="P284" i="17" a="1"/>
  <c r="P284" i="17" s="1"/>
  <c r="K29" i="17"/>
  <c r="P310" i="17" a="1"/>
  <c r="P310" i="17" s="1"/>
  <c r="K112" i="17"/>
  <c r="P185" i="17" a="1"/>
  <c r="P185" i="17" s="1"/>
  <c r="P147" i="17" a="1"/>
  <c r="P147" i="17" s="1"/>
  <c r="P29" i="17" a="1"/>
  <c r="P29" i="17" s="1"/>
  <c r="P29" i="16" a="1"/>
  <c r="P29" i="16" s="1"/>
  <c r="P160" i="17" a="1"/>
  <c r="P160" i="17" s="1"/>
  <c r="P112" i="17" a="1"/>
  <c r="P112" i="17" s="1"/>
  <c r="P188" i="17" a="1"/>
  <c r="P188" i="17" s="1"/>
  <c r="P194" i="17" a="1"/>
  <c r="P194" i="17" s="1"/>
  <c r="P266" i="17" a="1"/>
  <c r="P266" i="17" s="1"/>
  <c r="P262" i="17" a="1"/>
  <c r="P262" i="17" s="1"/>
  <c r="P274" i="17" a="1"/>
  <c r="P274" i="17" s="1"/>
  <c r="P108" i="17" a="1"/>
  <c r="P108" i="17" s="1"/>
  <c r="P308" i="17" a="1"/>
  <c r="P308" i="17" s="1"/>
  <c r="P155" i="17" a="1"/>
  <c r="P155" i="17" s="1"/>
  <c r="P345" i="17" a="1"/>
  <c r="P345" i="17" s="1"/>
  <c r="P301" i="17" a="1"/>
  <c r="P301" i="17" s="1"/>
  <c r="K147" i="17"/>
  <c r="P211" i="17" a="1"/>
  <c r="P211" i="17" s="1"/>
  <c r="K155" i="17"/>
  <c r="P380" i="17" a="1"/>
  <c r="P380" i="17" s="1"/>
  <c r="K157" i="17"/>
  <c r="G158" i="17"/>
  <c r="G16" i="13"/>
  <c r="H35" i="13"/>
  <c r="H54" i="13"/>
  <c r="G69" i="13"/>
  <c r="G71" i="13" l="1"/>
  <c r="G72" i="13"/>
  <c r="G159" i="17"/>
  <c r="K158" i="17"/>
  <c r="H16" i="13"/>
  <c r="I35" i="13"/>
  <c r="I54" i="13"/>
  <c r="H69" i="13"/>
  <c r="H71" i="13" l="1"/>
  <c r="H72" i="13"/>
  <c r="K159" i="17"/>
  <c r="G160" i="17"/>
  <c r="I16" i="13"/>
  <c r="J35" i="13"/>
  <c r="J54" i="13"/>
  <c r="I69" i="13"/>
  <c r="I72" i="13" l="1"/>
  <c r="I71" i="13"/>
  <c r="G161" i="17"/>
  <c r="K160" i="17"/>
  <c r="J16" i="13"/>
  <c r="K35" i="13"/>
  <c r="K54" i="13"/>
  <c r="J69" i="13"/>
  <c r="J71" i="13" l="1"/>
  <c r="J72" i="13"/>
  <c r="G162" i="17"/>
  <c r="K161" i="17"/>
  <c r="K16" i="13"/>
  <c r="L35" i="13"/>
  <c r="L54" i="13"/>
  <c r="K69" i="13"/>
  <c r="K71" i="13" l="1"/>
  <c r="K72" i="13"/>
  <c r="K162" i="17"/>
  <c r="G163" i="17"/>
  <c r="L16" i="13"/>
  <c r="M35" i="13"/>
  <c r="M54" i="13"/>
  <c r="L69" i="13"/>
  <c r="L71" i="13" l="1"/>
  <c r="L72" i="13"/>
  <c r="M16" i="13"/>
  <c r="N16" i="13" s="1"/>
  <c r="O16" i="13" s="1"/>
  <c r="P16" i="13" s="1"/>
  <c r="Q16" i="13" s="1"/>
  <c r="R16" i="13" s="1"/>
  <c r="S16" i="13" s="1"/>
  <c r="T16" i="13" s="1"/>
  <c r="U16" i="13" s="1"/>
  <c r="V16" i="13" s="1"/>
  <c r="W16" i="13" s="1"/>
  <c r="X16" i="13" s="1"/>
  <c r="Y16" i="13" s="1"/>
  <c r="Z16" i="13" s="1"/>
  <c r="AA16" i="13" s="1"/>
  <c r="AB16" i="13" s="1"/>
  <c r="AC16" i="13" s="1"/>
  <c r="AD16" i="13" s="1"/>
  <c r="AE16" i="13" s="1"/>
  <c r="AF16" i="13" s="1"/>
  <c r="K163" i="17"/>
  <c r="G164" i="17"/>
  <c r="N35" i="13"/>
  <c r="O35" i="13" s="1"/>
  <c r="P35" i="13" s="1"/>
  <c r="Q35" i="13" s="1"/>
  <c r="R35" i="13" s="1"/>
  <c r="S35" i="13" s="1"/>
  <c r="T35" i="13" s="1"/>
  <c r="U35" i="13" s="1"/>
  <c r="V35" i="13" s="1"/>
  <c r="W35" i="13" s="1"/>
  <c r="X35" i="13" s="1"/>
  <c r="Y35" i="13" s="1"/>
  <c r="Z35" i="13" s="1"/>
  <c r="AA35" i="13" s="1"/>
  <c r="AB35" i="13" s="1"/>
  <c r="AC35" i="13" s="1"/>
  <c r="AD35" i="13" s="1"/>
  <c r="AE35" i="13" s="1"/>
  <c r="AF35" i="13" s="1"/>
  <c r="N54" i="13"/>
  <c r="M69" i="13"/>
  <c r="M72" i="13" l="1"/>
  <c r="M71" i="13"/>
  <c r="I75" i="13"/>
  <c r="L75" i="13"/>
  <c r="H75" i="13"/>
  <c r="K75" i="13"/>
  <c r="J75" i="13"/>
  <c r="G165" i="17"/>
  <c r="K164" i="17"/>
  <c r="M75" i="13"/>
  <c r="O54" i="13"/>
  <c r="C75" i="13"/>
  <c r="D75" i="13"/>
  <c r="E75" i="13"/>
  <c r="G75" i="13"/>
  <c r="F75" i="13"/>
  <c r="C79" i="13"/>
  <c r="D79" i="13"/>
  <c r="I79" i="13"/>
  <c r="K79" i="13"/>
  <c r="L79" i="13"/>
  <c r="G79" i="13"/>
  <c r="H79" i="13"/>
  <c r="J79" i="13"/>
  <c r="M79" i="13"/>
  <c r="F79" i="13"/>
  <c r="E79" i="13"/>
  <c r="N69" i="13"/>
  <c r="N71" i="13" l="1"/>
  <c r="N72" i="13"/>
  <c r="K165" i="17"/>
  <c r="G166" i="17"/>
  <c r="P54" i="13"/>
  <c r="N75" i="13"/>
  <c r="N79" i="13"/>
  <c r="O69" i="13"/>
  <c r="O72" i="13" l="1"/>
  <c r="O71" i="13"/>
  <c r="G167" i="17"/>
  <c r="K166" i="17"/>
  <c r="O75" i="13"/>
  <c r="Q54" i="13"/>
  <c r="O79" i="13"/>
  <c r="P69" i="13"/>
  <c r="P71" i="13" l="1"/>
  <c r="P72" i="13"/>
  <c r="G168" i="17"/>
  <c r="K167" i="17"/>
  <c r="P75" i="13"/>
  <c r="R54" i="13"/>
  <c r="P79" i="13"/>
  <c r="Q69" i="13"/>
  <c r="Q71" i="13" l="1"/>
  <c r="Q72" i="13"/>
  <c r="G169" i="17"/>
  <c r="K168" i="17"/>
  <c r="Q75" i="13"/>
  <c r="S54" i="13"/>
  <c r="Q79" i="13"/>
  <c r="R69" i="13"/>
  <c r="R71" i="13" l="1"/>
  <c r="R72" i="13"/>
  <c r="K169" i="17"/>
  <c r="G170" i="17"/>
  <c r="R75" i="13"/>
  <c r="T54" i="13"/>
  <c r="R79" i="13"/>
  <c r="S69" i="13"/>
  <c r="S71" i="13" l="1"/>
  <c r="S72" i="13"/>
  <c r="G171" i="17"/>
  <c r="K170" i="17"/>
  <c r="S75" i="13"/>
  <c r="U54" i="13"/>
  <c r="S79" i="13"/>
  <c r="T69" i="13"/>
  <c r="T71" i="13" l="1"/>
  <c r="T72" i="13"/>
  <c r="G172" i="17"/>
  <c r="K171" i="17"/>
  <c r="T75" i="13"/>
  <c r="V54" i="13"/>
  <c r="T79" i="13"/>
  <c r="U69" i="13"/>
  <c r="U72" i="13" l="1"/>
  <c r="U71" i="13"/>
  <c r="G173" i="17"/>
  <c r="K172" i="17"/>
  <c r="U75" i="13"/>
  <c r="W54" i="13"/>
  <c r="U79" i="13"/>
  <c r="V69" i="13"/>
  <c r="V71" i="13" l="1"/>
  <c r="V72" i="13"/>
  <c r="G174" i="17"/>
  <c r="K173" i="17"/>
  <c r="V75" i="13"/>
  <c r="X54" i="13"/>
  <c r="V79" i="13"/>
  <c r="W69" i="13"/>
  <c r="W71" i="13" l="1"/>
  <c r="W72" i="13"/>
  <c r="G175" i="17"/>
  <c r="K174" i="17"/>
  <c r="W75" i="13"/>
  <c r="Y54" i="13"/>
  <c r="W79" i="13"/>
  <c r="X69" i="13"/>
  <c r="X71" i="13" l="1"/>
  <c r="X72" i="13"/>
  <c r="K175" i="17"/>
  <c r="G176" i="17"/>
  <c r="X75" i="13"/>
  <c r="Z54" i="13"/>
  <c r="X79" i="13"/>
  <c r="Y69" i="13"/>
  <c r="Y72" i="13" l="1"/>
  <c r="Y71" i="13"/>
  <c r="G177" i="17"/>
  <c r="K176" i="17"/>
  <c r="Y75" i="13"/>
  <c r="AA54" i="13"/>
  <c r="Y79" i="13"/>
  <c r="Z69" i="13"/>
  <c r="Z71" i="13" l="1"/>
  <c r="Z72" i="13"/>
  <c r="G178" i="17"/>
  <c r="K177" i="17"/>
  <c r="AB54" i="13"/>
  <c r="Z75" i="13"/>
  <c r="Z79" i="13"/>
  <c r="AA69" i="13"/>
  <c r="AA72" i="13" l="1"/>
  <c r="AA71" i="13"/>
  <c r="G179" i="17"/>
  <c r="K178" i="17"/>
  <c r="AA75" i="13"/>
  <c r="AC54" i="13"/>
  <c r="AA79" i="13"/>
  <c r="AB69" i="13"/>
  <c r="AB71" i="13" l="1"/>
  <c r="AB72" i="13"/>
  <c r="K179" i="17"/>
  <c r="G180" i="17"/>
  <c r="AD54" i="13"/>
  <c r="AB75" i="13"/>
  <c r="AB79" i="13"/>
  <c r="AC69" i="13"/>
  <c r="AC71" i="13" l="1"/>
  <c r="AC72" i="13"/>
  <c r="G181" i="17"/>
  <c r="K180" i="17"/>
  <c r="AC75" i="13"/>
  <c r="AE54" i="13"/>
  <c r="AC79" i="13"/>
  <c r="AD69" i="13"/>
  <c r="AD71" i="13" l="1"/>
  <c r="AD72" i="13"/>
  <c r="G182" i="17"/>
  <c r="K181" i="17"/>
  <c r="AD75" i="13"/>
  <c r="AF54" i="13"/>
  <c r="AA76" i="13"/>
  <c r="W80" i="13"/>
  <c r="AD79" i="13"/>
  <c r="AE69" i="13"/>
  <c r="AE71" i="13" l="1"/>
  <c r="AE72" i="13"/>
  <c r="AB80" i="13"/>
  <c r="Z80" i="13"/>
  <c r="V80" i="13"/>
  <c r="Y80" i="13"/>
  <c r="X80" i="13"/>
  <c r="AA80" i="13"/>
  <c r="AB76" i="13"/>
  <c r="AD80" i="13"/>
  <c r="AC76" i="13"/>
  <c r="K182" i="17"/>
  <c r="G183" i="17"/>
  <c r="D76" i="13"/>
  <c r="C76" i="13"/>
  <c r="G76" i="13"/>
  <c r="F76" i="13"/>
  <c r="E76" i="13"/>
  <c r="I76" i="13"/>
  <c r="H76" i="13"/>
  <c r="K76" i="13"/>
  <c r="J76" i="13"/>
  <c r="L76" i="13"/>
  <c r="M76" i="13"/>
  <c r="C80" i="13"/>
  <c r="E80" i="13"/>
  <c r="G80" i="13"/>
  <c r="K80" i="13"/>
  <c r="H80" i="13"/>
  <c r="O76" i="13"/>
  <c r="N76" i="13"/>
  <c r="P76" i="13"/>
  <c r="F80" i="13"/>
  <c r="M80" i="13"/>
  <c r="J80" i="13"/>
  <c r="L80" i="13"/>
  <c r="D80" i="13"/>
  <c r="I80" i="13"/>
  <c r="O80" i="13"/>
  <c r="N80" i="13"/>
  <c r="Q76" i="13"/>
  <c r="R76" i="13"/>
  <c r="P80" i="13"/>
  <c r="Q80" i="13"/>
  <c r="S76" i="13"/>
  <c r="S80" i="13"/>
  <c r="T76" i="13"/>
  <c r="U76" i="13"/>
  <c r="R80" i="13"/>
  <c r="Y76" i="13"/>
  <c r="W76" i="13"/>
  <c r="U80" i="13"/>
  <c r="AC80" i="13"/>
  <c r="AD76" i="13"/>
  <c r="AE76" i="13"/>
  <c r="AE75" i="13"/>
  <c r="Z76" i="13"/>
  <c r="T80" i="13"/>
  <c r="V76" i="13"/>
  <c r="X76" i="13"/>
  <c r="AE79" i="13"/>
  <c r="AE80" i="13"/>
  <c r="AF69" i="13"/>
  <c r="AF71" i="13" l="1"/>
  <c r="AF72" i="13"/>
  <c r="K183" i="17"/>
  <c r="G184" i="17"/>
  <c r="AF75" i="13"/>
  <c r="AF76" i="13"/>
  <c r="AF79" i="13"/>
  <c r="AF80" i="13"/>
  <c r="AG69" i="13"/>
  <c r="AG72" i="13" l="1"/>
  <c r="AG71" i="13"/>
  <c r="AG70" i="13"/>
  <c r="AG73" i="13" s="1"/>
  <c r="G185" i="17"/>
  <c r="K184" i="17"/>
  <c r="AG76" i="13"/>
  <c r="AG75" i="13"/>
  <c r="AG74" i="13"/>
  <c r="AG78" i="13"/>
  <c r="AG79" i="13"/>
  <c r="AG80" i="13"/>
  <c r="AH69" i="13"/>
  <c r="AH71" i="13" l="1"/>
  <c r="AH72" i="13"/>
  <c r="AH70" i="13"/>
  <c r="AO157" i="22"/>
  <c r="AH35" i="24" s="1"/>
  <c r="AO157" i="21"/>
  <c r="AH35" i="23" s="1"/>
  <c r="AO157" i="3"/>
  <c r="AH35" i="5" s="1"/>
  <c r="G186" i="17"/>
  <c r="K185" i="17"/>
  <c r="AH76" i="13"/>
  <c r="AH75" i="13"/>
  <c r="AH74" i="13"/>
  <c r="AG77" i="13"/>
  <c r="AG81" i="13"/>
  <c r="AH78" i="13"/>
  <c r="AH80" i="13"/>
  <c r="AH79" i="13"/>
  <c r="AI69" i="13"/>
  <c r="AH73" i="13" l="1"/>
  <c r="AI71" i="13"/>
  <c r="AI72" i="13"/>
  <c r="AI70" i="13"/>
  <c r="AP157" i="3"/>
  <c r="AI35" i="5" s="1"/>
  <c r="AP157" i="21"/>
  <c r="AI35" i="23" s="1"/>
  <c r="AP157" i="22"/>
  <c r="AI35" i="24" s="1"/>
  <c r="AO61" i="3"/>
  <c r="AO61" i="22"/>
  <c r="AO61" i="21"/>
  <c r="AO26" i="19"/>
  <c r="AO26" i="18"/>
  <c r="AO26" i="7"/>
  <c r="AO159" i="3" s="1"/>
  <c r="K186" i="17"/>
  <c r="G187" i="17"/>
  <c r="AI76" i="13"/>
  <c r="AI75" i="13"/>
  <c r="AI74" i="13"/>
  <c r="AI79" i="13"/>
  <c r="AH77" i="13"/>
  <c r="AI78" i="13"/>
  <c r="AI80" i="13"/>
  <c r="AH81" i="13"/>
  <c r="AJ69" i="13"/>
  <c r="AI73" i="13" l="1"/>
  <c r="AJ71" i="13"/>
  <c r="AJ72" i="13"/>
  <c r="AJ70" i="13"/>
  <c r="AJ73" i="13" s="1"/>
  <c r="AQ157" i="21"/>
  <c r="AJ35" i="23" s="1"/>
  <c r="AQ157" i="3"/>
  <c r="AJ35" i="5" s="1"/>
  <c r="AQ157" i="22"/>
  <c r="AJ35" i="24" s="1"/>
  <c r="AO147" i="21"/>
  <c r="AO159" i="21"/>
  <c r="AO161" i="21" s="1"/>
  <c r="AO147" i="22"/>
  <c r="AO159" i="22"/>
  <c r="AO161" i="22" s="1"/>
  <c r="AO113" i="21"/>
  <c r="AH36" i="23" s="1"/>
  <c r="AO113" i="22"/>
  <c r="AH36" i="24" s="1"/>
  <c r="AH45" i="23"/>
  <c r="AH43" i="23" s="1"/>
  <c r="AO60" i="21"/>
  <c r="AO69" i="21" s="1"/>
  <c r="AO60" i="22"/>
  <c r="AO69" i="22" s="1"/>
  <c r="AH45" i="24"/>
  <c r="AH43" i="24" s="1"/>
  <c r="AP61" i="3"/>
  <c r="AP61" i="22"/>
  <c r="AP61" i="21"/>
  <c r="AP26" i="18"/>
  <c r="AP26" i="19"/>
  <c r="AP26" i="7"/>
  <c r="AP159" i="3" s="1"/>
  <c r="G188" i="17"/>
  <c r="K187" i="17"/>
  <c r="AJ75" i="13"/>
  <c r="AJ76" i="13"/>
  <c r="AJ74" i="13"/>
  <c r="AO113" i="3"/>
  <c r="AH36" i="5" s="1"/>
  <c r="AO147" i="3"/>
  <c r="AI77" i="13"/>
  <c r="AJ78" i="13"/>
  <c r="AJ79" i="13"/>
  <c r="AJ80" i="13"/>
  <c r="AI81" i="13"/>
  <c r="AK69" i="13"/>
  <c r="AR157" i="21" l="1"/>
  <c r="AK35" i="23" s="1"/>
  <c r="AR157" i="22"/>
  <c r="AK35" i="24" s="1"/>
  <c r="AR157" i="3"/>
  <c r="AK35" i="5" s="1"/>
  <c r="AK71" i="13"/>
  <c r="AK72" i="13"/>
  <c r="AK70" i="13"/>
  <c r="AP147" i="22"/>
  <c r="AP159" i="22"/>
  <c r="AP161" i="22" s="1"/>
  <c r="AP147" i="21"/>
  <c r="AP159" i="21"/>
  <c r="AP161" i="21" s="1"/>
  <c r="AQ61" i="3"/>
  <c r="AQ61" i="21"/>
  <c r="AQ61" i="22"/>
  <c r="AP113" i="21"/>
  <c r="AI36" i="23" s="1"/>
  <c r="AP60" i="21"/>
  <c r="AP69" i="21" s="1"/>
  <c r="AI45" i="23"/>
  <c r="AI43" i="23" s="1"/>
  <c r="AP60" i="22"/>
  <c r="AP69" i="22" s="1"/>
  <c r="AI45" i="24"/>
  <c r="AI43" i="24" s="1"/>
  <c r="AP113" i="22"/>
  <c r="AI36" i="24" s="1"/>
  <c r="AQ26" i="7"/>
  <c r="AQ159" i="3" s="1"/>
  <c r="AQ26" i="19"/>
  <c r="AQ26" i="18"/>
  <c r="G189" i="17"/>
  <c r="K188" i="17"/>
  <c r="AK76" i="13"/>
  <c r="AK75" i="13"/>
  <c r="AK74" i="13"/>
  <c r="AP113" i="3"/>
  <c r="AI36" i="5" s="1"/>
  <c r="AP147" i="3"/>
  <c r="AJ77" i="13"/>
  <c r="AK78" i="13"/>
  <c r="AK79" i="13"/>
  <c r="AK80" i="13"/>
  <c r="AJ81" i="13"/>
  <c r="AL69" i="13"/>
  <c r="AL71" i="13" l="1"/>
  <c r="AL72" i="13"/>
  <c r="AL70" i="13"/>
  <c r="AL73" i="13" s="1"/>
  <c r="AK73" i="13"/>
  <c r="AQ147" i="21"/>
  <c r="AQ159" i="21"/>
  <c r="AQ161" i="21" s="1"/>
  <c r="AQ147" i="22"/>
  <c r="AQ159" i="22"/>
  <c r="AQ161" i="22" s="1"/>
  <c r="AR61" i="3"/>
  <c r="AR61" i="22"/>
  <c r="AR61" i="21"/>
  <c r="AQ60" i="22"/>
  <c r="AQ69" i="22" s="1"/>
  <c r="AJ45" i="24"/>
  <c r="AJ43" i="24" s="1"/>
  <c r="AQ113" i="21"/>
  <c r="AJ36" i="23" s="1"/>
  <c r="AQ60" i="21"/>
  <c r="AQ69" i="21" s="1"/>
  <c r="AJ45" i="23"/>
  <c r="AJ43" i="23" s="1"/>
  <c r="AQ113" i="22"/>
  <c r="AJ36" i="24" s="1"/>
  <c r="AR26" i="19"/>
  <c r="AR26" i="18"/>
  <c r="AR26" i="7"/>
  <c r="AR159" i="3" s="1"/>
  <c r="G190" i="17"/>
  <c r="K189" i="17"/>
  <c r="AL76" i="13"/>
  <c r="AL75" i="13"/>
  <c r="AL74" i="13"/>
  <c r="AQ113" i="3"/>
  <c r="AJ36" i="5" s="1"/>
  <c r="AQ147" i="3"/>
  <c r="AK77" i="13"/>
  <c r="AK81" i="13"/>
  <c r="AL78" i="13"/>
  <c r="AL79" i="13"/>
  <c r="AL80" i="13"/>
  <c r="AM69" i="13"/>
  <c r="AS157" i="22" l="1"/>
  <c r="AL35" i="24" s="1"/>
  <c r="AS157" i="3"/>
  <c r="AL35" i="5" s="1"/>
  <c r="AS157" i="21"/>
  <c r="AL35" i="23" s="1"/>
  <c r="AT157" i="22"/>
  <c r="AM35" i="24" s="1"/>
  <c r="AT157" i="3"/>
  <c r="AM35" i="5" s="1"/>
  <c r="AT157" i="21"/>
  <c r="AM35" i="23" s="1"/>
  <c r="AM72" i="13"/>
  <c r="AM71" i="13"/>
  <c r="AM70" i="13"/>
  <c r="AR147" i="21"/>
  <c r="AR159" i="21"/>
  <c r="AR161" i="21" s="1"/>
  <c r="AR147" i="22"/>
  <c r="AR159" i="22"/>
  <c r="AR161" i="22" s="1"/>
  <c r="AR113" i="22"/>
  <c r="AK36" i="24" s="1"/>
  <c r="AS61" i="3"/>
  <c r="AS61" i="22"/>
  <c r="AS61" i="21"/>
  <c r="AK45" i="23"/>
  <c r="AK43" i="23" s="1"/>
  <c r="AR60" i="21"/>
  <c r="AR69" i="21" s="1"/>
  <c r="AR60" i="22"/>
  <c r="AR69" i="22" s="1"/>
  <c r="AK45" i="24"/>
  <c r="AK43" i="24" s="1"/>
  <c r="AR113" i="21"/>
  <c r="AK36" i="23" s="1"/>
  <c r="AS26" i="7"/>
  <c r="AS159" i="3" s="1"/>
  <c r="AS26" i="18"/>
  <c r="AS26" i="19"/>
  <c r="G191" i="17"/>
  <c r="K190" i="17"/>
  <c r="AM75" i="13"/>
  <c r="AM76" i="13"/>
  <c r="AM74" i="13"/>
  <c r="AR113" i="3"/>
  <c r="AK36" i="5" s="1"/>
  <c r="AR147" i="3"/>
  <c r="AL77" i="13"/>
  <c r="AM79" i="13"/>
  <c r="AM78" i="13"/>
  <c r="AM80" i="13"/>
  <c r="AL81" i="13"/>
  <c r="AN69" i="13"/>
  <c r="AM73" i="13" l="1"/>
  <c r="AN71" i="13"/>
  <c r="AN72" i="13"/>
  <c r="AN70" i="13"/>
  <c r="AN73" i="13" s="1"/>
  <c r="AS147" i="22"/>
  <c r="AS159" i="22"/>
  <c r="AS161" i="22" s="1"/>
  <c r="AS147" i="21"/>
  <c r="AS159" i="21"/>
  <c r="AS161" i="21" s="1"/>
  <c r="AT61" i="3"/>
  <c r="AT61" i="21"/>
  <c r="AT61" i="22"/>
  <c r="AS60" i="21"/>
  <c r="AS69" i="21" s="1"/>
  <c r="AL45" i="23"/>
  <c r="AL43" i="23" s="1"/>
  <c r="AS60" i="22"/>
  <c r="AS69" i="22" s="1"/>
  <c r="AL45" i="24"/>
  <c r="AL43" i="24" s="1"/>
  <c r="AS113" i="22"/>
  <c r="AL36" i="24" s="1"/>
  <c r="AS113" i="21"/>
  <c r="AL36" i="23" s="1"/>
  <c r="AT26" i="19"/>
  <c r="AT26" i="7"/>
  <c r="AT159" i="3" s="1"/>
  <c r="AT26" i="18"/>
  <c r="G192" i="17"/>
  <c r="K191" i="17"/>
  <c r="AN75" i="13"/>
  <c r="AN76" i="13"/>
  <c r="AN74" i="13"/>
  <c r="AS113" i="3"/>
  <c r="AL36" i="5" s="1"/>
  <c r="AS147" i="3"/>
  <c r="AM77" i="13"/>
  <c r="AM81" i="13"/>
  <c r="AN78" i="13"/>
  <c r="AN80" i="13"/>
  <c r="AN79" i="13"/>
  <c r="AO69" i="13"/>
  <c r="AV157" i="22" l="1"/>
  <c r="AO35" i="24" s="1"/>
  <c r="AV157" i="3"/>
  <c r="AO35" i="5" s="1"/>
  <c r="AV157" i="21"/>
  <c r="AO35" i="23" s="1"/>
  <c r="AO71" i="13"/>
  <c r="AO72" i="13"/>
  <c r="AO70" i="13"/>
  <c r="AO73" i="13" s="1"/>
  <c r="AU157" i="21"/>
  <c r="AN35" i="23" s="1"/>
  <c r="AU157" i="22"/>
  <c r="AN35" i="24" s="1"/>
  <c r="AU157" i="3"/>
  <c r="AN35" i="5" s="1"/>
  <c r="AT147" i="21"/>
  <c r="AT159" i="21"/>
  <c r="AT161" i="21" s="1"/>
  <c r="AT147" i="22"/>
  <c r="AT159" i="22"/>
  <c r="AT161" i="22" s="1"/>
  <c r="AT60" i="22"/>
  <c r="AT69" i="22" s="1"/>
  <c r="AM45" i="24"/>
  <c r="AM43" i="24" s="1"/>
  <c r="AT113" i="22"/>
  <c r="AM36" i="24" s="1"/>
  <c r="AU61" i="3"/>
  <c r="AU61" i="22"/>
  <c r="AU61" i="21"/>
  <c r="AT113" i="21"/>
  <c r="AM36" i="23" s="1"/>
  <c r="AT60" i="21"/>
  <c r="AT69" i="21" s="1"/>
  <c r="AM45" i="23"/>
  <c r="AM43" i="23" s="1"/>
  <c r="AU26" i="18"/>
  <c r="AU26" i="7"/>
  <c r="AU159" i="3" s="1"/>
  <c r="AU26" i="19"/>
  <c r="G193" i="17"/>
  <c r="K192" i="17"/>
  <c r="AO75" i="13"/>
  <c r="AO76" i="13"/>
  <c r="AO74" i="13"/>
  <c r="AT113" i="3"/>
  <c r="AM36" i="5" s="1"/>
  <c r="AT147" i="3"/>
  <c r="AN77" i="13"/>
  <c r="AO79" i="13"/>
  <c r="AO78" i="13"/>
  <c r="AO80" i="13"/>
  <c r="AN81" i="13"/>
  <c r="AP69" i="13"/>
  <c r="AW157" i="22" l="1"/>
  <c r="AP35" i="24" s="1"/>
  <c r="AW157" i="3"/>
  <c r="AP35" i="5" s="1"/>
  <c r="AW157" i="21"/>
  <c r="AP35" i="23" s="1"/>
  <c r="AP71" i="13"/>
  <c r="AP72" i="13"/>
  <c r="AP70" i="13"/>
  <c r="AP73" i="13" s="1"/>
  <c r="AU147" i="22"/>
  <c r="AU159" i="22"/>
  <c r="AU161" i="22" s="1"/>
  <c r="AU147" i="21"/>
  <c r="AU159" i="21"/>
  <c r="AU161" i="21" s="1"/>
  <c r="AU113" i="21"/>
  <c r="AN36" i="23" s="1"/>
  <c r="AU60" i="22"/>
  <c r="AU69" i="22" s="1"/>
  <c r="AN45" i="24"/>
  <c r="AN43" i="24" s="1"/>
  <c r="AV61" i="3"/>
  <c r="AV61" i="22"/>
  <c r="AV61" i="21"/>
  <c r="AU60" i="21"/>
  <c r="AU69" i="21" s="1"/>
  <c r="AN45" i="23"/>
  <c r="AN43" i="23" s="1"/>
  <c r="AU113" i="22"/>
  <c r="AN36" i="24" s="1"/>
  <c r="AV26" i="7"/>
  <c r="AV159" i="3" s="1"/>
  <c r="AV26" i="19"/>
  <c r="AV26" i="18"/>
  <c r="G194" i="17"/>
  <c r="K193" i="17"/>
  <c r="AP75" i="13"/>
  <c r="AP76" i="13"/>
  <c r="AP74" i="13"/>
  <c r="AU113" i="3"/>
  <c r="AN36" i="5" s="1"/>
  <c r="AU147" i="3"/>
  <c r="AO77" i="13"/>
  <c r="AO81" i="13"/>
  <c r="AP78" i="13"/>
  <c r="AP79" i="13"/>
  <c r="AP80" i="13"/>
  <c r="AQ69" i="13"/>
  <c r="AQ71" i="13" l="1"/>
  <c r="AQ72" i="13"/>
  <c r="AQ70" i="13"/>
  <c r="AQ73" i="13" s="1"/>
  <c r="AX157" i="22"/>
  <c r="AQ35" i="24" s="1"/>
  <c r="AX157" i="21"/>
  <c r="AQ35" i="23" s="1"/>
  <c r="AX157" i="3"/>
  <c r="AQ35" i="5" s="1"/>
  <c r="AV147" i="21"/>
  <c r="AV159" i="21"/>
  <c r="AV161" i="21" s="1"/>
  <c r="AV147" i="22"/>
  <c r="AV159" i="22"/>
  <c r="AV161" i="22" s="1"/>
  <c r="AW61" i="3"/>
  <c r="AW61" i="22"/>
  <c r="AW61" i="21"/>
  <c r="AV60" i="21"/>
  <c r="AV69" i="21" s="1"/>
  <c r="AO45" i="23"/>
  <c r="AO43" i="23" s="1"/>
  <c r="AO45" i="24"/>
  <c r="AO43" i="24" s="1"/>
  <c r="AV60" i="22"/>
  <c r="AV69" i="22" s="1"/>
  <c r="AV113" i="21"/>
  <c r="AO36" i="23" s="1"/>
  <c r="AV113" i="22"/>
  <c r="AO36" i="24" s="1"/>
  <c r="AW26" i="18"/>
  <c r="AW26" i="7"/>
  <c r="AW159" i="3" s="1"/>
  <c r="AW26" i="19"/>
  <c r="AP77" i="13"/>
  <c r="G195" i="17"/>
  <c r="K194" i="17"/>
  <c r="AQ75" i="13"/>
  <c r="AQ76" i="13"/>
  <c r="AQ74" i="13"/>
  <c r="AV113" i="3"/>
  <c r="AO36" i="5" s="1"/>
  <c r="AV147" i="3"/>
  <c r="AP81" i="13"/>
  <c r="AQ78" i="13"/>
  <c r="AQ79" i="13"/>
  <c r="AQ80" i="13"/>
  <c r="AR69" i="13"/>
  <c r="AR71" i="13" l="1"/>
  <c r="AR72" i="13"/>
  <c r="AR70" i="13"/>
  <c r="AR73" i="13" s="1"/>
  <c r="AY157" i="22"/>
  <c r="AR35" i="24" s="1"/>
  <c r="AY157" i="21"/>
  <c r="AR35" i="23" s="1"/>
  <c r="AY157" i="3"/>
  <c r="AR35" i="5" s="1"/>
  <c r="AW147" i="22"/>
  <c r="AW159" i="22"/>
  <c r="AW161" i="22" s="1"/>
  <c r="AW147" i="21"/>
  <c r="AW159" i="21"/>
  <c r="AW161" i="21" s="1"/>
  <c r="AW113" i="21"/>
  <c r="AP36" i="23" s="1"/>
  <c r="AX61" i="3"/>
  <c r="AX61" i="22"/>
  <c r="AX61" i="21"/>
  <c r="AW60" i="21"/>
  <c r="AW69" i="21" s="1"/>
  <c r="AP45" i="23"/>
  <c r="AP43" i="23" s="1"/>
  <c r="AW113" i="22"/>
  <c r="AP36" i="24" s="1"/>
  <c r="AW60" i="22"/>
  <c r="AW69" i="22" s="1"/>
  <c r="AP45" i="24"/>
  <c r="AP43" i="24" s="1"/>
  <c r="AX26" i="18"/>
  <c r="AX26" i="19"/>
  <c r="AX26" i="7"/>
  <c r="AX159" i="3" s="1"/>
  <c r="AQ77" i="13"/>
  <c r="G196" i="17"/>
  <c r="K195" i="17"/>
  <c r="AR76" i="13"/>
  <c r="AR75" i="13"/>
  <c r="AR74" i="13"/>
  <c r="AW113" i="3"/>
  <c r="AP36" i="5" s="1"/>
  <c r="AW147" i="3"/>
  <c r="AQ81" i="13"/>
  <c r="AR78" i="13"/>
  <c r="AR80" i="13"/>
  <c r="AR79" i="13"/>
  <c r="AS69" i="13"/>
  <c r="AS72" i="13" l="1"/>
  <c r="AS71" i="13"/>
  <c r="AS70" i="13"/>
  <c r="AZ157" i="3"/>
  <c r="AS35" i="5" s="1"/>
  <c r="AZ157" i="22"/>
  <c r="AS35" i="24" s="1"/>
  <c r="AZ157" i="21"/>
  <c r="AS35" i="23" s="1"/>
  <c r="AX147" i="22"/>
  <c r="AX159" i="22"/>
  <c r="AX161" i="22" s="1"/>
  <c r="AX147" i="21"/>
  <c r="AX159" i="21"/>
  <c r="AX161" i="21" s="1"/>
  <c r="AX113" i="21"/>
  <c r="AQ36" i="23" s="1"/>
  <c r="AX60" i="21"/>
  <c r="AX69" i="21" s="1"/>
  <c r="AQ45" i="23"/>
  <c r="AQ43" i="23" s="1"/>
  <c r="AQ45" i="24"/>
  <c r="AQ43" i="24" s="1"/>
  <c r="AX60" i="22"/>
  <c r="AX69" i="22" s="1"/>
  <c r="AY61" i="3"/>
  <c r="AY61" i="22"/>
  <c r="AY61" i="21"/>
  <c r="AX113" i="22"/>
  <c r="AQ36" i="24" s="1"/>
  <c r="AY26" i="18"/>
  <c r="AY26" i="19"/>
  <c r="AY26" i="7"/>
  <c r="AY159" i="3" s="1"/>
  <c r="G197" i="17"/>
  <c r="K196" i="17"/>
  <c r="AS75" i="13"/>
  <c r="AS76" i="13"/>
  <c r="AS74" i="13"/>
  <c r="AX113" i="3"/>
  <c r="AQ36" i="5" s="1"/>
  <c r="AX147" i="3"/>
  <c r="AR77" i="13"/>
  <c r="AS78" i="13"/>
  <c r="AS80" i="13"/>
  <c r="AS79" i="13"/>
  <c r="AR81" i="13"/>
  <c r="AT69" i="13"/>
  <c r="AT71" i="13" l="1"/>
  <c r="AT72" i="13"/>
  <c r="AT70" i="13"/>
  <c r="AS73" i="13"/>
  <c r="AY147" i="22"/>
  <c r="AY159" i="22"/>
  <c r="AY161" i="22" s="1"/>
  <c r="AY147" i="21"/>
  <c r="AY159" i="21"/>
  <c r="AY161" i="21" s="1"/>
  <c r="AY113" i="21"/>
  <c r="AR36" i="23" s="1"/>
  <c r="AZ61" i="3"/>
  <c r="AZ61" i="22"/>
  <c r="AZ61" i="21"/>
  <c r="AY60" i="21"/>
  <c r="AY69" i="21" s="1"/>
  <c r="AR45" i="23"/>
  <c r="AR43" i="23" s="1"/>
  <c r="AY60" i="22"/>
  <c r="AY69" i="22" s="1"/>
  <c r="AR45" i="24"/>
  <c r="AR43" i="24" s="1"/>
  <c r="AY113" i="22"/>
  <c r="AR36" i="24" s="1"/>
  <c r="AZ26" i="19"/>
  <c r="AZ26" i="7"/>
  <c r="AZ159" i="3" s="1"/>
  <c r="AZ26" i="18"/>
  <c r="G198" i="17"/>
  <c r="K197" i="17"/>
  <c r="AT75" i="13"/>
  <c r="AT76" i="13"/>
  <c r="AT74" i="13"/>
  <c r="AY113" i="3"/>
  <c r="AR36" i="5" s="1"/>
  <c r="AY147" i="3"/>
  <c r="AS77" i="13"/>
  <c r="AT78" i="13"/>
  <c r="AT79" i="13"/>
  <c r="AT80" i="13"/>
  <c r="AS81" i="13"/>
  <c r="AU69" i="13"/>
  <c r="BA157" i="3" l="1"/>
  <c r="AT35" i="5" s="1"/>
  <c r="BA157" i="21"/>
  <c r="AT35" i="23" s="1"/>
  <c r="BA157" i="22"/>
  <c r="AT35" i="24" s="1"/>
  <c r="AU71" i="13"/>
  <c r="AU72" i="13"/>
  <c r="AU70" i="13"/>
  <c r="AT73" i="13"/>
  <c r="AZ147" i="21"/>
  <c r="AZ159" i="21"/>
  <c r="AZ161" i="21" s="1"/>
  <c r="AZ147" i="22"/>
  <c r="AZ159" i="22"/>
  <c r="AZ161" i="22" s="1"/>
  <c r="AZ113" i="22"/>
  <c r="AS36" i="24" s="1"/>
  <c r="BA61" i="3"/>
  <c r="BA61" i="22"/>
  <c r="BA61" i="21"/>
  <c r="AZ60" i="21"/>
  <c r="AZ69" i="21" s="1"/>
  <c r="AS45" i="23"/>
  <c r="AS43" i="23" s="1"/>
  <c r="AZ60" i="22"/>
  <c r="AZ69" i="22" s="1"/>
  <c r="AS45" i="24"/>
  <c r="AS43" i="24" s="1"/>
  <c r="AZ113" i="21"/>
  <c r="AS36" i="23" s="1"/>
  <c r="BA26" i="19"/>
  <c r="BA26" i="18"/>
  <c r="BA26" i="7"/>
  <c r="BA159" i="3" s="1"/>
  <c r="AT77" i="13"/>
  <c r="K198" i="17"/>
  <c r="G199" i="17"/>
  <c r="AU76" i="13"/>
  <c r="AU75" i="13"/>
  <c r="AU74" i="13"/>
  <c r="AZ113" i="3"/>
  <c r="AS36" i="5" s="1"/>
  <c r="AZ147" i="3"/>
  <c r="AT81" i="13"/>
  <c r="AU78" i="13"/>
  <c r="AU80" i="13"/>
  <c r="AU79" i="13"/>
  <c r="AV69" i="13"/>
  <c r="AV71" i="13" l="1"/>
  <c r="AV72" i="13"/>
  <c r="AV70" i="13"/>
  <c r="AV73" i="13" s="1"/>
  <c r="BB157" i="3"/>
  <c r="AU35" i="5" s="1"/>
  <c r="BB157" i="22"/>
  <c r="AU35" i="24" s="1"/>
  <c r="BB157" i="21"/>
  <c r="AU35" i="23" s="1"/>
  <c r="AU73" i="13"/>
  <c r="BA147" i="21"/>
  <c r="BA159" i="21"/>
  <c r="BA161" i="21" s="1"/>
  <c r="BA147" i="22"/>
  <c r="BA159" i="22"/>
  <c r="BA161" i="22" s="1"/>
  <c r="BA113" i="22"/>
  <c r="AT36" i="24" s="1"/>
  <c r="BA60" i="21"/>
  <c r="BA69" i="21" s="1"/>
  <c r="AT45" i="23"/>
  <c r="AT43" i="23" s="1"/>
  <c r="AT45" i="24"/>
  <c r="AT43" i="24" s="1"/>
  <c r="BA60" i="22"/>
  <c r="BA69" i="22" s="1"/>
  <c r="BB61" i="3"/>
  <c r="BB61" i="21"/>
  <c r="BB61" i="22"/>
  <c r="BA113" i="21"/>
  <c r="AT36" i="23" s="1"/>
  <c r="BB26" i="18"/>
  <c r="BB26" i="19"/>
  <c r="BB26" i="7"/>
  <c r="BB159" i="3" s="1"/>
  <c r="AU77" i="13"/>
  <c r="G200" i="17"/>
  <c r="K199" i="17"/>
  <c r="AV75" i="13"/>
  <c r="AV76" i="13"/>
  <c r="AV74" i="13"/>
  <c r="BA113" i="3"/>
  <c r="AT36" i="5" s="1"/>
  <c r="BA147" i="3"/>
  <c r="AV78" i="13"/>
  <c r="AV79" i="13"/>
  <c r="AV80" i="13"/>
  <c r="AU81" i="13"/>
  <c r="AW69" i="13"/>
  <c r="BC157" i="21" l="1"/>
  <c r="AV35" i="23" s="1"/>
  <c r="BC157" i="3"/>
  <c r="AV35" i="5" s="1"/>
  <c r="BC157" i="22"/>
  <c r="AV35" i="24" s="1"/>
  <c r="AW71" i="13"/>
  <c r="AW72" i="13"/>
  <c r="AW70" i="13"/>
  <c r="BD157" i="22"/>
  <c r="AW35" i="24" s="1"/>
  <c r="BD157" i="3"/>
  <c r="AW35" i="5" s="1"/>
  <c r="BD157" i="21"/>
  <c r="AW35" i="23" s="1"/>
  <c r="BB147" i="22"/>
  <c r="BB159" i="22"/>
  <c r="BB161" i="22" s="1"/>
  <c r="BB147" i="21"/>
  <c r="BB159" i="21"/>
  <c r="BB161" i="21" s="1"/>
  <c r="BB113" i="21"/>
  <c r="AU36" i="23" s="1"/>
  <c r="BB60" i="22"/>
  <c r="BB69" i="22" s="1"/>
  <c r="AU45" i="24"/>
  <c r="AU43" i="24" s="1"/>
  <c r="AU45" i="23"/>
  <c r="AU43" i="23" s="1"/>
  <c r="BB60" i="21"/>
  <c r="BB69" i="21" s="1"/>
  <c r="BC61" i="3"/>
  <c r="BC61" i="21"/>
  <c r="BC61" i="22"/>
  <c r="BB113" i="22"/>
  <c r="AU36" i="24" s="1"/>
  <c r="BC26" i="19"/>
  <c r="BC26" i="7"/>
  <c r="BC159" i="3" s="1"/>
  <c r="BC26" i="18"/>
  <c r="AV77" i="13"/>
  <c r="G201" i="17"/>
  <c r="K200" i="17"/>
  <c r="AW76" i="13"/>
  <c r="AW75" i="13"/>
  <c r="AW74" i="13"/>
  <c r="BB113" i="3"/>
  <c r="AU36" i="5" s="1"/>
  <c r="BB147" i="3"/>
  <c r="AW78" i="13"/>
  <c r="AW79" i="13"/>
  <c r="AW80" i="13"/>
  <c r="AV81" i="13"/>
  <c r="AX69" i="13"/>
  <c r="AW73" i="13" l="1"/>
  <c r="BE157" i="22"/>
  <c r="AX35" i="24" s="1"/>
  <c r="BE157" i="21"/>
  <c r="AX35" i="23" s="1"/>
  <c r="BE157" i="3"/>
  <c r="AX35" i="5" s="1"/>
  <c r="AX72" i="13"/>
  <c r="AX71" i="13"/>
  <c r="AX70" i="13"/>
  <c r="AX73" i="13" s="1"/>
  <c r="BC147" i="21"/>
  <c r="BC159" i="21"/>
  <c r="BC161" i="21" s="1"/>
  <c r="BC147" i="22"/>
  <c r="BC159" i="22"/>
  <c r="BC161" i="22" s="1"/>
  <c r="BC60" i="22"/>
  <c r="BC69" i="22" s="1"/>
  <c r="AV45" i="24"/>
  <c r="AV43" i="24" s="1"/>
  <c r="BC113" i="22"/>
  <c r="AV36" i="24" s="1"/>
  <c r="BC60" i="21"/>
  <c r="BC69" i="21" s="1"/>
  <c r="AV45" i="23"/>
  <c r="AV43" i="23" s="1"/>
  <c r="BD61" i="3"/>
  <c r="BD61" i="22"/>
  <c r="BD61" i="21"/>
  <c r="BC113" i="21"/>
  <c r="AV36" i="23" s="1"/>
  <c r="BD26" i="19"/>
  <c r="BD26" i="18"/>
  <c r="BD26" i="7"/>
  <c r="BD159" i="3" s="1"/>
  <c r="G202" i="17"/>
  <c r="K201" i="17"/>
  <c r="AX76" i="13"/>
  <c r="AX75" i="13"/>
  <c r="AX74" i="13"/>
  <c r="BC113" i="3"/>
  <c r="AV36" i="5" s="1"/>
  <c r="BC147" i="3"/>
  <c r="AW77" i="13"/>
  <c r="AW81" i="13"/>
  <c r="AX78" i="13"/>
  <c r="AX80" i="13"/>
  <c r="AX79" i="13"/>
  <c r="AY69" i="13"/>
  <c r="AY71" i="13" l="1"/>
  <c r="AY72" i="13"/>
  <c r="AY70" i="13"/>
  <c r="BF157" i="21"/>
  <c r="AY35" i="23" s="1"/>
  <c r="BF157" i="3"/>
  <c r="AY35" i="5" s="1"/>
  <c r="BF157" i="22"/>
  <c r="AY35" i="24" s="1"/>
  <c r="BD147" i="21"/>
  <c r="BD159" i="21"/>
  <c r="BD161" i="21" s="1"/>
  <c r="BD147" i="22"/>
  <c r="BD159" i="22"/>
  <c r="BD161" i="22" s="1"/>
  <c r="BD113" i="22"/>
  <c r="AW36" i="24" s="1"/>
  <c r="BE61" i="3"/>
  <c r="BE61" i="22"/>
  <c r="BE61" i="21"/>
  <c r="AW45" i="23"/>
  <c r="AW43" i="23" s="1"/>
  <c r="BD60" i="21"/>
  <c r="BD69" i="21" s="1"/>
  <c r="BD60" i="22"/>
  <c r="BD69" i="22" s="1"/>
  <c r="AW45" i="24"/>
  <c r="AW43" i="24" s="1"/>
  <c r="BD113" i="21"/>
  <c r="AW36" i="23" s="1"/>
  <c r="BE26" i="7"/>
  <c r="BE159" i="3" s="1"/>
  <c r="BE26" i="18"/>
  <c r="BE26" i="19"/>
  <c r="K202" i="17"/>
  <c r="G203" i="17"/>
  <c r="AY75" i="13"/>
  <c r="AY76" i="13"/>
  <c r="AY74" i="13"/>
  <c r="BD113" i="3"/>
  <c r="AW36" i="5" s="1"/>
  <c r="BD147" i="3"/>
  <c r="AX77" i="13"/>
  <c r="AX81" i="13"/>
  <c r="AY78" i="13"/>
  <c r="AY80" i="13"/>
  <c r="AY79" i="13"/>
  <c r="AZ69" i="13"/>
  <c r="AZ72" i="13" l="1"/>
  <c r="AZ71" i="13"/>
  <c r="AZ70" i="13"/>
  <c r="AY73" i="13"/>
  <c r="BE147" i="22"/>
  <c r="BE159" i="22"/>
  <c r="BE161" i="22" s="1"/>
  <c r="BE147" i="21"/>
  <c r="BE159" i="21"/>
  <c r="BE161" i="21" s="1"/>
  <c r="BF61" i="3"/>
  <c r="BF61" i="22"/>
  <c r="BF61" i="21"/>
  <c r="BE60" i="21"/>
  <c r="BE69" i="21" s="1"/>
  <c r="AX45" i="23"/>
  <c r="AX43" i="23" s="1"/>
  <c r="BE60" i="22"/>
  <c r="BE69" i="22" s="1"/>
  <c r="AX45" i="24"/>
  <c r="AX43" i="24" s="1"/>
  <c r="BE113" i="22"/>
  <c r="AX36" i="24" s="1"/>
  <c r="BE113" i="21"/>
  <c r="AX36" i="23" s="1"/>
  <c r="BF26" i="18"/>
  <c r="BF26" i="7"/>
  <c r="BF159" i="3" s="1"/>
  <c r="BF26" i="19"/>
  <c r="G204" i="17"/>
  <c r="K203" i="17"/>
  <c r="AZ75" i="13"/>
  <c r="AZ76" i="13"/>
  <c r="AZ74" i="13"/>
  <c r="BE113" i="3"/>
  <c r="AX36" i="5" s="1"/>
  <c r="BE147" i="3"/>
  <c r="AY77" i="13"/>
  <c r="AZ78" i="13"/>
  <c r="AZ79" i="13"/>
  <c r="AZ80" i="13"/>
  <c r="AY81" i="13"/>
  <c r="BG157" i="3" l="1"/>
  <c r="AZ35" i="5" s="1"/>
  <c r="BG157" i="22"/>
  <c r="AZ35" i="24" s="1"/>
  <c r="BG157" i="21"/>
  <c r="AZ35" i="23" s="1"/>
  <c r="AZ73" i="13"/>
  <c r="BF147" i="22"/>
  <c r="BF159" i="22"/>
  <c r="BF161" i="22" s="1"/>
  <c r="BF147" i="21"/>
  <c r="BF159" i="21"/>
  <c r="BF161" i="21" s="1"/>
  <c r="BF113" i="21"/>
  <c r="AY36" i="23" s="1"/>
  <c r="BG61" i="3"/>
  <c r="BG61" i="22"/>
  <c r="BG61" i="21"/>
  <c r="BF60" i="21"/>
  <c r="BF69" i="21" s="1"/>
  <c r="AY45" i="23"/>
  <c r="AY43" i="23" s="1"/>
  <c r="BF113" i="22"/>
  <c r="AY36" i="24" s="1"/>
  <c r="BF60" i="22"/>
  <c r="BF69" i="22" s="1"/>
  <c r="AY45" i="24"/>
  <c r="AY43" i="24" s="1"/>
  <c r="BG26" i="7"/>
  <c r="BG159" i="3" s="1"/>
  <c r="BG26" i="19"/>
  <c r="BG26" i="18"/>
  <c r="K204" i="17"/>
  <c r="G205" i="17"/>
  <c r="BF113" i="3"/>
  <c r="AY36" i="5" s="1"/>
  <c r="BF147" i="3"/>
  <c r="AZ77" i="13"/>
  <c r="AZ81" i="13"/>
  <c r="BH157" i="21" l="1"/>
  <c r="BA35" i="23" s="1"/>
  <c r="BH157" i="22"/>
  <c r="BA35" i="24" s="1"/>
  <c r="BH157" i="3"/>
  <c r="BA35" i="5" s="1"/>
  <c r="BG147" i="21"/>
  <c r="BG159" i="21"/>
  <c r="BG161" i="21" s="1"/>
  <c r="BG147" i="22"/>
  <c r="BG159" i="22"/>
  <c r="BG161" i="22" s="1"/>
  <c r="BH61" i="3"/>
  <c r="BH61" i="22"/>
  <c r="BH61" i="21"/>
  <c r="AZ45" i="23"/>
  <c r="AZ43" i="23" s="1"/>
  <c r="BG60" i="21"/>
  <c r="BG69" i="21" s="1"/>
  <c r="BG60" i="22"/>
  <c r="BG69" i="22" s="1"/>
  <c r="AZ45" i="24"/>
  <c r="AZ43" i="24" s="1"/>
  <c r="BG113" i="21"/>
  <c r="AZ36" i="23" s="1"/>
  <c r="BG113" i="22"/>
  <c r="AZ36" i="24" s="1"/>
  <c r="BH26" i="7"/>
  <c r="BH159" i="3" s="1"/>
  <c r="BH26" i="18"/>
  <c r="BH26" i="19"/>
  <c r="G206" i="17"/>
  <c r="K205" i="17"/>
  <c r="BG113" i="3"/>
  <c r="AZ36" i="5" s="1"/>
  <c r="BG147" i="3"/>
  <c r="G7" i="5"/>
  <c r="G8" i="5"/>
  <c r="F145" i="3"/>
  <c r="F148" i="3" s="1"/>
  <c r="E25" i="5" l="1"/>
  <c r="I25" i="5"/>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AW25" i="5" s="1"/>
  <c r="AX25" i="5" s="1"/>
  <c r="AY25" i="5" s="1"/>
  <c r="AZ25" i="5" s="1"/>
  <c r="BA25" i="5" s="1"/>
  <c r="BB25" i="5" s="1"/>
  <c r="BC25" i="5" s="1"/>
  <c r="BD25" i="5" s="1"/>
  <c r="BE25" i="5" s="1"/>
  <c r="BF25" i="5" s="1"/>
  <c r="BH147" i="22"/>
  <c r="BH159" i="22"/>
  <c r="BH161" i="22" s="1"/>
  <c r="BH147" i="21"/>
  <c r="BH159" i="21"/>
  <c r="BH161" i="21" s="1"/>
  <c r="BH60" i="21"/>
  <c r="BH69" i="21" s="1"/>
  <c r="BA45" i="23"/>
  <c r="BA43" i="23" s="1"/>
  <c r="BH113" i="22"/>
  <c r="BA36" i="24" s="1"/>
  <c r="BA45" i="24"/>
  <c r="BA43" i="24" s="1"/>
  <c r="BH60" i="22"/>
  <c r="BH69" i="22" s="1"/>
  <c r="BH113" i="21"/>
  <c r="BA36" i="23" s="1"/>
  <c r="I24" i="5"/>
  <c r="D24" i="5" s="1"/>
  <c r="G207" i="17"/>
  <c r="K206" i="17"/>
  <c r="BH113" i="3"/>
  <c r="BA36" i="5" s="1"/>
  <c r="BH147" i="3"/>
  <c r="D42" i="5"/>
  <c r="E42" i="5" s="1"/>
  <c r="I56" i="5"/>
  <c r="J56" i="5" s="1"/>
  <c r="K56" i="5" s="1"/>
  <c r="L56" i="5" s="1"/>
  <c r="M56" i="5" s="1"/>
  <c r="N56" i="5" s="1"/>
  <c r="O56" i="5" s="1"/>
  <c r="P56" i="5" s="1"/>
  <c r="Q56" i="5" s="1"/>
  <c r="R56" i="5" s="1"/>
  <c r="S56" i="5" s="1"/>
  <c r="T56" i="5" s="1"/>
  <c r="U56" i="5" s="1"/>
  <c r="V56" i="5" s="1"/>
  <c r="W56" i="5" s="1"/>
  <c r="X56" i="5" s="1"/>
  <c r="Y56" i="5" s="1"/>
  <c r="Z56" i="5" s="1"/>
  <c r="AA56" i="5" s="1"/>
  <c r="AB56" i="5" s="1"/>
  <c r="AC56" i="5" s="1"/>
  <c r="AD56" i="5" s="1"/>
  <c r="AE56" i="5" s="1"/>
  <c r="AF56" i="5" s="1"/>
  <c r="AG56" i="5" s="1"/>
  <c r="AH56" i="5" s="1"/>
  <c r="AI56" i="5" s="1"/>
  <c r="AJ56" i="5" s="1"/>
  <c r="AK56" i="5" s="1"/>
  <c r="AL56" i="5" s="1"/>
  <c r="AM56" i="5" s="1"/>
  <c r="AN56" i="5" s="1"/>
  <c r="AO56" i="5" s="1"/>
  <c r="AP56" i="5" s="1"/>
  <c r="AQ56" i="5" s="1"/>
  <c r="AR56" i="5" s="1"/>
  <c r="AS56" i="5" s="1"/>
  <c r="AT56" i="5" s="1"/>
  <c r="AU56" i="5" s="1"/>
  <c r="AV56" i="5" s="1"/>
  <c r="AW56" i="5" s="1"/>
  <c r="AX56" i="5" s="1"/>
  <c r="AY56" i="5" s="1"/>
  <c r="AZ56" i="5" s="1"/>
  <c r="BA56" i="5" s="1"/>
  <c r="BB56" i="5" s="1"/>
  <c r="BC56" i="5" s="1"/>
  <c r="BD56" i="5" s="1"/>
  <c r="BE56" i="5" s="1"/>
  <c r="BF56" i="5" s="1"/>
  <c r="G208" i="17" l="1"/>
  <c r="K207" i="17"/>
  <c r="G209" i="17" l="1"/>
  <c r="K208" i="17"/>
  <c r="K15" i="7"/>
  <c r="G210" i="17" l="1"/>
  <c r="K209" i="17"/>
  <c r="M27" i="7"/>
  <c r="L15" i="7"/>
  <c r="M15" i="7"/>
  <c r="N15" i="7"/>
  <c r="O15" i="7"/>
  <c r="P15" i="7"/>
  <c r="Q15" i="7"/>
  <c r="R15" i="7"/>
  <c r="S15" i="7"/>
  <c r="T15" i="7"/>
  <c r="U15" i="7"/>
  <c r="V15" i="7"/>
  <c r="W15" i="7"/>
  <c r="X15" i="7"/>
  <c r="Y15" i="7"/>
  <c r="Z15" i="7"/>
  <c r="AA15" i="7"/>
  <c r="AB15" i="7"/>
  <c r="AC15" i="7"/>
  <c r="AD15" i="7"/>
  <c r="AE15" i="7"/>
  <c r="AF15" i="7"/>
  <c r="AG15" i="7"/>
  <c r="AH15" i="7"/>
  <c r="AI15" i="7"/>
  <c r="AJ15" i="7"/>
  <c r="AK15" i="7"/>
  <c r="AL15" i="7"/>
  <c r="AM15" i="7"/>
  <c r="AN15" i="7"/>
  <c r="AO15" i="7"/>
  <c r="AP15" i="7"/>
  <c r="AQ15" i="7"/>
  <c r="AR15" i="7"/>
  <c r="AS15" i="7"/>
  <c r="AT15" i="7"/>
  <c r="AU15" i="7"/>
  <c r="AV15" i="7"/>
  <c r="AW15" i="7"/>
  <c r="AX15" i="7"/>
  <c r="AY15" i="7"/>
  <c r="AZ15" i="7"/>
  <c r="BA15" i="7"/>
  <c r="BB15" i="7"/>
  <c r="BC15" i="7"/>
  <c r="BD15" i="7"/>
  <c r="BE15" i="7"/>
  <c r="BF15" i="7"/>
  <c r="BG15" i="7"/>
  <c r="BH15" i="7"/>
  <c r="K210" i="17" l="1"/>
  <c r="G211" i="17"/>
  <c r="M59" i="7"/>
  <c r="M53" i="7"/>
  <c r="M54" i="7"/>
  <c r="M55" i="7"/>
  <c r="M56" i="7"/>
  <c r="M57" i="7"/>
  <c r="M58" i="7"/>
  <c r="M52" i="7"/>
  <c r="P52" i="7" s="1"/>
  <c r="G212" i="17" l="1"/>
  <c r="K211" i="17"/>
  <c r="AP34" i="3"/>
  <c r="BB34" i="3"/>
  <c r="P34" i="3"/>
  <c r="AB34" i="3"/>
  <c r="AQ34" i="3"/>
  <c r="BC34" i="3"/>
  <c r="Q34" i="3"/>
  <c r="AC34" i="3"/>
  <c r="AF34" i="3"/>
  <c r="AR34" i="3"/>
  <c r="BD34" i="3"/>
  <c r="R34" i="3"/>
  <c r="AD34" i="3"/>
  <c r="AG34" i="3"/>
  <c r="AS34" i="3"/>
  <c r="BE34" i="3"/>
  <c r="S34" i="3"/>
  <c r="K34" i="3"/>
  <c r="AH34" i="3"/>
  <c r="AT34" i="3"/>
  <c r="BF34" i="3"/>
  <c r="T34" i="3"/>
  <c r="H34" i="3"/>
  <c r="AI34" i="3"/>
  <c r="AU34" i="3"/>
  <c r="BG34" i="3"/>
  <c r="U34" i="3"/>
  <c r="I34" i="3"/>
  <c r="AJ34" i="3"/>
  <c r="AV34" i="3"/>
  <c r="BH34" i="3"/>
  <c r="V34" i="3"/>
  <c r="J34" i="3"/>
  <c r="AK34" i="3"/>
  <c r="AW34" i="3"/>
  <c r="AE34" i="3"/>
  <c r="W34" i="3"/>
  <c r="G34" i="3"/>
  <c r="AL34" i="3"/>
  <c r="AX34" i="3"/>
  <c r="L34" i="3"/>
  <c r="X34" i="3"/>
  <c r="F34" i="3"/>
  <c r="F29" i="3" s="1"/>
  <c r="AM34" i="3"/>
  <c r="AY34" i="3"/>
  <c r="M34" i="3"/>
  <c r="Y34" i="3"/>
  <c r="AN34" i="3"/>
  <c r="AO34" i="3"/>
  <c r="AZ34" i="3"/>
  <c r="BA34" i="3"/>
  <c r="N34" i="3"/>
  <c r="O34" i="3"/>
  <c r="Z34" i="3"/>
  <c r="AA34" i="3"/>
  <c r="P55" i="7"/>
  <c r="M60" i="7"/>
  <c r="G213" i="17" l="1"/>
  <c r="K212" i="17"/>
  <c r="G72" i="12"/>
  <c r="P57" i="7"/>
  <c r="P54" i="7"/>
  <c r="P53" i="7"/>
  <c r="P56" i="7"/>
  <c r="AC58" i="13"/>
  <c r="AC60" i="13" s="1"/>
  <c r="AB58" i="13"/>
  <c r="AB60" i="13" s="1"/>
  <c r="T58" i="13"/>
  <c r="T60" i="13" s="1"/>
  <c r="E58" i="13"/>
  <c r="E60" i="13" s="1"/>
  <c r="D58" i="13"/>
  <c r="D60" i="13" s="1"/>
  <c r="D37" i="13"/>
  <c r="E37" i="13"/>
  <c r="F37" i="13"/>
  <c r="G37" i="13"/>
  <c r="H37" i="13"/>
  <c r="I37" i="13"/>
  <c r="J37" i="13"/>
  <c r="K37" i="13"/>
  <c r="L37" i="13"/>
  <c r="M37" i="13"/>
  <c r="N37" i="13"/>
  <c r="O37" i="13"/>
  <c r="P37" i="13"/>
  <c r="Q37" i="13"/>
  <c r="R37" i="13"/>
  <c r="S37" i="13"/>
  <c r="T37" i="13"/>
  <c r="U37" i="13"/>
  <c r="V37" i="13"/>
  <c r="W37" i="13"/>
  <c r="X37" i="13"/>
  <c r="Y37" i="13"/>
  <c r="Z37" i="13"/>
  <c r="AA37" i="13"/>
  <c r="AB37" i="13"/>
  <c r="AC37" i="13"/>
  <c r="AD37" i="13"/>
  <c r="AE37" i="13"/>
  <c r="AF37" i="13"/>
  <c r="D38" i="13"/>
  <c r="E38" i="13"/>
  <c r="E39" i="13" s="1"/>
  <c r="E41" i="13" s="1"/>
  <c r="F38" i="13"/>
  <c r="F39" i="13" s="1"/>
  <c r="F41" i="13" s="1"/>
  <c r="G38" i="13"/>
  <c r="H38" i="13"/>
  <c r="I38" i="13"/>
  <c r="J38" i="13"/>
  <c r="K38" i="13"/>
  <c r="L38" i="13"/>
  <c r="M38" i="13"/>
  <c r="N38" i="13"/>
  <c r="O38" i="13"/>
  <c r="P38" i="13"/>
  <c r="Q38" i="13"/>
  <c r="R38" i="13"/>
  <c r="S38" i="13"/>
  <c r="T38" i="13"/>
  <c r="U38" i="13"/>
  <c r="U39" i="13" s="1"/>
  <c r="U41" i="13" s="1"/>
  <c r="V38" i="13"/>
  <c r="W38" i="13"/>
  <c r="X38" i="13"/>
  <c r="Y38" i="13"/>
  <c r="Z38" i="13"/>
  <c r="AA38" i="13"/>
  <c r="AB38" i="13"/>
  <c r="AC38" i="13"/>
  <c r="AC39" i="13" s="1"/>
  <c r="AC41" i="13" s="1"/>
  <c r="AD38" i="13"/>
  <c r="AE38" i="13"/>
  <c r="AF38" i="13"/>
  <c r="C38" i="13"/>
  <c r="C37" i="13"/>
  <c r="S58" i="13"/>
  <c r="S60" i="13" s="1"/>
  <c r="C36" i="13"/>
  <c r="C18" i="13"/>
  <c r="D18" i="13"/>
  <c r="D70" i="13" s="1"/>
  <c r="D73" i="13" s="1"/>
  <c r="E18" i="13"/>
  <c r="E70" i="13" s="1"/>
  <c r="E73" i="13" s="1"/>
  <c r="F18" i="13"/>
  <c r="F70" i="13" s="1"/>
  <c r="F73" i="13" s="1"/>
  <c r="G18" i="13"/>
  <c r="G70" i="13" s="1"/>
  <c r="G73" i="13" s="1"/>
  <c r="H18" i="13"/>
  <c r="H70" i="13" s="1"/>
  <c r="H73" i="13" s="1"/>
  <c r="I18" i="13"/>
  <c r="I70" i="13" s="1"/>
  <c r="I73" i="13" s="1"/>
  <c r="J18" i="13"/>
  <c r="J70" i="13" s="1"/>
  <c r="J73" i="13" s="1"/>
  <c r="K18" i="13"/>
  <c r="K70" i="13" s="1"/>
  <c r="K73" i="13" s="1"/>
  <c r="L18" i="13"/>
  <c r="L70" i="13" s="1"/>
  <c r="L73" i="13" s="1"/>
  <c r="M18" i="13"/>
  <c r="M70" i="13" s="1"/>
  <c r="M73" i="13" s="1"/>
  <c r="N18" i="13"/>
  <c r="N70" i="13" s="1"/>
  <c r="N73" i="13" s="1"/>
  <c r="O18" i="13"/>
  <c r="O70" i="13" s="1"/>
  <c r="O73" i="13" s="1"/>
  <c r="P18" i="13"/>
  <c r="P70" i="13" s="1"/>
  <c r="P73" i="13" s="1"/>
  <c r="Q18" i="13"/>
  <c r="Q70" i="13" s="1"/>
  <c r="Q73" i="13" s="1"/>
  <c r="D19" i="13"/>
  <c r="E19" i="13"/>
  <c r="F19" i="13"/>
  <c r="G19" i="13"/>
  <c r="H19" i="13"/>
  <c r="I19" i="13"/>
  <c r="J19" i="13"/>
  <c r="K19" i="13"/>
  <c r="L19" i="13"/>
  <c r="M19" i="13"/>
  <c r="N19" i="13"/>
  <c r="O19" i="13"/>
  <c r="P19" i="13"/>
  <c r="Q19" i="13"/>
  <c r="S18" i="13"/>
  <c r="S70" i="13" s="1"/>
  <c r="S73" i="13" s="1"/>
  <c r="T18" i="13"/>
  <c r="T70" i="13" s="1"/>
  <c r="T73" i="13" s="1"/>
  <c r="U18" i="13"/>
  <c r="U70" i="13" s="1"/>
  <c r="U73" i="13" s="1"/>
  <c r="V18" i="13"/>
  <c r="V70" i="13" s="1"/>
  <c r="V73" i="13" s="1"/>
  <c r="W18" i="13"/>
  <c r="W70" i="13" s="1"/>
  <c r="W73" i="13" s="1"/>
  <c r="X18" i="13"/>
  <c r="X70" i="13" s="1"/>
  <c r="X73" i="13" s="1"/>
  <c r="Y18" i="13"/>
  <c r="Y70" i="13" s="1"/>
  <c r="Y73" i="13" s="1"/>
  <c r="Z18" i="13"/>
  <c r="Z70" i="13" s="1"/>
  <c r="Z73" i="13" s="1"/>
  <c r="AA18" i="13"/>
  <c r="AA70" i="13" s="1"/>
  <c r="AA73" i="13" s="1"/>
  <c r="AB18" i="13"/>
  <c r="AB70" i="13" s="1"/>
  <c r="AB73" i="13" s="1"/>
  <c r="AC18" i="13"/>
  <c r="AC70" i="13" s="1"/>
  <c r="AC73" i="13" s="1"/>
  <c r="AD18" i="13"/>
  <c r="AD70" i="13" s="1"/>
  <c r="AD73" i="13" s="1"/>
  <c r="AE18" i="13"/>
  <c r="AE70" i="13" s="1"/>
  <c r="AE73" i="13" s="1"/>
  <c r="AF18" i="13"/>
  <c r="AF70" i="13" s="1"/>
  <c r="AF73" i="13" s="1"/>
  <c r="S19" i="13"/>
  <c r="T19" i="13"/>
  <c r="U19" i="13"/>
  <c r="V19" i="13"/>
  <c r="W19" i="13"/>
  <c r="X19" i="13"/>
  <c r="Y19" i="13"/>
  <c r="Z19" i="13"/>
  <c r="AA19" i="13"/>
  <c r="AB19" i="13"/>
  <c r="AC19" i="13"/>
  <c r="AD19" i="13"/>
  <c r="AE19" i="13"/>
  <c r="AF19" i="13"/>
  <c r="R19" i="13"/>
  <c r="R18" i="13"/>
  <c r="R70" i="13" s="1"/>
  <c r="R73" i="13" s="1"/>
  <c r="P157" i="3" l="1"/>
  <c r="I35" i="5" s="1"/>
  <c r="P157" i="21"/>
  <c r="P157" i="22"/>
  <c r="O157" i="3"/>
  <c r="H35" i="5" s="1"/>
  <c r="O157" i="21"/>
  <c r="O157" i="22"/>
  <c r="N157" i="3"/>
  <c r="G35" i="5" s="1"/>
  <c r="N157" i="22"/>
  <c r="N157" i="21"/>
  <c r="S157" i="3"/>
  <c r="L35" i="5" s="1"/>
  <c r="S157" i="22"/>
  <c r="S157" i="21"/>
  <c r="R157" i="3"/>
  <c r="K35" i="5" s="1"/>
  <c r="R157" i="21"/>
  <c r="R157" i="22"/>
  <c r="L157" i="3"/>
  <c r="E35" i="5" s="1"/>
  <c r="L157" i="21"/>
  <c r="L157" i="22"/>
  <c r="T157" i="3"/>
  <c r="M35" i="5" s="1"/>
  <c r="T157" i="22"/>
  <c r="T157" i="21"/>
  <c r="Q157" i="3"/>
  <c r="J35" i="5" s="1"/>
  <c r="Q157" i="21"/>
  <c r="Q157" i="22"/>
  <c r="M157" i="3"/>
  <c r="F35" i="5" s="1"/>
  <c r="M157" i="21"/>
  <c r="M157" i="22"/>
  <c r="AC157" i="3"/>
  <c r="V35" i="5" s="1"/>
  <c r="AC157" i="21"/>
  <c r="V35" i="23" s="1"/>
  <c r="AC157" i="22"/>
  <c r="V35" i="24" s="1"/>
  <c r="AB157" i="22"/>
  <c r="U35" i="24" s="1"/>
  <c r="AB157" i="21"/>
  <c r="U35" i="23" s="1"/>
  <c r="AB157" i="3"/>
  <c r="U35" i="5" s="1"/>
  <c r="AM157" i="21"/>
  <c r="AF35" i="23" s="1"/>
  <c r="AM157" i="3"/>
  <c r="AF35" i="5" s="1"/>
  <c r="AM157" i="22"/>
  <c r="AF35" i="24" s="1"/>
  <c r="AA157" i="22"/>
  <c r="T35" i="24" s="1"/>
  <c r="AA157" i="21"/>
  <c r="T35" i="23" s="1"/>
  <c r="AA157" i="3"/>
  <c r="T35" i="5" s="1"/>
  <c r="AN157" i="3"/>
  <c r="AG35" i="5" s="1"/>
  <c r="AN157" i="21"/>
  <c r="AG35" i="23" s="1"/>
  <c r="AN157" i="22"/>
  <c r="AG35" i="24" s="1"/>
  <c r="AL157" i="3"/>
  <c r="AE35" i="5" s="1"/>
  <c r="AL157" i="21"/>
  <c r="AE35" i="23" s="1"/>
  <c r="AL157" i="22"/>
  <c r="AE35" i="24" s="1"/>
  <c r="AD157" i="3"/>
  <c r="W35" i="5" s="1"/>
  <c r="AD157" i="22"/>
  <c r="W35" i="24" s="1"/>
  <c r="AD157" i="21"/>
  <c r="W35" i="23" s="1"/>
  <c r="AK157" i="3"/>
  <c r="AD35" i="5" s="1"/>
  <c r="AK157" i="22"/>
  <c r="AD35" i="24" s="1"/>
  <c r="AK157" i="21"/>
  <c r="AD35" i="23" s="1"/>
  <c r="AJ157" i="22"/>
  <c r="AC35" i="24" s="1"/>
  <c r="AJ157" i="3"/>
  <c r="AC35" i="5" s="1"/>
  <c r="AJ157" i="21"/>
  <c r="AC35" i="23" s="1"/>
  <c r="X157" i="22"/>
  <c r="Q35" i="24" s="1"/>
  <c r="X157" i="3"/>
  <c r="Q35" i="5" s="1"/>
  <c r="X157" i="21"/>
  <c r="Q35" i="23" s="1"/>
  <c r="AH157" i="22"/>
  <c r="AA35" i="24" s="1"/>
  <c r="AH157" i="21"/>
  <c r="AA35" i="23" s="1"/>
  <c r="AH157" i="3"/>
  <c r="AA35" i="5" s="1"/>
  <c r="W157" i="22"/>
  <c r="P35" i="24" s="1"/>
  <c r="W157" i="21"/>
  <c r="P35" i="23" s="1"/>
  <c r="W157" i="3"/>
  <c r="P35" i="5" s="1"/>
  <c r="AI157" i="21"/>
  <c r="AB35" i="23" s="1"/>
  <c r="AI157" i="3"/>
  <c r="AB35" i="5" s="1"/>
  <c r="AI157" i="22"/>
  <c r="AB35" i="24" s="1"/>
  <c r="AG157" i="22"/>
  <c r="Z35" i="24" s="1"/>
  <c r="AG157" i="21"/>
  <c r="Z35" i="23" s="1"/>
  <c r="AG157" i="3"/>
  <c r="Z35" i="5" s="1"/>
  <c r="V157" i="21"/>
  <c r="O35" i="23" s="1"/>
  <c r="V157" i="3"/>
  <c r="O35" i="5" s="1"/>
  <c r="V157" i="22"/>
  <c r="O35" i="24" s="1"/>
  <c r="AE157" i="22"/>
  <c r="X35" i="24" s="1"/>
  <c r="AE157" i="3"/>
  <c r="X35" i="5" s="1"/>
  <c r="AE157" i="21"/>
  <c r="X35" i="23" s="1"/>
  <c r="Y157" i="3"/>
  <c r="R35" i="5" s="1"/>
  <c r="Y157" i="22"/>
  <c r="R35" i="24" s="1"/>
  <c r="Y157" i="21"/>
  <c r="R35" i="23" s="1"/>
  <c r="Z157" i="21"/>
  <c r="S35" i="23" s="1"/>
  <c r="Z157" i="3"/>
  <c r="S35" i="5" s="1"/>
  <c r="Z157" i="22"/>
  <c r="S35" i="24" s="1"/>
  <c r="AF157" i="22"/>
  <c r="Y35" i="24" s="1"/>
  <c r="AF157" i="21"/>
  <c r="Y35" i="23" s="1"/>
  <c r="AF157" i="3"/>
  <c r="Y35" i="5" s="1"/>
  <c r="U157" i="3"/>
  <c r="N35" i="5" s="1"/>
  <c r="U157" i="21"/>
  <c r="N35" i="23" s="1"/>
  <c r="U157" i="22"/>
  <c r="N35" i="24" s="1"/>
  <c r="C20" i="13"/>
  <c r="C22" i="13" s="1"/>
  <c r="C78" i="13" s="1"/>
  <c r="C81" i="13" s="1"/>
  <c r="C70" i="13"/>
  <c r="C73" i="13" s="1"/>
  <c r="G214" i="17"/>
  <c r="K213" i="17"/>
  <c r="H39" i="13"/>
  <c r="H41" i="13" s="1"/>
  <c r="K30" i="3"/>
  <c r="G73" i="12"/>
  <c r="G74" i="12" s="1"/>
  <c r="H72" i="12" s="1"/>
  <c r="AP30" i="3"/>
  <c r="BB30" i="3"/>
  <c r="O30" i="3"/>
  <c r="AA30" i="3"/>
  <c r="S30" i="3"/>
  <c r="AW30" i="3"/>
  <c r="W30" i="3"/>
  <c r="AN30" i="3"/>
  <c r="N30" i="3"/>
  <c r="AQ30" i="3"/>
  <c r="BC30" i="3"/>
  <c r="P30" i="3"/>
  <c r="AB30" i="3"/>
  <c r="AH30" i="3"/>
  <c r="AK30" i="3"/>
  <c r="AD30" i="3"/>
  <c r="AZ30" i="3"/>
  <c r="BA30" i="3"/>
  <c r="AF30" i="3"/>
  <c r="AR30" i="3"/>
  <c r="BD30" i="3"/>
  <c r="Q30" i="3"/>
  <c r="AC30" i="3"/>
  <c r="BF30" i="3"/>
  <c r="AE30" i="3"/>
  <c r="AY30" i="3"/>
  <c r="Y30" i="3"/>
  <c r="AG30" i="3"/>
  <c r="AS30" i="3"/>
  <c r="BE30" i="3"/>
  <c r="R30" i="3"/>
  <c r="AT30" i="3"/>
  <c r="BH30" i="3"/>
  <c r="V30" i="3"/>
  <c r="AX30" i="3"/>
  <c r="AM30" i="3"/>
  <c r="X30" i="3"/>
  <c r="AO30" i="3"/>
  <c r="AI30" i="3"/>
  <c r="AU30" i="3"/>
  <c r="BG30" i="3"/>
  <c r="T30" i="3"/>
  <c r="AJ30" i="3"/>
  <c r="AV30" i="3"/>
  <c r="U30" i="3"/>
  <c r="AL30" i="3"/>
  <c r="L30" i="3"/>
  <c r="M30" i="3"/>
  <c r="Z30" i="3"/>
  <c r="G23" i="12"/>
  <c r="G24" i="12" s="1"/>
  <c r="G25" i="12" s="1"/>
  <c r="H23" i="12" s="1"/>
  <c r="D16" i="12"/>
  <c r="D65" i="12"/>
  <c r="G65" i="12" s="1"/>
  <c r="P39" i="13"/>
  <c r="P41" i="13" s="1"/>
  <c r="AA58" i="13"/>
  <c r="AA60" i="13" s="1"/>
  <c r="AB39" i="13"/>
  <c r="AB41" i="13" s="1"/>
  <c r="T39" i="13"/>
  <c r="T41" i="13" s="1"/>
  <c r="D39" i="13"/>
  <c r="D41" i="13" s="1"/>
  <c r="AE39" i="13"/>
  <c r="AE41" i="13" s="1"/>
  <c r="G39" i="13"/>
  <c r="G41" i="13" s="1"/>
  <c r="F58" i="13"/>
  <c r="F60" i="13" s="1"/>
  <c r="AE20" i="13"/>
  <c r="AE22" i="13" s="1"/>
  <c r="AE78" i="13" s="1"/>
  <c r="AE81" i="13" s="1"/>
  <c r="W20" i="13"/>
  <c r="W22" i="13" s="1"/>
  <c r="W78" i="13" s="1"/>
  <c r="W81" i="13" s="1"/>
  <c r="G58" i="13"/>
  <c r="G60" i="13" s="1"/>
  <c r="O58" i="13"/>
  <c r="O60" i="13" s="1"/>
  <c r="AE58" i="13"/>
  <c r="AE60" i="13" s="1"/>
  <c r="Q39" i="13"/>
  <c r="Q41" i="13" s="1"/>
  <c r="AD39" i="13"/>
  <c r="AD41" i="13" s="1"/>
  <c r="H58" i="13"/>
  <c r="H60" i="13" s="1"/>
  <c r="P58" i="13"/>
  <c r="P60" i="13" s="1"/>
  <c r="AD58" i="13"/>
  <c r="AD60" i="13" s="1"/>
  <c r="AF58" i="13"/>
  <c r="AF60" i="13" s="1"/>
  <c r="AF39" i="13"/>
  <c r="AF41" i="13" s="1"/>
  <c r="S39" i="13"/>
  <c r="S41" i="13" s="1"/>
  <c r="R39" i="13"/>
  <c r="R41" i="13" s="1"/>
  <c r="I39" i="13"/>
  <c r="I41" i="13" s="1"/>
  <c r="Q58" i="13"/>
  <c r="Q60" i="13" s="1"/>
  <c r="R58" i="13"/>
  <c r="R60" i="13" s="1"/>
  <c r="D61" i="13"/>
  <c r="E61" i="13" s="1"/>
  <c r="D62" i="13"/>
  <c r="E62" i="13" s="1"/>
  <c r="R20" i="13"/>
  <c r="R22" i="13" s="1"/>
  <c r="R78" i="13" s="1"/>
  <c r="R81" i="13" s="1"/>
  <c r="V20" i="13"/>
  <c r="V22" i="13" s="1"/>
  <c r="V78" i="13" s="1"/>
  <c r="V81" i="13" s="1"/>
  <c r="U20" i="13"/>
  <c r="U22" i="13" s="1"/>
  <c r="U78" i="13" s="1"/>
  <c r="U81" i="13" s="1"/>
  <c r="C40" i="13"/>
  <c r="D36" i="13" s="1"/>
  <c r="D40" i="13" s="1"/>
  <c r="T20" i="13"/>
  <c r="T22" i="13" s="1"/>
  <c r="T78" i="13" s="1"/>
  <c r="T81" i="13" s="1"/>
  <c r="S20" i="13"/>
  <c r="S22" i="13" s="1"/>
  <c r="S78" i="13" s="1"/>
  <c r="S81" i="13" s="1"/>
  <c r="Z20" i="13"/>
  <c r="Z22" i="13" s="1"/>
  <c r="Z78" i="13" s="1"/>
  <c r="Z81" i="13" s="1"/>
  <c r="J39" i="13"/>
  <c r="J41" i="13" s="1"/>
  <c r="V39" i="13"/>
  <c r="V41" i="13" s="1"/>
  <c r="I58" i="13"/>
  <c r="I60" i="13" s="1"/>
  <c r="U58" i="13"/>
  <c r="U60" i="13" s="1"/>
  <c r="AD20" i="13"/>
  <c r="AD22" i="13" s="1"/>
  <c r="AD78" i="13" s="1"/>
  <c r="AD81" i="13" s="1"/>
  <c r="AC20" i="13"/>
  <c r="AC22" i="13" s="1"/>
  <c r="AC78" i="13" s="1"/>
  <c r="AC81" i="13" s="1"/>
  <c r="K39" i="13"/>
  <c r="K41" i="13" s="1"/>
  <c r="W39" i="13"/>
  <c r="W41" i="13" s="1"/>
  <c r="J58" i="13"/>
  <c r="J60" i="13" s="1"/>
  <c r="V58" i="13"/>
  <c r="V60" i="13" s="1"/>
  <c r="AF20" i="13"/>
  <c r="AF22" i="13" s="1"/>
  <c r="AF78" i="13" s="1"/>
  <c r="AF81" i="13" s="1"/>
  <c r="M39" i="13"/>
  <c r="M41" i="13" s="1"/>
  <c r="Y39" i="13"/>
  <c r="Y41" i="13" s="1"/>
  <c r="L58" i="13"/>
  <c r="L60" i="13" s="1"/>
  <c r="X58" i="13"/>
  <c r="X60" i="13" s="1"/>
  <c r="L39" i="13"/>
  <c r="L41" i="13" s="1"/>
  <c r="W58" i="13"/>
  <c r="W60" i="13" s="1"/>
  <c r="N39" i="13"/>
  <c r="N41" i="13" s="1"/>
  <c r="Z39" i="13"/>
  <c r="Z41" i="13" s="1"/>
  <c r="M58" i="13"/>
  <c r="M60" i="13" s="1"/>
  <c r="Y58" i="13"/>
  <c r="Y60" i="13" s="1"/>
  <c r="X39" i="13"/>
  <c r="X41" i="13" s="1"/>
  <c r="K58" i="13"/>
  <c r="K60" i="13" s="1"/>
  <c r="C39" i="13"/>
  <c r="C41" i="13" s="1"/>
  <c r="C43" i="13" s="1"/>
  <c r="O39" i="13"/>
  <c r="O41" i="13" s="1"/>
  <c r="AA39" i="13"/>
  <c r="AA41" i="13" s="1"/>
  <c r="D55" i="13"/>
  <c r="D59" i="13" s="1"/>
  <c r="E55" i="13" s="1"/>
  <c r="E59" i="13" s="1"/>
  <c r="F55" i="13" s="1"/>
  <c r="F59" i="13" s="1"/>
  <c r="G55" i="13" s="1"/>
  <c r="G59" i="13" s="1"/>
  <c r="H55" i="13" s="1"/>
  <c r="H59" i="13" s="1"/>
  <c r="I55" i="13" s="1"/>
  <c r="I59" i="13" s="1"/>
  <c r="J55" i="13" s="1"/>
  <c r="J59" i="13" s="1"/>
  <c r="K55" i="13" s="1"/>
  <c r="K59" i="13" s="1"/>
  <c r="L55" i="13" s="1"/>
  <c r="L59" i="13" s="1"/>
  <c r="M55" i="13" s="1"/>
  <c r="M59" i="13" s="1"/>
  <c r="N55" i="13" s="1"/>
  <c r="N59" i="13" s="1"/>
  <c r="O55" i="13" s="1"/>
  <c r="O59" i="13" s="1"/>
  <c r="P55" i="13" s="1"/>
  <c r="P59" i="13" s="1"/>
  <c r="Q55" i="13" s="1"/>
  <c r="Q59" i="13" s="1"/>
  <c r="R55" i="13" s="1"/>
  <c r="R59" i="13" s="1"/>
  <c r="S55" i="13" s="1"/>
  <c r="S59" i="13" s="1"/>
  <c r="T55" i="13" s="1"/>
  <c r="T59" i="13" s="1"/>
  <c r="U55" i="13" s="1"/>
  <c r="U59" i="13" s="1"/>
  <c r="V55" i="13" s="1"/>
  <c r="V59" i="13" s="1"/>
  <c r="W55" i="13" s="1"/>
  <c r="W59" i="13" s="1"/>
  <c r="X55" i="13" s="1"/>
  <c r="X59" i="13" s="1"/>
  <c r="Y55" i="13" s="1"/>
  <c r="Y59" i="13" s="1"/>
  <c r="Z55" i="13" s="1"/>
  <c r="Z59" i="13" s="1"/>
  <c r="AA55" i="13" s="1"/>
  <c r="AA59" i="13" s="1"/>
  <c r="AB55" i="13" s="1"/>
  <c r="AB59" i="13" s="1"/>
  <c r="AC55" i="13" s="1"/>
  <c r="AC59" i="13" s="1"/>
  <c r="AD55" i="13" s="1"/>
  <c r="AD59" i="13" s="1"/>
  <c r="AE55" i="13" s="1"/>
  <c r="AE59" i="13" s="1"/>
  <c r="AF55" i="13" s="1"/>
  <c r="AF59" i="13" s="1"/>
  <c r="N58" i="13"/>
  <c r="N60" i="13" s="1"/>
  <c r="Z58" i="13"/>
  <c r="Z60" i="13" s="1"/>
  <c r="Y20" i="13"/>
  <c r="Y22" i="13" s="1"/>
  <c r="Y78" i="13" s="1"/>
  <c r="Y81" i="13" s="1"/>
  <c r="X20" i="13"/>
  <c r="X22" i="13" s="1"/>
  <c r="X78" i="13" s="1"/>
  <c r="X81" i="13" s="1"/>
  <c r="AB20" i="13"/>
  <c r="AB22" i="13" s="1"/>
  <c r="AB78" i="13" s="1"/>
  <c r="AB81" i="13" s="1"/>
  <c r="AA20" i="13"/>
  <c r="AA22" i="13" s="1"/>
  <c r="AA78" i="13" s="1"/>
  <c r="AA81" i="13" s="1"/>
  <c r="J35" i="24" l="1"/>
  <c r="L35" i="23"/>
  <c r="J35" i="23"/>
  <c r="L35" i="24"/>
  <c r="M35" i="23"/>
  <c r="G35" i="23"/>
  <c r="M35" i="24"/>
  <c r="G35" i="24"/>
  <c r="E35" i="24"/>
  <c r="H35" i="24"/>
  <c r="E35" i="23"/>
  <c r="H35" i="23"/>
  <c r="F35" i="24"/>
  <c r="K35" i="24"/>
  <c r="I35" i="24"/>
  <c r="F35" i="23"/>
  <c r="K35" i="23"/>
  <c r="I35" i="23"/>
  <c r="C24" i="13"/>
  <c r="C23" i="13"/>
  <c r="K157" i="3"/>
  <c r="K157" i="21"/>
  <c r="K157" i="22"/>
  <c r="D43" i="13"/>
  <c r="E43" i="13" s="1"/>
  <c r="F43" i="13" s="1"/>
  <c r="G43" i="13" s="1"/>
  <c r="H43" i="13" s="1"/>
  <c r="I43" i="13" s="1"/>
  <c r="J157" i="21"/>
  <c r="J158" i="21" s="1"/>
  <c r="I157" i="21"/>
  <c r="I158" i="21" s="1"/>
  <c r="H157" i="22"/>
  <c r="H158" i="22" s="1"/>
  <c r="G157" i="22"/>
  <c r="G158" i="22" s="1"/>
  <c r="F157" i="22"/>
  <c r="F158" i="22" s="1"/>
  <c r="H157" i="21"/>
  <c r="H158" i="21" s="1"/>
  <c r="G157" i="21"/>
  <c r="G158" i="21" s="1"/>
  <c r="F157" i="21"/>
  <c r="F158" i="21" s="1"/>
  <c r="J157" i="22"/>
  <c r="J158" i="22" s="1"/>
  <c r="I157" i="22"/>
  <c r="I158" i="22" s="1"/>
  <c r="AH26" i="19"/>
  <c r="AH26" i="18"/>
  <c r="AH26" i="7"/>
  <c r="AH159" i="3" s="1"/>
  <c r="AE26" i="7"/>
  <c r="AE159" i="3" s="1"/>
  <c r="AE26" i="19"/>
  <c r="AE26" i="18"/>
  <c r="AN26" i="19"/>
  <c r="AN26" i="7"/>
  <c r="AN159" i="3" s="1"/>
  <c r="AN26" i="18"/>
  <c r="AM26" i="19"/>
  <c r="AM26" i="18"/>
  <c r="AM26" i="7"/>
  <c r="AM159" i="3" s="1"/>
  <c r="AA26" i="19"/>
  <c r="AA26" i="18"/>
  <c r="AA26" i="7"/>
  <c r="AA159" i="3" s="1"/>
  <c r="AB26" i="19"/>
  <c r="AB26" i="7"/>
  <c r="AB159" i="3" s="1"/>
  <c r="AB26" i="18"/>
  <c r="AI26" i="19"/>
  <c r="AI26" i="18"/>
  <c r="AI26" i="7"/>
  <c r="AI159" i="3" s="1"/>
  <c r="K26" i="7"/>
  <c r="K26" i="18"/>
  <c r="K26" i="19"/>
  <c r="AC26" i="19"/>
  <c r="AC26" i="18"/>
  <c r="AC26" i="7"/>
  <c r="AC159" i="3" s="1"/>
  <c r="AG26" i="18"/>
  <c r="AG26" i="19"/>
  <c r="AG26" i="7"/>
  <c r="AG159" i="3" s="1"/>
  <c r="AK26" i="7"/>
  <c r="AK159" i="3" s="1"/>
  <c r="AK26" i="18"/>
  <c r="AK26" i="19"/>
  <c r="AL26" i="18"/>
  <c r="AL26" i="7"/>
  <c r="AL159" i="3" s="1"/>
  <c r="AL26" i="19"/>
  <c r="AJ26" i="7"/>
  <c r="AJ159" i="3" s="1"/>
  <c r="AJ26" i="18"/>
  <c r="AJ26" i="19"/>
  <c r="AF26" i="19"/>
  <c r="AF26" i="7"/>
  <c r="AF159" i="3" s="1"/>
  <c r="AF26" i="18"/>
  <c r="AD26" i="18"/>
  <c r="AD26" i="19"/>
  <c r="AD26" i="7"/>
  <c r="AD159" i="3" s="1"/>
  <c r="Z26" i="18"/>
  <c r="Z26" i="19"/>
  <c r="Z26" i="7"/>
  <c r="Z159" i="3" s="1"/>
  <c r="G215" i="17"/>
  <c r="K214" i="17"/>
  <c r="J43" i="13"/>
  <c r="H73" i="12"/>
  <c r="H74" i="12" s="1"/>
  <c r="I72" i="12" s="1"/>
  <c r="I73" i="12" s="1"/>
  <c r="G66" i="12"/>
  <c r="G67" i="12" s="1"/>
  <c r="H65" i="12" s="1"/>
  <c r="G16" i="12"/>
  <c r="H24" i="12"/>
  <c r="H25" i="12" s="1"/>
  <c r="I23" i="12" s="1"/>
  <c r="C11" i="5"/>
  <c r="D79" i="12"/>
  <c r="G79" i="12" s="1"/>
  <c r="G80" i="12" s="1"/>
  <c r="D30" i="12"/>
  <c r="F61" i="13"/>
  <c r="G61" i="13" s="1"/>
  <c r="H61" i="13" s="1"/>
  <c r="I61" i="13" s="1"/>
  <c r="J61" i="13" s="1"/>
  <c r="K61" i="13" s="1"/>
  <c r="L61" i="13" s="1"/>
  <c r="M61" i="13" s="1"/>
  <c r="N61" i="13" s="1"/>
  <c r="O61" i="13" s="1"/>
  <c r="P61" i="13" s="1"/>
  <c r="Q61" i="13" s="1"/>
  <c r="R61" i="13" s="1"/>
  <c r="S61" i="13" s="1"/>
  <c r="T61" i="13" s="1"/>
  <c r="U61" i="13" s="1"/>
  <c r="V61" i="13" s="1"/>
  <c r="W61" i="13" s="1"/>
  <c r="X61" i="13" s="1"/>
  <c r="Y61" i="13" s="1"/>
  <c r="Z61" i="13" s="1"/>
  <c r="AA61" i="13" s="1"/>
  <c r="AB61" i="13" s="1"/>
  <c r="AC61" i="13" s="1"/>
  <c r="AD61" i="13" s="1"/>
  <c r="AE61" i="13" s="1"/>
  <c r="AF61" i="13" s="1"/>
  <c r="F62" i="13"/>
  <c r="G62" i="13" s="1"/>
  <c r="H62" i="13" s="1"/>
  <c r="I62" i="13" s="1"/>
  <c r="J62" i="13" s="1"/>
  <c r="K62" i="13" s="1"/>
  <c r="L62" i="13" s="1"/>
  <c r="M62" i="13" s="1"/>
  <c r="N62" i="13" s="1"/>
  <c r="O62" i="13" s="1"/>
  <c r="P62" i="13" s="1"/>
  <c r="Q62" i="13" s="1"/>
  <c r="R62" i="13" s="1"/>
  <c r="S62" i="13" s="1"/>
  <c r="T62" i="13" s="1"/>
  <c r="U62" i="13" s="1"/>
  <c r="V62" i="13" s="1"/>
  <c r="W62" i="13" s="1"/>
  <c r="X62" i="13" s="1"/>
  <c r="Y62" i="13" s="1"/>
  <c r="Z62" i="13" s="1"/>
  <c r="AA62" i="13" s="1"/>
  <c r="AB62" i="13" s="1"/>
  <c r="AC62" i="13" s="1"/>
  <c r="AD62" i="13" s="1"/>
  <c r="AE62" i="13" s="1"/>
  <c r="AF62" i="13" s="1"/>
  <c r="C42" i="13"/>
  <c r="D42" i="13" s="1"/>
  <c r="E42" i="13" s="1"/>
  <c r="F42" i="13" s="1"/>
  <c r="G42" i="13" s="1"/>
  <c r="H42" i="13" s="1"/>
  <c r="I42" i="13" s="1"/>
  <c r="J42" i="13" s="1"/>
  <c r="K42" i="13" s="1"/>
  <c r="L42" i="13" s="1"/>
  <c r="M42" i="13" s="1"/>
  <c r="N42" i="13" s="1"/>
  <c r="O42" i="13" s="1"/>
  <c r="P42" i="13" s="1"/>
  <c r="Q42" i="13" s="1"/>
  <c r="R42" i="13" s="1"/>
  <c r="S42" i="13" s="1"/>
  <c r="T42" i="13" s="1"/>
  <c r="U42" i="13" s="1"/>
  <c r="V42" i="13" s="1"/>
  <c r="W42" i="13" s="1"/>
  <c r="X42" i="13" s="1"/>
  <c r="Y42" i="13" s="1"/>
  <c r="Z42" i="13" s="1"/>
  <c r="AA42" i="13" s="1"/>
  <c r="AB42" i="13" s="1"/>
  <c r="AC42" i="13" s="1"/>
  <c r="AD42" i="13" s="1"/>
  <c r="AE42" i="13" s="1"/>
  <c r="AF42" i="13" s="1"/>
  <c r="E36" i="13"/>
  <c r="E40" i="13" s="1"/>
  <c r="F36" i="13" s="1"/>
  <c r="F40" i="13" s="1"/>
  <c r="G36" i="13" s="1"/>
  <c r="G40" i="13" s="1"/>
  <c r="H36" i="13" s="1"/>
  <c r="H40" i="13" s="1"/>
  <c r="I36" i="13" s="1"/>
  <c r="I40" i="13" s="1"/>
  <c r="J36" i="13" s="1"/>
  <c r="J40" i="13" s="1"/>
  <c r="K36" i="13" s="1"/>
  <c r="K40" i="13" s="1"/>
  <c r="L36" i="13" s="1"/>
  <c r="L40" i="13" s="1"/>
  <c r="M36" i="13" s="1"/>
  <c r="M40" i="13" s="1"/>
  <c r="N36" i="13" s="1"/>
  <c r="N40" i="13" s="1"/>
  <c r="O36" i="13" s="1"/>
  <c r="O40" i="13" s="1"/>
  <c r="P36" i="13" s="1"/>
  <c r="P40" i="13" s="1"/>
  <c r="Q36" i="13" s="1"/>
  <c r="Q40" i="13" s="1"/>
  <c r="R36" i="13" s="1"/>
  <c r="R40" i="13" s="1"/>
  <c r="S36" i="13" s="1"/>
  <c r="S40" i="13" s="1"/>
  <c r="T36" i="13" s="1"/>
  <c r="T40" i="13" s="1"/>
  <c r="U36" i="13" s="1"/>
  <c r="U40" i="13" s="1"/>
  <c r="V36" i="13" s="1"/>
  <c r="V40" i="13" s="1"/>
  <c r="W36" i="13" s="1"/>
  <c r="W40" i="13" s="1"/>
  <c r="X36" i="13" s="1"/>
  <c r="X40" i="13" s="1"/>
  <c r="Y36" i="13" s="1"/>
  <c r="Y40" i="13" s="1"/>
  <c r="Z36" i="13" s="1"/>
  <c r="Z40" i="13" s="1"/>
  <c r="AA36" i="13" s="1"/>
  <c r="AA40" i="13" s="1"/>
  <c r="AB36" i="13" s="1"/>
  <c r="AB40" i="13" s="1"/>
  <c r="AC36" i="13" s="1"/>
  <c r="AC40" i="13" s="1"/>
  <c r="AD36" i="13" s="1"/>
  <c r="AD40" i="13" s="1"/>
  <c r="AE36" i="13" s="1"/>
  <c r="AE40" i="13" s="1"/>
  <c r="AF36" i="13" s="1"/>
  <c r="AF40" i="13" s="1"/>
  <c r="K43" i="13"/>
  <c r="L43" i="13" s="1"/>
  <c r="M43" i="13" s="1"/>
  <c r="N43" i="13" s="1"/>
  <c r="O43" i="13" s="1"/>
  <c r="P43" i="13" s="1"/>
  <c r="Q43" i="13" s="1"/>
  <c r="R43" i="13" s="1"/>
  <c r="S43" i="13" s="1"/>
  <c r="T43" i="13" s="1"/>
  <c r="U43" i="13" s="1"/>
  <c r="V43" i="13" s="1"/>
  <c r="W43" i="13" s="1"/>
  <c r="X43" i="13" s="1"/>
  <c r="Y43" i="13" s="1"/>
  <c r="Z43" i="13" s="1"/>
  <c r="AA43" i="13" s="1"/>
  <c r="AB43" i="13" s="1"/>
  <c r="AC43" i="13" s="1"/>
  <c r="AD43" i="13" s="1"/>
  <c r="AE43" i="13" s="1"/>
  <c r="AF43" i="13" s="1"/>
  <c r="AF147" i="22" l="1"/>
  <c r="AF159" i="22"/>
  <c r="AF161" i="22" s="1"/>
  <c r="AA147" i="21"/>
  <c r="AA159" i="21"/>
  <c r="AA161" i="21" s="1"/>
  <c r="AH147" i="22"/>
  <c r="AH159" i="22"/>
  <c r="AH161" i="22" s="1"/>
  <c r="Z147" i="22"/>
  <c r="Z159" i="22"/>
  <c r="Z161" i="22" s="1"/>
  <c r="AM147" i="21"/>
  <c r="AM159" i="21"/>
  <c r="AM161" i="21" s="1"/>
  <c r="Z147" i="21"/>
  <c r="Z159" i="21"/>
  <c r="Z161" i="21" s="1"/>
  <c r="AL147" i="21"/>
  <c r="AL159" i="21"/>
  <c r="AL161" i="21" s="1"/>
  <c r="K147" i="3"/>
  <c r="K159" i="3"/>
  <c r="AM147" i="22"/>
  <c r="AM159" i="22"/>
  <c r="AM161" i="22" s="1"/>
  <c r="AB147" i="22"/>
  <c r="AB159" i="22"/>
  <c r="AB161" i="22" s="1"/>
  <c r="AC147" i="21"/>
  <c r="AC159" i="21"/>
  <c r="AC161" i="21" s="1"/>
  <c r="AD147" i="22"/>
  <c r="AD159" i="22"/>
  <c r="AD161" i="22" s="1"/>
  <c r="AK147" i="21"/>
  <c r="AK159" i="21"/>
  <c r="AK161" i="21" s="1"/>
  <c r="AI147" i="21"/>
  <c r="AI159" i="21"/>
  <c r="AI161" i="21" s="1"/>
  <c r="AJ147" i="22"/>
  <c r="AJ159" i="22"/>
  <c r="AJ161" i="22" s="1"/>
  <c r="AJ147" i="21"/>
  <c r="AJ159" i="21"/>
  <c r="AJ161" i="21" s="1"/>
  <c r="AH147" i="21"/>
  <c r="AH159" i="21"/>
  <c r="AH161" i="21" s="1"/>
  <c r="AC147" i="22"/>
  <c r="AC159" i="22"/>
  <c r="AC161" i="22" s="1"/>
  <c r="AL147" i="22"/>
  <c r="AL159" i="22"/>
  <c r="AL161" i="22" s="1"/>
  <c r="K147" i="22"/>
  <c r="K159" i="22"/>
  <c r="AI147" i="22"/>
  <c r="AI159" i="22"/>
  <c r="AI161" i="22" s="1"/>
  <c r="AN147" i="22"/>
  <c r="AN159" i="22"/>
  <c r="AN161" i="22" s="1"/>
  <c r="AB147" i="21"/>
  <c r="AB159" i="21"/>
  <c r="AB161" i="21" s="1"/>
  <c r="AE147" i="21"/>
  <c r="AE159" i="21"/>
  <c r="AE161" i="21" s="1"/>
  <c r="AG147" i="21"/>
  <c r="AG159" i="21"/>
  <c r="AG161" i="21" s="1"/>
  <c r="AA147" i="22"/>
  <c r="AA159" i="22"/>
  <c r="AA161" i="22" s="1"/>
  <c r="K147" i="21"/>
  <c r="K159" i="21"/>
  <c r="AK147" i="22"/>
  <c r="AK159" i="22"/>
  <c r="AK161" i="22" s="1"/>
  <c r="AN147" i="21"/>
  <c r="AN159" i="21"/>
  <c r="AN161" i="21" s="1"/>
  <c r="AD147" i="21"/>
  <c r="AD159" i="21"/>
  <c r="AD161" i="21" s="1"/>
  <c r="AF147" i="21"/>
  <c r="AF159" i="21"/>
  <c r="AF161" i="21" s="1"/>
  <c r="AG147" i="22"/>
  <c r="AG159" i="22"/>
  <c r="AG161" i="22" s="1"/>
  <c r="AE147" i="22"/>
  <c r="AE159" i="22"/>
  <c r="AE161" i="22" s="1"/>
  <c r="D35" i="5"/>
  <c r="K161" i="3"/>
  <c r="K161" i="21"/>
  <c r="D35" i="23"/>
  <c r="K161" i="22"/>
  <c r="D35" i="24"/>
  <c r="J161" i="21"/>
  <c r="J162" i="21" s="1"/>
  <c r="G161" i="21"/>
  <c r="G162" i="21" s="1"/>
  <c r="H161" i="22"/>
  <c r="H162" i="22" s="1"/>
  <c r="I161" i="21"/>
  <c r="I162" i="21" s="1"/>
  <c r="F161" i="22"/>
  <c r="F162" i="22" s="1"/>
  <c r="F163" i="22" s="1"/>
  <c r="H161" i="21"/>
  <c r="H162" i="21" s="1"/>
  <c r="G161" i="22"/>
  <c r="G162" i="22" s="1"/>
  <c r="K113" i="22"/>
  <c r="D36" i="24" s="1"/>
  <c r="AA113" i="21"/>
  <c r="T36" i="23" s="1"/>
  <c r="AA113" i="22"/>
  <c r="T36" i="24" s="1"/>
  <c r="AL113" i="21"/>
  <c r="AE36" i="23" s="1"/>
  <c r="AG113" i="21"/>
  <c r="Z36" i="23" s="1"/>
  <c r="AL113" i="22"/>
  <c r="AE36" i="24" s="1"/>
  <c r="BC72" i="21"/>
  <c r="AV49" i="23" s="1"/>
  <c r="H72" i="21"/>
  <c r="H71" i="21" s="1"/>
  <c r="H82" i="21" s="1"/>
  <c r="H83" i="21" s="1"/>
  <c r="Y72" i="21"/>
  <c r="R49" i="23" s="1"/>
  <c r="W72" i="21"/>
  <c r="P49" i="23" s="1"/>
  <c r="M72" i="21"/>
  <c r="F49" i="23" s="1"/>
  <c r="AL72" i="21"/>
  <c r="AE49" i="23" s="1"/>
  <c r="U72" i="21"/>
  <c r="N49" i="23" s="1"/>
  <c r="AF72" i="21"/>
  <c r="Y49" i="23" s="1"/>
  <c r="AP72" i="21"/>
  <c r="AI49" i="23" s="1"/>
  <c r="AN72" i="21"/>
  <c r="AG49" i="23" s="1"/>
  <c r="AU72" i="21"/>
  <c r="AN49" i="23" s="1"/>
  <c r="AD72" i="21"/>
  <c r="W49" i="23" s="1"/>
  <c r="T72" i="21"/>
  <c r="M49" i="23" s="1"/>
  <c r="BH72" i="21"/>
  <c r="BA49" i="23" s="1"/>
  <c r="BG72" i="21"/>
  <c r="AZ49" i="23" s="1"/>
  <c r="AJ72" i="21"/>
  <c r="AC49" i="23" s="1"/>
  <c r="AS72" i="21"/>
  <c r="AL49" i="23" s="1"/>
  <c r="V72" i="21"/>
  <c r="O49" i="23" s="1"/>
  <c r="Z72" i="21"/>
  <c r="S49" i="23" s="1"/>
  <c r="AH72" i="21"/>
  <c r="AA49" i="23" s="1"/>
  <c r="L72" i="21"/>
  <c r="E49" i="23" s="1"/>
  <c r="AR72" i="21"/>
  <c r="AK49" i="23" s="1"/>
  <c r="P72" i="21"/>
  <c r="I49" i="23" s="1"/>
  <c r="S72" i="21"/>
  <c r="L49" i="23" s="1"/>
  <c r="AX72" i="21"/>
  <c r="AQ49" i="23" s="1"/>
  <c r="AG72" i="21"/>
  <c r="Z49" i="23" s="1"/>
  <c r="I72" i="21"/>
  <c r="I71" i="21" s="1"/>
  <c r="I82" i="21" s="1"/>
  <c r="I83" i="21" s="1"/>
  <c r="R72" i="21"/>
  <c r="K49" i="23" s="1"/>
  <c r="AW72" i="21"/>
  <c r="AP49" i="23" s="1"/>
  <c r="AK72" i="21"/>
  <c r="AD49" i="23" s="1"/>
  <c r="K72" i="21"/>
  <c r="D49" i="23" s="1"/>
  <c r="AV72" i="21"/>
  <c r="AO49" i="23" s="1"/>
  <c r="AY72" i="21"/>
  <c r="AR49" i="23" s="1"/>
  <c r="AC72" i="21"/>
  <c r="V49" i="23" s="1"/>
  <c r="AA72" i="21"/>
  <c r="T49" i="23" s="1"/>
  <c r="BE72" i="21"/>
  <c r="AX49" i="23" s="1"/>
  <c r="Q72" i="21"/>
  <c r="J49" i="23" s="1"/>
  <c r="N72" i="21"/>
  <c r="G49" i="23" s="1"/>
  <c r="AI72" i="21"/>
  <c r="AB49" i="23" s="1"/>
  <c r="AQ72" i="21"/>
  <c r="AJ49" i="23" s="1"/>
  <c r="BA72" i="21"/>
  <c r="AT49" i="23" s="1"/>
  <c r="F72" i="21"/>
  <c r="J72" i="21"/>
  <c r="J71" i="21" s="1"/>
  <c r="J82" i="21" s="1"/>
  <c r="J83" i="21" s="1"/>
  <c r="BF72" i="21"/>
  <c r="AY49" i="23" s="1"/>
  <c r="BB72" i="21"/>
  <c r="AU49" i="23" s="1"/>
  <c r="BD72" i="21"/>
  <c r="AW49" i="23" s="1"/>
  <c r="O72" i="21"/>
  <c r="H49" i="23" s="1"/>
  <c r="AE72" i="21"/>
  <c r="X49" i="23" s="1"/>
  <c r="AT72" i="21"/>
  <c r="AM49" i="23" s="1"/>
  <c r="G72" i="21"/>
  <c r="G71" i="21" s="1"/>
  <c r="G82" i="21" s="1"/>
  <c r="G83" i="21" s="1"/>
  <c r="AB72" i="21"/>
  <c r="U49" i="23" s="1"/>
  <c r="AZ72" i="21"/>
  <c r="AS49" i="23" s="1"/>
  <c r="AM72" i="21"/>
  <c r="AF49" i="23" s="1"/>
  <c r="AO72" i="21"/>
  <c r="AH49" i="23" s="1"/>
  <c r="X72" i="21"/>
  <c r="Q49" i="23" s="1"/>
  <c r="Z113" i="21"/>
  <c r="S36" i="23" s="1"/>
  <c r="AM113" i="22"/>
  <c r="AF36" i="24" s="1"/>
  <c r="AD113" i="22"/>
  <c r="W36" i="24" s="1"/>
  <c r="AH113" i="21"/>
  <c r="AA36" i="23" s="1"/>
  <c r="AC113" i="22"/>
  <c r="V36" i="24" s="1"/>
  <c r="Z113" i="22"/>
  <c r="S36" i="24" s="1"/>
  <c r="K113" i="21"/>
  <c r="D36" i="23" s="1"/>
  <c r="AK113" i="22"/>
  <c r="AD36" i="24" s="1"/>
  <c r="AB113" i="22"/>
  <c r="U36" i="24" s="1"/>
  <c r="AC113" i="21"/>
  <c r="V36" i="23" s="1"/>
  <c r="AM113" i="21"/>
  <c r="AF36" i="23" s="1"/>
  <c r="AN113" i="21"/>
  <c r="AG36" i="23" s="1"/>
  <c r="AI113" i="21"/>
  <c r="AB36" i="23" s="1"/>
  <c r="AF113" i="22"/>
  <c r="Y36" i="24" s="1"/>
  <c r="AJ113" i="22"/>
  <c r="AC36" i="24" s="1"/>
  <c r="AJ113" i="21"/>
  <c r="AC36" i="23" s="1"/>
  <c r="AH113" i="22"/>
  <c r="AA36" i="24" s="1"/>
  <c r="AG72" i="22"/>
  <c r="Z49" i="24" s="1"/>
  <c r="I72" i="22"/>
  <c r="I71" i="22" s="1"/>
  <c r="I82" i="22" s="1"/>
  <c r="I83" i="22" s="1"/>
  <c r="AP72" i="22"/>
  <c r="AI49" i="24" s="1"/>
  <c r="U72" i="22"/>
  <c r="N49" i="24" s="1"/>
  <c r="AB72" i="22"/>
  <c r="U49" i="24" s="1"/>
  <c r="BD72" i="22"/>
  <c r="AW49" i="24" s="1"/>
  <c r="V72" i="22"/>
  <c r="O49" i="24" s="1"/>
  <c r="AU72" i="22"/>
  <c r="AN49" i="24" s="1"/>
  <c r="H72" i="22"/>
  <c r="H71" i="22" s="1"/>
  <c r="H82" i="22" s="1"/>
  <c r="H83" i="22" s="1"/>
  <c r="AS72" i="22"/>
  <c r="AL49" i="24" s="1"/>
  <c r="BH72" i="22"/>
  <c r="BA49" i="24" s="1"/>
  <c r="AR72" i="22"/>
  <c r="AK49" i="24" s="1"/>
  <c r="AK72" i="22"/>
  <c r="AD49" i="24" s="1"/>
  <c r="S72" i="22"/>
  <c r="L49" i="24" s="1"/>
  <c r="O72" i="22"/>
  <c r="H49" i="24" s="1"/>
  <c r="AY72" i="22"/>
  <c r="AR49" i="24" s="1"/>
  <c r="AM72" i="22"/>
  <c r="AF49" i="24" s="1"/>
  <c r="AJ72" i="22"/>
  <c r="AC49" i="24" s="1"/>
  <c r="BF72" i="22"/>
  <c r="AY49" i="24" s="1"/>
  <c r="G72" i="22"/>
  <c r="G71" i="22" s="1"/>
  <c r="G82" i="22" s="1"/>
  <c r="G83" i="22" s="1"/>
  <c r="T72" i="22"/>
  <c r="M49" i="24" s="1"/>
  <c r="AN72" i="22"/>
  <c r="AG49" i="24" s="1"/>
  <c r="AX72" i="22"/>
  <c r="AQ49" i="24" s="1"/>
  <c r="AA72" i="22"/>
  <c r="T49" i="24" s="1"/>
  <c r="F72" i="22"/>
  <c r="F71" i="22" s="1"/>
  <c r="F82" i="22" s="1"/>
  <c r="F83" i="22" s="1"/>
  <c r="AF72" i="22"/>
  <c r="Y49" i="24" s="1"/>
  <c r="Z72" i="22"/>
  <c r="S49" i="24" s="1"/>
  <c r="AQ72" i="22"/>
  <c r="AJ49" i="24" s="1"/>
  <c r="Q72" i="22"/>
  <c r="J49" i="24" s="1"/>
  <c r="W72" i="22"/>
  <c r="P49" i="24" s="1"/>
  <c r="AH72" i="22"/>
  <c r="AA49" i="24" s="1"/>
  <c r="X72" i="22"/>
  <c r="Q49" i="24" s="1"/>
  <c r="AI72" i="22"/>
  <c r="AB49" i="24" s="1"/>
  <c r="AT72" i="22"/>
  <c r="AM49" i="24" s="1"/>
  <c r="BC72" i="22"/>
  <c r="AV49" i="24" s="1"/>
  <c r="R72" i="22"/>
  <c r="K49" i="24" s="1"/>
  <c r="AE72" i="22"/>
  <c r="X49" i="24" s="1"/>
  <c r="AO72" i="22"/>
  <c r="AH49" i="24" s="1"/>
  <c r="K72" i="22"/>
  <c r="D49" i="24" s="1"/>
  <c r="AD72" i="22"/>
  <c r="W49" i="24" s="1"/>
  <c r="L72" i="22"/>
  <c r="E49" i="24" s="1"/>
  <c r="BE72" i="22"/>
  <c r="AX49" i="24" s="1"/>
  <c r="Y72" i="22"/>
  <c r="R49" i="24" s="1"/>
  <c r="BA72" i="22"/>
  <c r="AT49" i="24" s="1"/>
  <c r="N72" i="22"/>
  <c r="G49" i="24" s="1"/>
  <c r="AZ72" i="22"/>
  <c r="AS49" i="24" s="1"/>
  <c r="AV72" i="22"/>
  <c r="AO49" i="24" s="1"/>
  <c r="AC72" i="22"/>
  <c r="V49" i="24" s="1"/>
  <c r="BG72" i="22"/>
  <c r="AZ49" i="24" s="1"/>
  <c r="AL72" i="22"/>
  <c r="AE49" i="24" s="1"/>
  <c r="J72" i="22"/>
  <c r="J71" i="22" s="1"/>
  <c r="J82" i="22" s="1"/>
  <c r="J83" i="22" s="1"/>
  <c r="AW72" i="22"/>
  <c r="AP49" i="24" s="1"/>
  <c r="BB72" i="22"/>
  <c r="AU49" i="24" s="1"/>
  <c r="P72" i="22"/>
  <c r="I49" i="24" s="1"/>
  <c r="M72" i="22"/>
  <c r="F49" i="24" s="1"/>
  <c r="AK113" i="21"/>
  <c r="AD36" i="23" s="1"/>
  <c r="AD113" i="21"/>
  <c r="W36" i="23" s="1"/>
  <c r="AI113" i="22"/>
  <c r="AB36" i="24" s="1"/>
  <c r="AN113" i="22"/>
  <c r="AG36" i="24" s="1"/>
  <c r="I161" i="22"/>
  <c r="I162" i="22" s="1"/>
  <c r="AF113" i="21"/>
  <c r="Y36" i="23" s="1"/>
  <c r="AB113" i="21"/>
  <c r="U36" i="23" s="1"/>
  <c r="AE113" i="21"/>
  <c r="X36" i="23" s="1"/>
  <c r="J161" i="22"/>
  <c r="J162" i="22" s="1"/>
  <c r="AG113" i="22"/>
  <c r="Z36" i="24" s="1"/>
  <c r="AE113" i="22"/>
  <c r="X36" i="24" s="1"/>
  <c r="F161" i="21"/>
  <c r="F162" i="21" s="1"/>
  <c r="G216" i="17"/>
  <c r="K215" i="17"/>
  <c r="G107" i="12"/>
  <c r="AA113" i="3"/>
  <c r="T36" i="5" s="1"/>
  <c r="AA147" i="3"/>
  <c r="AH113" i="3"/>
  <c r="AA36" i="5" s="1"/>
  <c r="AH147" i="3"/>
  <c r="AG113" i="3"/>
  <c r="Z36" i="5" s="1"/>
  <c r="AG147" i="3"/>
  <c r="AC113" i="3"/>
  <c r="V36" i="5" s="1"/>
  <c r="AC147" i="3"/>
  <c r="K113" i="3"/>
  <c r="D36" i="5" s="1"/>
  <c r="AI113" i="3"/>
  <c r="AB36" i="5" s="1"/>
  <c r="AI147" i="3"/>
  <c r="AE113" i="3"/>
  <c r="X36" i="5" s="1"/>
  <c r="AE147" i="3"/>
  <c r="Z113" i="3"/>
  <c r="S36" i="5" s="1"/>
  <c r="Z147" i="3"/>
  <c r="AD113" i="3"/>
  <c r="W36" i="5" s="1"/>
  <c r="AD147" i="3"/>
  <c r="AL113" i="3"/>
  <c r="AE36" i="5" s="1"/>
  <c r="AL147" i="3"/>
  <c r="AB113" i="3"/>
  <c r="U36" i="5" s="1"/>
  <c r="AB147" i="3"/>
  <c r="AM113" i="3"/>
  <c r="AF36" i="5" s="1"/>
  <c r="AM147" i="3"/>
  <c r="AJ113" i="3"/>
  <c r="AC36" i="5" s="1"/>
  <c r="AJ147" i="3"/>
  <c r="AN113" i="3"/>
  <c r="AG36" i="5" s="1"/>
  <c r="AN147" i="3"/>
  <c r="AK113" i="3"/>
  <c r="AD36" i="5" s="1"/>
  <c r="AK147" i="3"/>
  <c r="AF113" i="3"/>
  <c r="Y36" i="5" s="1"/>
  <c r="AF147" i="3"/>
  <c r="H66" i="12"/>
  <c r="H67" i="12" s="1"/>
  <c r="I65" i="12" s="1"/>
  <c r="G17" i="12"/>
  <c r="G18" i="12" s="1"/>
  <c r="I24" i="12"/>
  <c r="I25" i="12" s="1"/>
  <c r="J23" i="12" s="1"/>
  <c r="I74" i="12"/>
  <c r="J72" i="12" s="1"/>
  <c r="J73" i="12" s="1"/>
  <c r="G30" i="12"/>
  <c r="G58" i="12" s="1"/>
  <c r="D10" i="15" s="1"/>
  <c r="G81" i="12"/>
  <c r="H79" i="12" s="1"/>
  <c r="H80" i="12" s="1"/>
  <c r="F71" i="21" l="1"/>
  <c r="F82" i="21" s="1"/>
  <c r="F83" i="21" s="1"/>
  <c r="F165" i="22"/>
  <c r="G164" i="22" s="1"/>
  <c r="G163" i="22"/>
  <c r="H163" i="22" s="1"/>
  <c r="I163" i="22" s="1"/>
  <c r="J163" i="22" s="1"/>
  <c r="F165" i="21"/>
  <c r="F163" i="21"/>
  <c r="G163" i="21" s="1"/>
  <c r="K21" i="7"/>
  <c r="K21" i="19"/>
  <c r="K20" i="19" s="1"/>
  <c r="K21" i="18"/>
  <c r="K20" i="18" s="1"/>
  <c r="G217" i="17"/>
  <c r="K216" i="17"/>
  <c r="I66" i="12"/>
  <c r="I67" i="12" s="1"/>
  <c r="J65" i="12" s="1"/>
  <c r="G31" i="12"/>
  <c r="G32" i="12" s="1"/>
  <c r="H30" i="12" s="1"/>
  <c r="H31" i="12" s="1"/>
  <c r="H32" i="12" s="1"/>
  <c r="I30" i="12" s="1"/>
  <c r="J74" i="12"/>
  <c r="K72" i="12" s="1"/>
  <c r="K73" i="12" s="1"/>
  <c r="J24" i="12"/>
  <c r="J25" i="12" s="1"/>
  <c r="K23" i="12" s="1"/>
  <c r="G108" i="12"/>
  <c r="H81" i="12"/>
  <c r="I79" i="12" s="1"/>
  <c r="I80" i="12" s="1"/>
  <c r="F23" i="22" l="1"/>
  <c r="F22" i="22" s="1"/>
  <c r="F49" i="22" s="1"/>
  <c r="G165" i="22"/>
  <c r="G23" i="22" s="1"/>
  <c r="G22" i="22" s="1"/>
  <c r="G49" i="22" s="1"/>
  <c r="H163" i="21"/>
  <c r="I163" i="21" s="1"/>
  <c r="J163" i="21" s="1"/>
  <c r="G164" i="21"/>
  <c r="G165" i="21" s="1"/>
  <c r="F23" i="21"/>
  <c r="F22" i="21" s="1"/>
  <c r="F49" i="21" s="1"/>
  <c r="K217" i="17"/>
  <c r="G218" i="17"/>
  <c r="G59" i="12"/>
  <c r="BC45" i="7" s="1" a="1"/>
  <c r="BC45" i="7" s="1"/>
  <c r="J66" i="12"/>
  <c r="J67" i="12" s="1"/>
  <c r="K65" i="12" s="1"/>
  <c r="K24" i="12"/>
  <c r="K25" i="12" s="1"/>
  <c r="L23" i="12" s="1"/>
  <c r="K74" i="12"/>
  <c r="L72" i="12" s="1"/>
  <c r="L73" i="12" s="1"/>
  <c r="I31" i="12"/>
  <c r="I32" i="12" s="1"/>
  <c r="J30" i="12" s="1"/>
  <c r="I81" i="12"/>
  <c r="J79" i="12" s="1"/>
  <c r="J80" i="12" s="1"/>
  <c r="G109" i="12"/>
  <c r="H16" i="12"/>
  <c r="G60" i="12"/>
  <c r="H164" i="22" l="1"/>
  <c r="H165" i="22" s="1"/>
  <c r="I164" i="22" s="1"/>
  <c r="I165" i="22" s="1"/>
  <c r="G23" i="21"/>
  <c r="G22" i="21" s="1"/>
  <c r="G49" i="21" s="1"/>
  <c r="H164" i="21"/>
  <c r="H165" i="21" s="1"/>
  <c r="AM45" i="7" a="1"/>
  <c r="AM45" i="7" s="1"/>
  <c r="K112" i="22"/>
  <c r="K112" i="21"/>
  <c r="O45" i="7" a="1"/>
  <c r="O45" i="7" s="1"/>
  <c r="O141" i="3" s="1"/>
  <c r="BB45" i="19" a="1"/>
  <c r="BB45" i="19" s="1"/>
  <c r="AQ45" i="19" a="1"/>
  <c r="AQ45" i="19" s="1"/>
  <c r="AG45" i="19" a="1"/>
  <c r="AG45" i="19" s="1"/>
  <c r="W45" i="19" a="1"/>
  <c r="W45" i="19" s="1"/>
  <c r="BA45" i="18" a="1"/>
  <c r="BA45" i="18" s="1"/>
  <c r="AO45" i="18" a="1"/>
  <c r="AO45" i="18" s="1"/>
  <c r="AC45" i="18" a="1"/>
  <c r="AC45" i="18" s="1"/>
  <c r="Q45" i="18" a="1"/>
  <c r="Q45" i="18" s="1"/>
  <c r="BA45" i="19" a="1"/>
  <c r="BA45" i="19" s="1"/>
  <c r="AF45" i="19" a="1"/>
  <c r="AF45" i="19" s="1"/>
  <c r="V45" i="19" a="1"/>
  <c r="V45" i="19" s="1"/>
  <c r="L45" i="19" a="1"/>
  <c r="L45" i="19" s="1"/>
  <c r="AZ45" i="18" a="1"/>
  <c r="AZ45" i="18" s="1"/>
  <c r="AN45" i="18" a="1"/>
  <c r="AN45" i="18" s="1"/>
  <c r="AB45" i="18" a="1"/>
  <c r="AB45" i="18" s="1"/>
  <c r="P45" i="18" a="1"/>
  <c r="P45" i="18" s="1"/>
  <c r="AZ45" i="19" a="1"/>
  <c r="AZ45" i="19" s="1"/>
  <c r="AP45" i="19" a="1"/>
  <c r="AP45" i="19" s="1"/>
  <c r="AE45" i="19" a="1"/>
  <c r="AE45" i="19" s="1"/>
  <c r="U45" i="19" a="1"/>
  <c r="U45" i="19" s="1"/>
  <c r="K45" i="19" a="1"/>
  <c r="K45" i="19" s="1"/>
  <c r="AY45" i="18" a="1"/>
  <c r="AY45" i="18" s="1"/>
  <c r="AM45" i="18" a="1"/>
  <c r="AM45" i="18" s="1"/>
  <c r="AA45" i="18" a="1"/>
  <c r="AA45" i="18" s="1"/>
  <c r="O45" i="18" a="1"/>
  <c r="O45" i="18" s="1"/>
  <c r="AY45" i="19" a="1"/>
  <c r="AY45" i="19" s="1"/>
  <c r="AO45" i="19" a="1"/>
  <c r="AO45" i="19" s="1"/>
  <c r="T45" i="19" a="1"/>
  <c r="T45" i="19" s="1"/>
  <c r="AX45" i="18" a="1"/>
  <c r="AX45" i="18" s="1"/>
  <c r="AL45" i="18" a="1"/>
  <c r="AL45" i="18" s="1"/>
  <c r="Z45" i="18" a="1"/>
  <c r="Z45" i="18" s="1"/>
  <c r="N45" i="18" a="1"/>
  <c r="N45" i="18" s="1"/>
  <c r="AX45" i="19" a="1"/>
  <c r="AX45" i="19" s="1"/>
  <c r="AN45" i="19" a="1"/>
  <c r="AN45" i="19" s="1"/>
  <c r="AD45" i="19" a="1"/>
  <c r="AD45" i="19" s="1"/>
  <c r="S45" i="19" a="1"/>
  <c r="S45" i="19" s="1"/>
  <c r="AW45" i="18" a="1"/>
  <c r="AW45" i="18" s="1"/>
  <c r="AK45" i="18" a="1"/>
  <c r="AK45" i="18" s="1"/>
  <c r="Y45" i="18" a="1"/>
  <c r="Y45" i="18" s="1"/>
  <c r="M45" i="18" a="1"/>
  <c r="M45" i="18" s="1"/>
  <c r="BB45" i="18" a="1"/>
  <c r="BB45" i="18" s="1"/>
  <c r="AP45" i="18" a="1"/>
  <c r="AP45" i="18" s="1"/>
  <c r="AD45" i="18" a="1"/>
  <c r="AD45" i="18" s="1"/>
  <c r="R45" i="18" a="1"/>
  <c r="R45" i="18" s="1"/>
  <c r="BH45" i="19" a="1"/>
  <c r="BH45" i="19" s="1"/>
  <c r="AW45" i="19" a="1"/>
  <c r="AW45" i="19" s="1"/>
  <c r="AM45" i="19" a="1"/>
  <c r="AM45" i="19" s="1"/>
  <c r="AC45" i="19" a="1"/>
  <c r="AC45" i="19" s="1"/>
  <c r="BH45" i="18" a="1"/>
  <c r="BH45" i="18" s="1"/>
  <c r="AV45" i="18" a="1"/>
  <c r="AV45" i="18" s="1"/>
  <c r="AJ45" i="18" a="1"/>
  <c r="AJ45" i="18" s="1"/>
  <c r="X45" i="18" a="1"/>
  <c r="X45" i="18" s="1"/>
  <c r="L45" i="18" a="1"/>
  <c r="L45" i="18" s="1"/>
  <c r="AH45" i="19" a="1"/>
  <c r="AH45" i="19" s="1"/>
  <c r="BG45" i="19" a="1"/>
  <c r="BG45" i="19" s="1"/>
  <c r="AL45" i="19" a="1"/>
  <c r="AL45" i="19" s="1"/>
  <c r="AB45" i="19" a="1"/>
  <c r="AB45" i="19" s="1"/>
  <c r="R45" i="19" a="1"/>
  <c r="R45" i="19" s="1"/>
  <c r="BG45" i="18" a="1"/>
  <c r="BG45" i="18" s="1"/>
  <c r="AU45" i="18" a="1"/>
  <c r="AU45" i="18" s="1"/>
  <c r="AI45" i="18" a="1"/>
  <c r="AI45" i="18" s="1"/>
  <c r="W45" i="18" a="1"/>
  <c r="W45" i="18" s="1"/>
  <c r="K45" i="18" a="1"/>
  <c r="K45" i="18" s="1"/>
  <c r="M45" i="19" a="1"/>
  <c r="M45" i="19" s="1"/>
  <c r="BF45" i="19" a="1"/>
  <c r="BF45" i="19" s="1"/>
  <c r="AV45" i="19" a="1"/>
  <c r="AV45" i="19" s="1"/>
  <c r="AK45" i="19" a="1"/>
  <c r="AK45" i="19" s="1"/>
  <c r="AA45" i="19" a="1"/>
  <c r="AA45" i="19" s="1"/>
  <c r="Q45" i="19" a="1"/>
  <c r="Q45" i="19" s="1"/>
  <c r="BF45" i="18" a="1"/>
  <c r="BF45" i="18" s="1"/>
  <c r="AT45" i="18" a="1"/>
  <c r="AT45" i="18" s="1"/>
  <c r="AH45" i="18" a="1"/>
  <c r="AH45" i="18" s="1"/>
  <c r="V45" i="18" a="1"/>
  <c r="V45" i="18" s="1"/>
  <c r="X45" i="19" a="1"/>
  <c r="X45" i="19" s="1"/>
  <c r="BE45" i="19" a="1"/>
  <c r="BE45" i="19" s="1"/>
  <c r="AU45" i="19" a="1"/>
  <c r="AU45" i="19" s="1"/>
  <c r="Z45" i="19" a="1"/>
  <c r="Z45" i="19" s="1"/>
  <c r="P45" i="19" a="1"/>
  <c r="P45" i="19" s="1"/>
  <c r="BE45" i="18" a="1"/>
  <c r="BE45" i="18" s="1"/>
  <c r="AS45" i="18" a="1"/>
  <c r="AS45" i="18" s="1"/>
  <c r="AG45" i="18" a="1"/>
  <c r="AG45" i="18" s="1"/>
  <c r="U45" i="18" a="1"/>
  <c r="U45" i="18" s="1"/>
  <c r="AR45" i="19" a="1"/>
  <c r="AR45" i="19" s="1"/>
  <c r="BD45" i="19" a="1"/>
  <c r="BD45" i="19" s="1"/>
  <c r="AT45" i="19" a="1"/>
  <c r="AT45" i="19" s="1"/>
  <c r="AJ45" i="19" a="1"/>
  <c r="AJ45" i="19" s="1"/>
  <c r="Y45" i="19" a="1"/>
  <c r="Y45" i="19" s="1"/>
  <c r="O45" i="19" a="1"/>
  <c r="O45" i="19" s="1"/>
  <c r="BD45" i="18" a="1"/>
  <c r="BD45" i="18" s="1"/>
  <c r="AR45" i="18" a="1"/>
  <c r="AR45" i="18" s="1"/>
  <c r="AF45" i="18" a="1"/>
  <c r="AF45" i="18" s="1"/>
  <c r="T45" i="18" a="1"/>
  <c r="T45" i="18" s="1"/>
  <c r="BC45" i="19" a="1"/>
  <c r="BC45" i="19" s="1"/>
  <c r="AS45" i="19" a="1"/>
  <c r="AS45" i="19" s="1"/>
  <c r="AI45" i="19" a="1"/>
  <c r="AI45" i="19" s="1"/>
  <c r="N45" i="19" a="1"/>
  <c r="N45" i="19" s="1"/>
  <c r="BC45" i="18" a="1"/>
  <c r="BC45" i="18" s="1"/>
  <c r="AQ45" i="18" a="1"/>
  <c r="AQ45" i="18" s="1"/>
  <c r="AE45" i="18" a="1"/>
  <c r="AE45" i="18" s="1"/>
  <c r="S45" i="18" a="1"/>
  <c r="S45" i="18" s="1"/>
  <c r="G219" i="17"/>
  <c r="K218" i="17"/>
  <c r="W45" i="7" a="1"/>
  <c r="W45" i="7" s="1"/>
  <c r="W108" i="3" s="1"/>
  <c r="P34" i="5" s="1"/>
  <c r="BH45" i="7" a="1"/>
  <c r="BH45" i="7" s="1"/>
  <c r="BH141" i="3" s="1"/>
  <c r="AZ45" i="7" a="1"/>
  <c r="AZ45" i="7" s="1"/>
  <c r="AZ141" i="3" s="1"/>
  <c r="V45" i="7" a="1"/>
  <c r="V45" i="7" s="1"/>
  <c r="V108" i="3" s="1"/>
  <c r="O34" i="5" s="1"/>
  <c r="AB45" i="7" a="1"/>
  <c r="AB45" i="7" s="1"/>
  <c r="AB108" i="3" s="1"/>
  <c r="U34" i="5" s="1"/>
  <c r="AL45" i="7" a="1"/>
  <c r="AL45" i="7" s="1"/>
  <c r="AL141" i="3" s="1"/>
  <c r="AC45" i="7" a="1"/>
  <c r="AC45" i="7" s="1"/>
  <c r="AC141" i="3" s="1"/>
  <c r="AD45" i="7" a="1"/>
  <c r="AD45" i="7" s="1"/>
  <c r="AD141" i="3" s="1"/>
  <c r="AP45" i="7" a="1"/>
  <c r="AP45" i="7" s="1"/>
  <c r="AP141" i="3" s="1"/>
  <c r="AJ45" i="7" a="1"/>
  <c r="AJ45" i="7" s="1"/>
  <c r="AJ141" i="3" s="1"/>
  <c r="AN45" i="7" a="1"/>
  <c r="AN45" i="7" s="1"/>
  <c r="AN108" i="3" s="1"/>
  <c r="AG34" i="5" s="1"/>
  <c r="AH45" i="7" a="1"/>
  <c r="AH45" i="7" s="1"/>
  <c r="AH108" i="3" s="1"/>
  <c r="AA34" i="5" s="1"/>
  <c r="AO45" i="7" a="1"/>
  <c r="AO45" i="7" s="1"/>
  <c r="AO141" i="3" s="1"/>
  <c r="R45" i="7" a="1"/>
  <c r="R45" i="7" s="1"/>
  <c r="R141" i="3" s="1"/>
  <c r="AT45" i="7" a="1"/>
  <c r="AT45" i="7" s="1"/>
  <c r="AT108" i="3" s="1"/>
  <c r="AM34" i="5" s="1"/>
  <c r="X45" i="7" a="1"/>
  <c r="X45" i="7" s="1"/>
  <c r="X108" i="3" s="1"/>
  <c r="Q34" i="5" s="1"/>
  <c r="AU45" i="7" a="1"/>
  <c r="AU45" i="7" s="1"/>
  <c r="AU108" i="3" s="1"/>
  <c r="AN34" i="5" s="1"/>
  <c r="P45" i="7" a="1"/>
  <c r="P45" i="7" s="1"/>
  <c r="P141" i="3" s="1"/>
  <c r="T45" i="7" a="1"/>
  <c r="T45" i="7" s="1"/>
  <c r="T141" i="3" s="1"/>
  <c r="M45" i="7" a="1"/>
  <c r="M45" i="7" s="1"/>
  <c r="M141" i="3" s="1"/>
  <c r="BF45" i="7" a="1"/>
  <c r="BF45" i="7" s="1"/>
  <c r="BF108" i="3" s="1"/>
  <c r="AY34" i="5" s="1"/>
  <c r="Z45" i="7" a="1"/>
  <c r="Z45" i="7" s="1"/>
  <c r="Z141" i="3" s="1"/>
  <c r="BE45" i="7" a="1"/>
  <c r="BE45" i="7" s="1"/>
  <c r="BE141" i="3" s="1"/>
  <c r="AI45" i="7" a="1"/>
  <c r="AI45" i="7" s="1"/>
  <c r="AI108" i="3" s="1"/>
  <c r="AB34" i="5" s="1"/>
  <c r="L45" i="7" a="1"/>
  <c r="L45" i="7" s="1"/>
  <c r="L108" i="3" s="1"/>
  <c r="E34" i="5" s="1"/>
  <c r="BD45" i="7" a="1"/>
  <c r="BD45" i="7" s="1"/>
  <c r="BD141" i="3" s="1"/>
  <c r="BA45" i="7" a="1"/>
  <c r="BA45" i="7" s="1"/>
  <c r="BA141" i="3" s="1"/>
  <c r="AE45" i="7" a="1"/>
  <c r="AE45" i="7" s="1"/>
  <c r="AE108" i="3" s="1"/>
  <c r="X34" i="5" s="1"/>
  <c r="AG45" i="7" a="1"/>
  <c r="AG45" i="7" s="1"/>
  <c r="AG108" i="3" s="1"/>
  <c r="Z34" i="5" s="1"/>
  <c r="AQ45" i="7" a="1"/>
  <c r="AQ45" i="7" s="1"/>
  <c r="AQ141" i="3" s="1"/>
  <c r="Q45" i="7" a="1"/>
  <c r="Q45" i="7" s="1"/>
  <c r="Q141" i="3" s="1"/>
  <c r="AK45" i="7" a="1"/>
  <c r="AK45" i="7" s="1"/>
  <c r="AK141" i="3" s="1"/>
  <c r="U45" i="7" a="1"/>
  <c r="U45" i="7" s="1"/>
  <c r="U108" i="3" s="1"/>
  <c r="N34" i="5" s="1"/>
  <c r="AA45" i="7" a="1"/>
  <c r="AA45" i="7" s="1"/>
  <c r="AA108" i="3" s="1"/>
  <c r="T34" i="5" s="1"/>
  <c r="AX45" i="7" a="1"/>
  <c r="AX45" i="7" s="1"/>
  <c r="AX141" i="3" s="1"/>
  <c r="AF45" i="7" a="1"/>
  <c r="AF45" i="7" s="1"/>
  <c r="AF108" i="3" s="1"/>
  <c r="Y34" i="5" s="1"/>
  <c r="AS45" i="7" a="1"/>
  <c r="AS45" i="7" s="1"/>
  <c r="AS108" i="3" s="1"/>
  <c r="AL34" i="5" s="1"/>
  <c r="AY45" i="7" a="1"/>
  <c r="AY45" i="7" s="1"/>
  <c r="AY108" i="3" s="1"/>
  <c r="AR34" i="5" s="1"/>
  <c r="AV45" i="7" a="1"/>
  <c r="AV45" i="7" s="1"/>
  <c r="AV108" i="3" s="1"/>
  <c r="AO34" i="5" s="1"/>
  <c r="BB45" i="7" a="1"/>
  <c r="BB45" i="7" s="1"/>
  <c r="BB108" i="3" s="1"/>
  <c r="AU34" i="5" s="1"/>
  <c r="K45" i="7" a="1"/>
  <c r="K45" i="7" s="1"/>
  <c r="K108" i="3" s="1"/>
  <c r="AR45" i="7" a="1"/>
  <c r="AR45" i="7" s="1"/>
  <c r="AR108" i="3" s="1"/>
  <c r="AK34" i="5" s="1"/>
  <c r="N45" i="7" a="1"/>
  <c r="N45" i="7" s="1"/>
  <c r="N141" i="3" s="1"/>
  <c r="S45" i="7" a="1"/>
  <c r="S45" i="7" s="1"/>
  <c r="S108" i="3" s="1"/>
  <c r="L34" i="5" s="1"/>
  <c r="BG45" i="7" a="1"/>
  <c r="BG45" i="7" s="1"/>
  <c r="BG108" i="3" s="1"/>
  <c r="AZ34" i="5" s="1"/>
  <c r="Y45" i="7" a="1"/>
  <c r="Y45" i="7" s="1"/>
  <c r="Y141" i="3" s="1"/>
  <c r="AW45" i="7" a="1"/>
  <c r="AW45" i="7" s="1"/>
  <c r="AW108" i="3" s="1"/>
  <c r="AP34" i="5" s="1"/>
  <c r="BC141" i="3"/>
  <c r="BC108" i="3"/>
  <c r="AV34" i="5" s="1"/>
  <c r="AM141" i="3"/>
  <c r="AM108" i="3"/>
  <c r="AF34" i="5" s="1"/>
  <c r="K66" i="12"/>
  <c r="K67" i="12" s="1"/>
  <c r="L65" i="12" s="1"/>
  <c r="L74" i="12"/>
  <c r="M72" i="12" s="1"/>
  <c r="M73" i="12" s="1"/>
  <c r="L24" i="12"/>
  <c r="L25" i="12" s="1"/>
  <c r="M23" i="12" s="1"/>
  <c r="J81" i="12"/>
  <c r="K79" i="12" s="1"/>
  <c r="K80" i="12" s="1"/>
  <c r="J31" i="12"/>
  <c r="J32" i="12" s="1"/>
  <c r="K30" i="12" s="1"/>
  <c r="H17" i="12"/>
  <c r="H58" i="12"/>
  <c r="E10" i="15" s="1"/>
  <c r="H107" i="12"/>
  <c r="H108" i="12"/>
  <c r="G31" i="7"/>
  <c r="K33" i="3" l="1"/>
  <c r="K29" i="3" s="1"/>
  <c r="D34" i="5"/>
  <c r="H23" i="22"/>
  <c r="H22" i="22" s="1"/>
  <c r="H49" i="22" s="1"/>
  <c r="O108" i="3"/>
  <c r="H34" i="5" s="1"/>
  <c r="AY141" i="3"/>
  <c r="J164" i="22"/>
  <c r="J165" i="22" s="1"/>
  <c r="I23" i="22"/>
  <c r="I22" i="22" s="1"/>
  <c r="I49" i="22" s="1"/>
  <c r="W141" i="3"/>
  <c r="I164" i="21"/>
  <c r="I165" i="21" s="1"/>
  <c r="H23" i="21"/>
  <c r="H22" i="21" s="1"/>
  <c r="H49" i="21" s="1"/>
  <c r="AM141" i="21"/>
  <c r="AM108" i="21"/>
  <c r="AF34" i="23" s="1"/>
  <c r="BC141" i="22"/>
  <c r="BC108" i="22"/>
  <c r="AV34" i="24" s="1"/>
  <c r="AG141" i="21"/>
  <c r="AG108" i="21"/>
  <c r="Z34" i="23" s="1"/>
  <c r="Q141" i="22"/>
  <c r="Q108" i="22"/>
  <c r="J34" i="24" s="1"/>
  <c r="AB141" i="22"/>
  <c r="AB108" i="22"/>
  <c r="U34" i="24" s="1"/>
  <c r="BH108" i="22"/>
  <c r="BA34" i="24" s="1"/>
  <c r="BH141" i="22"/>
  <c r="AX108" i="22"/>
  <c r="AQ34" i="24" s="1"/>
  <c r="AX141" i="22"/>
  <c r="K141" i="22"/>
  <c r="K108" i="22"/>
  <c r="D34" i="24" s="1"/>
  <c r="BA141" i="22"/>
  <c r="BA108" i="22"/>
  <c r="AT34" i="24" s="1"/>
  <c r="T108" i="21"/>
  <c r="M34" i="23" s="1"/>
  <c r="T141" i="21"/>
  <c r="AS141" i="21"/>
  <c r="AS108" i="21"/>
  <c r="AL34" i="23" s="1"/>
  <c r="AA108" i="22"/>
  <c r="T34" i="24" s="1"/>
  <c r="AA141" i="22"/>
  <c r="AL108" i="22"/>
  <c r="AE34" i="24" s="1"/>
  <c r="AL141" i="22"/>
  <c r="R141" i="21"/>
  <c r="R108" i="21"/>
  <c r="K34" i="23" s="1"/>
  <c r="N141" i="21"/>
  <c r="N108" i="21"/>
  <c r="G34" i="23" s="1"/>
  <c r="U141" i="22"/>
  <c r="U108" i="22"/>
  <c r="N34" i="24" s="1"/>
  <c r="Q141" i="21"/>
  <c r="Q108" i="21"/>
  <c r="J34" i="23" s="1"/>
  <c r="AD141" i="22"/>
  <c r="AD108" i="22"/>
  <c r="W34" i="24" s="1"/>
  <c r="R141" i="22"/>
  <c r="R108" i="22"/>
  <c r="K34" i="24" s="1"/>
  <c r="AF141" i="21"/>
  <c r="AF108" i="21"/>
  <c r="Y34" i="23" s="1"/>
  <c r="BE141" i="21"/>
  <c r="BE108" i="21"/>
  <c r="AX34" i="23" s="1"/>
  <c r="AK108" i="22"/>
  <c r="AD34" i="24" s="1"/>
  <c r="AK141" i="22"/>
  <c r="BG108" i="22"/>
  <c r="AZ34" i="24" s="1"/>
  <c r="BG141" i="22"/>
  <c r="AD141" i="21"/>
  <c r="AD108" i="21"/>
  <c r="W34" i="23" s="1"/>
  <c r="Z141" i="21"/>
  <c r="Z108" i="21"/>
  <c r="S34" i="23" s="1"/>
  <c r="AE141" i="22"/>
  <c r="AE108" i="22"/>
  <c r="X34" i="24" s="1"/>
  <c r="AC141" i="21"/>
  <c r="AC108" i="21"/>
  <c r="V34" i="23" s="1"/>
  <c r="AR141" i="22"/>
  <c r="AR108" i="22"/>
  <c r="AK34" i="24" s="1"/>
  <c r="V108" i="22"/>
  <c r="O34" i="24" s="1"/>
  <c r="V141" i="22"/>
  <c r="U141" i="21"/>
  <c r="U108" i="21"/>
  <c r="N34" i="23" s="1"/>
  <c r="AF141" i="22"/>
  <c r="AF108" i="22"/>
  <c r="Y34" i="24" s="1"/>
  <c r="AT141" i="3"/>
  <c r="AR108" i="21"/>
  <c r="AK34" i="23" s="1"/>
  <c r="AR141" i="21"/>
  <c r="AH108" i="22"/>
  <c r="AA34" i="24" s="1"/>
  <c r="AH141" i="22"/>
  <c r="AP141" i="21"/>
  <c r="AP108" i="21"/>
  <c r="AI34" i="23" s="1"/>
  <c r="AL108" i="21"/>
  <c r="AE34" i="23" s="1"/>
  <c r="AL141" i="21"/>
  <c r="AP141" i="22"/>
  <c r="AP108" i="22"/>
  <c r="AI34" i="24" s="1"/>
  <c r="AO141" i="21"/>
  <c r="AO108" i="21"/>
  <c r="AH34" i="23" s="1"/>
  <c r="AM108" i="22"/>
  <c r="AF34" i="24" s="1"/>
  <c r="AM141" i="22"/>
  <c r="BD141" i="21"/>
  <c r="BD108" i="21"/>
  <c r="AW34" i="23" s="1"/>
  <c r="Z108" i="22"/>
  <c r="S34" i="24" s="1"/>
  <c r="Z141" i="22"/>
  <c r="BF108" i="22"/>
  <c r="AY34" i="24" s="1"/>
  <c r="BF141" i="22"/>
  <c r="L141" i="21"/>
  <c r="L108" i="21"/>
  <c r="E34" i="23" s="1"/>
  <c r="BB141" i="21"/>
  <c r="BB108" i="21"/>
  <c r="AU34" i="23" s="1"/>
  <c r="AX141" i="21"/>
  <c r="AX108" i="21"/>
  <c r="AQ34" i="23" s="1"/>
  <c r="AZ141" i="22"/>
  <c r="AZ108" i="22"/>
  <c r="AS34" i="24" s="1"/>
  <c r="BA141" i="21"/>
  <c r="BA108" i="21"/>
  <c r="AT34" i="23" s="1"/>
  <c r="AT141" i="21"/>
  <c r="AT108" i="21"/>
  <c r="AM34" i="23" s="1"/>
  <c r="BF108" i="21"/>
  <c r="AY34" i="23" s="1"/>
  <c r="BF141" i="21"/>
  <c r="AW108" i="22"/>
  <c r="AP34" i="24" s="1"/>
  <c r="AW141" i="22"/>
  <c r="AY141" i="21"/>
  <c r="AY108" i="21"/>
  <c r="AR34" i="23" s="1"/>
  <c r="AV108" i="22"/>
  <c r="AO34" i="24" s="1"/>
  <c r="AV141" i="22"/>
  <c r="M141" i="21"/>
  <c r="M108" i="21"/>
  <c r="F34" i="23" s="1"/>
  <c r="AE141" i="21"/>
  <c r="AE108" i="21"/>
  <c r="X34" i="23" s="1"/>
  <c r="Y108" i="22"/>
  <c r="R34" i="24" s="1"/>
  <c r="Y141" i="22"/>
  <c r="BE108" i="22"/>
  <c r="AX34" i="24" s="1"/>
  <c r="BE141" i="22"/>
  <c r="K141" i="21"/>
  <c r="K108" i="21"/>
  <c r="D34" i="23" s="1"/>
  <c r="AJ108" i="21"/>
  <c r="AC34" i="23" s="1"/>
  <c r="AJ141" i="21"/>
  <c r="Y141" i="21"/>
  <c r="Y108" i="21"/>
  <c r="R34" i="23" s="1"/>
  <c r="AO141" i="22"/>
  <c r="AO108" i="22"/>
  <c r="AH34" i="24" s="1"/>
  <c r="AB141" i="21"/>
  <c r="AB108" i="21"/>
  <c r="U34" i="23" s="1"/>
  <c r="AG141" i="22"/>
  <c r="AG108" i="22"/>
  <c r="Z34" i="24" s="1"/>
  <c r="AI108" i="22"/>
  <c r="AB34" i="24" s="1"/>
  <c r="AI141" i="22"/>
  <c r="BG108" i="21"/>
  <c r="AZ34" i="23" s="1"/>
  <c r="BG141" i="21"/>
  <c r="P141" i="22"/>
  <c r="P108" i="22"/>
  <c r="I34" i="24" s="1"/>
  <c r="S141" i="21"/>
  <c r="S108" i="21"/>
  <c r="L34" i="23" s="1"/>
  <c r="X108" i="21"/>
  <c r="Q34" i="23" s="1"/>
  <c r="X141" i="21"/>
  <c r="P141" i="21"/>
  <c r="P108" i="21"/>
  <c r="I34" i="23" s="1"/>
  <c r="AQ141" i="21"/>
  <c r="AQ108" i="21"/>
  <c r="AJ34" i="23" s="1"/>
  <c r="X108" i="22"/>
  <c r="Q34" i="24" s="1"/>
  <c r="X141" i="22"/>
  <c r="AQ141" i="22"/>
  <c r="AQ108" i="22"/>
  <c r="AJ34" i="24" s="1"/>
  <c r="AS141" i="22"/>
  <c r="AS108" i="22"/>
  <c r="AL34" i="24" s="1"/>
  <c r="AN141" i="22"/>
  <c r="AN108" i="22"/>
  <c r="AG34" i="24" s="1"/>
  <c r="O108" i="22"/>
  <c r="H34" i="24" s="1"/>
  <c r="O141" i="22"/>
  <c r="T108" i="22"/>
  <c r="M34" i="24" s="1"/>
  <c r="T141" i="22"/>
  <c r="AV141" i="21"/>
  <c r="AV108" i="21"/>
  <c r="AO34" i="23" s="1"/>
  <c r="BC141" i="21"/>
  <c r="BC108" i="21"/>
  <c r="AV34" i="23" s="1"/>
  <c r="AT108" i="22"/>
  <c r="AM34" i="24" s="1"/>
  <c r="AT141" i="22"/>
  <c r="V141" i="21"/>
  <c r="V108" i="21"/>
  <c r="O34" i="23" s="1"/>
  <c r="AI141" i="21"/>
  <c r="AI108" i="21"/>
  <c r="AB34" i="23" s="1"/>
  <c r="BH108" i="21"/>
  <c r="BA34" i="23" s="1"/>
  <c r="BH141" i="21"/>
  <c r="AW141" i="21"/>
  <c r="AW108" i="21"/>
  <c r="AP34" i="23" s="1"/>
  <c r="O141" i="21"/>
  <c r="O108" i="21"/>
  <c r="H34" i="23" s="1"/>
  <c r="AZ141" i="21"/>
  <c r="AZ108" i="21"/>
  <c r="AS34" i="23" s="1"/>
  <c r="BB141" i="22"/>
  <c r="BB108" i="22"/>
  <c r="AU34" i="24" s="1"/>
  <c r="AU141" i="22"/>
  <c r="AU108" i="22"/>
  <c r="AN34" i="24" s="1"/>
  <c r="M108" i="22"/>
  <c r="F34" i="24" s="1"/>
  <c r="M141" i="22"/>
  <c r="W141" i="22"/>
  <c r="W108" i="22"/>
  <c r="P34" i="24" s="1"/>
  <c r="AJ108" i="22"/>
  <c r="AC34" i="24" s="1"/>
  <c r="AJ141" i="22"/>
  <c r="W141" i="21"/>
  <c r="W108" i="21"/>
  <c r="P34" i="23" s="1"/>
  <c r="AK141" i="21"/>
  <c r="AK108" i="21"/>
  <c r="AD34" i="23" s="1"/>
  <c r="AY108" i="22"/>
  <c r="AR34" i="24" s="1"/>
  <c r="AY141" i="22"/>
  <c r="AN141" i="21"/>
  <c r="AN108" i="21"/>
  <c r="AG34" i="23" s="1"/>
  <c r="N108" i="22"/>
  <c r="G34" i="24" s="1"/>
  <c r="N141" i="22"/>
  <c r="BD108" i="22"/>
  <c r="AW34" i="24" s="1"/>
  <c r="BD141" i="22"/>
  <c r="AH141" i="21"/>
  <c r="AH108" i="21"/>
  <c r="AA34" i="23" s="1"/>
  <c r="AU141" i="21"/>
  <c r="AU108" i="21"/>
  <c r="AN34" i="23" s="1"/>
  <c r="AC141" i="22"/>
  <c r="AC108" i="22"/>
  <c r="V34" i="24" s="1"/>
  <c r="S141" i="22"/>
  <c r="S108" i="22"/>
  <c r="L34" i="24" s="1"/>
  <c r="AA141" i="21"/>
  <c r="AA108" i="21"/>
  <c r="T34" i="23" s="1"/>
  <c r="L108" i="22"/>
  <c r="E34" i="24" s="1"/>
  <c r="L141" i="22"/>
  <c r="BD108" i="3"/>
  <c r="AW34" i="5" s="1"/>
  <c r="BH108" i="3"/>
  <c r="BA34" i="5" s="1"/>
  <c r="R108" i="3"/>
  <c r="K34" i="5" s="1"/>
  <c r="X141" i="3"/>
  <c r="L21" i="7"/>
  <c r="L21" i="19"/>
  <c r="L20" i="19" s="1"/>
  <c r="L21" i="18"/>
  <c r="L20" i="18" s="1"/>
  <c r="G220" i="17"/>
  <c r="K219" i="17"/>
  <c r="BA108" i="3"/>
  <c r="AT34" i="5" s="1"/>
  <c r="K141" i="3"/>
  <c r="AU141" i="3"/>
  <c r="S141" i="3"/>
  <c r="N108" i="3"/>
  <c r="G34" i="5" s="1"/>
  <c r="AB141" i="3"/>
  <c r="AJ108" i="3"/>
  <c r="AC34" i="5" s="1"/>
  <c r="T108" i="3"/>
  <c r="M34" i="5" s="1"/>
  <c r="AA141" i="3"/>
  <c r="AR141" i="3"/>
  <c r="AK108" i="3"/>
  <c r="AD34" i="5" s="1"/>
  <c r="AV141" i="3"/>
  <c r="Q108" i="3"/>
  <c r="J34" i="5" s="1"/>
  <c r="P108" i="3"/>
  <c r="I34" i="5" s="1"/>
  <c r="AD108" i="3"/>
  <c r="W34" i="5" s="1"/>
  <c r="U141" i="3"/>
  <c r="AP108" i="3"/>
  <c r="AI34" i="5" s="1"/>
  <c r="BB141" i="3"/>
  <c r="V141" i="3"/>
  <c r="AG141" i="3"/>
  <c r="AQ108" i="3"/>
  <c r="AJ34" i="5" s="1"/>
  <c r="Z108" i="3"/>
  <c r="S34" i="5" s="1"/>
  <c r="AZ108" i="3"/>
  <c r="AS34" i="5" s="1"/>
  <c r="AE141" i="3"/>
  <c r="M108" i="3"/>
  <c r="F34" i="5" s="1"/>
  <c r="AC108" i="3"/>
  <c r="V34" i="5" s="1"/>
  <c r="L141" i="3"/>
  <c r="AW141" i="3"/>
  <c r="BF141" i="3"/>
  <c r="AH141" i="3"/>
  <c r="Y108" i="3"/>
  <c r="R34" i="5" s="1"/>
  <c r="AL108" i="3"/>
  <c r="AE34" i="5" s="1"/>
  <c r="BG141" i="3"/>
  <c r="AS141" i="3"/>
  <c r="AI141" i="3"/>
  <c r="BE108" i="3"/>
  <c r="AX34" i="5" s="1"/>
  <c r="AN141" i="3"/>
  <c r="AF141" i="3"/>
  <c r="AX108" i="3"/>
  <c r="AQ34" i="5" s="1"/>
  <c r="AO108" i="3"/>
  <c r="AH34" i="5" s="1"/>
  <c r="L66" i="12"/>
  <c r="L67" i="12" s="1"/>
  <c r="M65" i="12" s="1"/>
  <c r="M24" i="12"/>
  <c r="M25" i="12" s="1"/>
  <c r="N23" i="12" s="1"/>
  <c r="M74" i="12"/>
  <c r="N72" i="12" s="1"/>
  <c r="N73" i="12" s="1"/>
  <c r="K31" i="12"/>
  <c r="K32" i="12" s="1"/>
  <c r="L30" i="12" s="1"/>
  <c r="K81" i="12"/>
  <c r="L79" i="12" s="1"/>
  <c r="L80" i="12" s="1"/>
  <c r="H18" i="12"/>
  <c r="H59" i="12"/>
  <c r="I23" i="21" l="1"/>
  <c r="I22" i="21" s="1"/>
  <c r="I49" i="21" s="1"/>
  <c r="J164" i="21"/>
  <c r="J165" i="21" s="1"/>
  <c r="K164" i="22"/>
  <c r="J23" i="22"/>
  <c r="J22" i="22" s="1"/>
  <c r="J49" i="22" s="1"/>
  <c r="AM33" i="21"/>
  <c r="AM29" i="21" s="1"/>
  <c r="AM28" i="21" s="1"/>
  <c r="BA33" i="22"/>
  <c r="BA29" i="22" s="1"/>
  <c r="BA28" i="22" s="1"/>
  <c r="AN33" i="21"/>
  <c r="AN29" i="21" s="1"/>
  <c r="AN28" i="21" s="1"/>
  <c r="AJ33" i="21"/>
  <c r="AJ29" i="21" s="1"/>
  <c r="AJ28" i="21" s="1"/>
  <c r="AI33" i="21"/>
  <c r="AI29" i="21" s="1"/>
  <c r="AI28" i="21" s="1"/>
  <c r="AG33" i="21"/>
  <c r="AG29" i="21" s="1"/>
  <c r="AG28" i="21" s="1"/>
  <c r="U33" i="21"/>
  <c r="U29" i="21" s="1"/>
  <c r="U28" i="21" s="1"/>
  <c r="O33" i="21"/>
  <c r="O29" i="21" s="1"/>
  <c r="O28" i="21" s="1"/>
  <c r="BF33" i="21"/>
  <c r="BF29" i="21" s="1"/>
  <c r="BF28" i="21" s="1"/>
  <c r="M33" i="21"/>
  <c r="M29" i="21" s="1"/>
  <c r="M28" i="21" s="1"/>
  <c r="K33" i="21"/>
  <c r="K29" i="21" s="1"/>
  <c r="K28" i="21" s="1"/>
  <c r="AR33" i="21"/>
  <c r="AR29" i="21" s="1"/>
  <c r="AR28" i="21" s="1"/>
  <c r="BG33" i="21"/>
  <c r="BG29" i="21" s="1"/>
  <c r="BG28" i="21" s="1"/>
  <c r="BE33" i="21"/>
  <c r="BE29" i="21" s="1"/>
  <c r="BE28" i="21" s="1"/>
  <c r="AH33" i="21"/>
  <c r="AH29" i="21" s="1"/>
  <c r="AH28" i="21" s="1"/>
  <c r="AL33" i="21"/>
  <c r="AL29" i="21" s="1"/>
  <c r="AL28" i="21" s="1"/>
  <c r="AK33" i="21"/>
  <c r="AK29" i="21" s="1"/>
  <c r="AK28" i="21" s="1"/>
  <c r="Z33" i="21"/>
  <c r="Z29" i="21" s="1"/>
  <c r="Z28" i="21" s="1"/>
  <c r="N33" i="21"/>
  <c r="N29" i="21" s="1"/>
  <c r="N28" i="21" s="1"/>
  <c r="AF33" i="21"/>
  <c r="AF29" i="21" s="1"/>
  <c r="AF28" i="21" s="1"/>
  <c r="W33" i="21"/>
  <c r="W29" i="21" s="1"/>
  <c r="W28" i="21" s="1"/>
  <c r="BA33" i="21"/>
  <c r="BA29" i="21" s="1"/>
  <c r="BA28" i="21" s="1"/>
  <c r="Q33" i="21"/>
  <c r="Q29" i="21" s="1"/>
  <c r="Q28" i="21" s="1"/>
  <c r="AP33" i="21"/>
  <c r="AP29" i="21" s="1"/>
  <c r="AP28" i="21" s="1"/>
  <c r="AA33" i="21"/>
  <c r="AA29" i="21" s="1"/>
  <c r="AA28" i="21" s="1"/>
  <c r="AB33" i="21"/>
  <c r="AB29" i="21" s="1"/>
  <c r="AB28" i="21" s="1"/>
  <c r="L33" i="21"/>
  <c r="L29" i="21" s="1"/>
  <c r="L28" i="21" s="1"/>
  <c r="Y33" i="21"/>
  <c r="Y29" i="21" s="1"/>
  <c r="Y28" i="21" s="1"/>
  <c r="AW33" i="21"/>
  <c r="AW29" i="21" s="1"/>
  <c r="AW28" i="21" s="1"/>
  <c r="AO33" i="21"/>
  <c r="AO29" i="21" s="1"/>
  <c r="AO28" i="21" s="1"/>
  <c r="AV33" i="21"/>
  <c r="AV29" i="21" s="1"/>
  <c r="AV28" i="21" s="1"/>
  <c r="AS33" i="21"/>
  <c r="AS29" i="21" s="1"/>
  <c r="AS28" i="21" s="1"/>
  <c r="V33" i="21"/>
  <c r="V29" i="21" s="1"/>
  <c r="V28" i="21" s="1"/>
  <c r="BC33" i="21"/>
  <c r="BC29" i="21" s="1"/>
  <c r="BC28" i="21" s="1"/>
  <c r="AD33" i="21"/>
  <c r="AD29" i="21" s="1"/>
  <c r="AD28" i="21" s="1"/>
  <c r="AE33" i="21"/>
  <c r="AE29" i="21" s="1"/>
  <c r="AE28" i="21" s="1"/>
  <c r="AU33" i="21"/>
  <c r="AU29" i="21" s="1"/>
  <c r="AU28" i="21" s="1"/>
  <c r="X33" i="21"/>
  <c r="X29" i="21" s="1"/>
  <c r="X28" i="21" s="1"/>
  <c r="AC33" i="21"/>
  <c r="AC29" i="21" s="1"/>
  <c r="AC28" i="21" s="1"/>
  <c r="R33" i="21"/>
  <c r="R29" i="21" s="1"/>
  <c r="R28" i="21" s="1"/>
  <c r="S33" i="21"/>
  <c r="S29" i="21" s="1"/>
  <c r="S28" i="21" s="1"/>
  <c r="BB33" i="21"/>
  <c r="BB29" i="21" s="1"/>
  <c r="BB28" i="21" s="1"/>
  <c r="BH33" i="21"/>
  <c r="BH29" i="21" s="1"/>
  <c r="BH28" i="21" s="1"/>
  <c r="T33" i="21"/>
  <c r="T29" i="21" s="1"/>
  <c r="T28" i="21" s="1"/>
  <c r="AQ33" i="21"/>
  <c r="AQ29" i="21" s="1"/>
  <c r="AQ28" i="21" s="1"/>
  <c r="AY33" i="21"/>
  <c r="AY29" i="21" s="1"/>
  <c r="AY28" i="21" s="1"/>
  <c r="P33" i="21"/>
  <c r="P29" i="21" s="1"/>
  <c r="P28" i="21" s="1"/>
  <c r="AX33" i="21"/>
  <c r="AX29" i="21" s="1"/>
  <c r="AX28" i="21" s="1"/>
  <c r="AZ33" i="21"/>
  <c r="AZ29" i="21" s="1"/>
  <c r="AZ28" i="21" s="1"/>
  <c r="AT33" i="21"/>
  <c r="AT29" i="21" s="1"/>
  <c r="AT28" i="21" s="1"/>
  <c r="AX33" i="22"/>
  <c r="AX29" i="22" s="1"/>
  <c r="AX28" i="22" s="1"/>
  <c r="M33" i="22"/>
  <c r="M29" i="22" s="1"/>
  <c r="M28" i="22" s="1"/>
  <c r="L33" i="22"/>
  <c r="L29" i="22" s="1"/>
  <c r="L28" i="22" s="1"/>
  <c r="AY33" i="22"/>
  <c r="AY29" i="22" s="1"/>
  <c r="AY28" i="22" s="1"/>
  <c r="AL33" i="22"/>
  <c r="AL29" i="22" s="1"/>
  <c r="AL28" i="22" s="1"/>
  <c r="Y33" i="22"/>
  <c r="Y29" i="22" s="1"/>
  <c r="Y28" i="22" s="1"/>
  <c r="N33" i="22"/>
  <c r="N29" i="22" s="1"/>
  <c r="N28" i="22" s="1"/>
  <c r="BD33" i="22"/>
  <c r="BD29" i="22" s="1"/>
  <c r="BD28" i="22" s="1"/>
  <c r="AA33" i="22"/>
  <c r="AA29" i="22" s="1"/>
  <c r="AA28" i="22" s="1"/>
  <c r="BF33" i="22"/>
  <c r="BF29" i="22" s="1"/>
  <c r="BF28" i="22" s="1"/>
  <c r="AU33" i="22"/>
  <c r="AU29" i="22" s="1"/>
  <c r="AU28" i="22" s="1"/>
  <c r="BG33" i="22"/>
  <c r="BG29" i="22" s="1"/>
  <c r="BG28" i="22" s="1"/>
  <c r="AD33" i="22"/>
  <c r="AD29" i="22" s="1"/>
  <c r="AD28" i="22" s="1"/>
  <c r="R33" i="22"/>
  <c r="R29" i="22" s="1"/>
  <c r="R28" i="22" s="1"/>
  <c r="T33" i="22"/>
  <c r="T29" i="22" s="1"/>
  <c r="T28" i="22" s="1"/>
  <c r="BH33" i="22"/>
  <c r="BH29" i="22" s="1"/>
  <c r="BH28" i="22" s="1"/>
  <c r="AJ33" i="22"/>
  <c r="AJ29" i="22" s="1"/>
  <c r="AJ28" i="22" s="1"/>
  <c r="V33" i="22"/>
  <c r="V29" i="22" s="1"/>
  <c r="V28" i="22" s="1"/>
  <c r="AI33" i="22"/>
  <c r="AI29" i="22" s="1"/>
  <c r="AI28" i="22" s="1"/>
  <c r="BE33" i="22"/>
  <c r="BE29" i="22" s="1"/>
  <c r="BE28" i="22" s="1"/>
  <c r="AS33" i="22"/>
  <c r="AS29" i="22" s="1"/>
  <c r="AS28" i="22" s="1"/>
  <c r="AK33" i="22"/>
  <c r="AK29" i="22" s="1"/>
  <c r="AK28" i="22" s="1"/>
  <c r="AQ33" i="22"/>
  <c r="AQ29" i="22" s="1"/>
  <c r="AQ28" i="22" s="1"/>
  <c r="U33" i="22"/>
  <c r="U29" i="22" s="1"/>
  <c r="U28" i="22" s="1"/>
  <c r="AG33" i="22"/>
  <c r="AG29" i="22" s="1"/>
  <c r="AG28" i="22" s="1"/>
  <c r="AW33" i="22"/>
  <c r="AW29" i="22" s="1"/>
  <c r="AW28" i="22" s="1"/>
  <c r="AT33" i="22"/>
  <c r="AT29" i="22" s="1"/>
  <c r="AT28" i="22" s="1"/>
  <c r="AM33" i="22"/>
  <c r="AM29" i="22" s="1"/>
  <c r="AM28" i="22" s="1"/>
  <c r="Q33" i="22"/>
  <c r="Q29" i="22" s="1"/>
  <c r="Q28" i="22" s="1"/>
  <c r="AV33" i="22"/>
  <c r="AV29" i="22" s="1"/>
  <c r="AV28" i="22" s="1"/>
  <c r="W33" i="22"/>
  <c r="W29" i="22" s="1"/>
  <c r="W28" i="22" s="1"/>
  <c r="AO33" i="22"/>
  <c r="AO29" i="22" s="1"/>
  <c r="AO28" i="22" s="1"/>
  <c r="BC33" i="22"/>
  <c r="BC29" i="22" s="1"/>
  <c r="BC28" i="22" s="1"/>
  <c r="BB33" i="22"/>
  <c r="BB29" i="22" s="1"/>
  <c r="BB28" i="22" s="1"/>
  <c r="X33" i="22"/>
  <c r="X29" i="22" s="1"/>
  <c r="X28" i="22" s="1"/>
  <c r="P33" i="22"/>
  <c r="P29" i="22" s="1"/>
  <c r="P28" i="22" s="1"/>
  <c r="AR33" i="22"/>
  <c r="AR29" i="22" s="1"/>
  <c r="AR28" i="22" s="1"/>
  <c r="O33" i="22"/>
  <c r="O29" i="22" s="1"/>
  <c r="O28" i="22" s="1"/>
  <c r="AB33" i="22"/>
  <c r="AB29" i="22" s="1"/>
  <c r="AB28" i="22" s="1"/>
  <c r="K33" i="22"/>
  <c r="K29" i="22" s="1"/>
  <c r="K28" i="22" s="1"/>
  <c r="Z33" i="22"/>
  <c r="Z29" i="22" s="1"/>
  <c r="Z28" i="22" s="1"/>
  <c r="AP33" i="22"/>
  <c r="AP29" i="22" s="1"/>
  <c r="AP28" i="22" s="1"/>
  <c r="AZ33" i="22"/>
  <c r="AZ29" i="22" s="1"/>
  <c r="AZ28" i="22" s="1"/>
  <c r="AF33" i="22"/>
  <c r="AF29" i="22" s="1"/>
  <c r="AF28" i="22" s="1"/>
  <c r="AH33" i="22"/>
  <c r="AH29" i="22" s="1"/>
  <c r="AH28" i="22" s="1"/>
  <c r="AN33" i="22"/>
  <c r="AN29" i="22" s="1"/>
  <c r="AN28" i="22" s="1"/>
  <c r="S33" i="22"/>
  <c r="S29" i="22" s="1"/>
  <c r="S28" i="22" s="1"/>
  <c r="AC33" i="22"/>
  <c r="AC29" i="22" s="1"/>
  <c r="AC28" i="22" s="1"/>
  <c r="AE33" i="22"/>
  <c r="AE29" i="22" s="1"/>
  <c r="AE28" i="22" s="1"/>
  <c r="BD33" i="21"/>
  <c r="BD29" i="21" s="1"/>
  <c r="BD28" i="21" s="1"/>
  <c r="G221" i="17"/>
  <c r="K220" i="17"/>
  <c r="M66" i="12"/>
  <c r="M67" i="12" s="1"/>
  <c r="N65" i="12" s="1"/>
  <c r="L33" i="3"/>
  <c r="N74" i="12"/>
  <c r="O72" i="12" s="1"/>
  <c r="O73" i="12" s="1"/>
  <c r="N24" i="12"/>
  <c r="N25" i="12" s="1"/>
  <c r="O23" i="12" s="1"/>
  <c r="L81" i="12"/>
  <c r="M79" i="12" s="1"/>
  <c r="M80" i="12" s="1"/>
  <c r="L31" i="12"/>
  <c r="L32" i="12" s="1"/>
  <c r="M30" i="12" s="1"/>
  <c r="H109" i="12"/>
  <c r="H60" i="12"/>
  <c r="I16" i="12"/>
  <c r="I58" i="12" s="1"/>
  <c r="F10" i="15" s="1"/>
  <c r="J23" i="21" l="1"/>
  <c r="J22" i="21" s="1"/>
  <c r="J49" i="21" s="1"/>
  <c r="K164" i="21"/>
  <c r="M21" i="7"/>
  <c r="M21" i="19"/>
  <c r="M20" i="19" s="1"/>
  <c r="M21" i="18"/>
  <c r="M20" i="18" s="1"/>
  <c r="G222" i="17"/>
  <c r="K221" i="17"/>
  <c r="N66" i="12"/>
  <c r="N67" i="12" s="1"/>
  <c r="O65" i="12" s="1"/>
  <c r="O74" i="12"/>
  <c r="P72" i="12" s="1"/>
  <c r="P73" i="12" s="1"/>
  <c r="O24" i="12"/>
  <c r="O25" i="12" s="1"/>
  <c r="P23" i="12" s="1"/>
  <c r="M31" i="12"/>
  <c r="M32" i="12" s="1"/>
  <c r="N30" i="12" s="1"/>
  <c r="I17" i="12"/>
  <c r="I59" i="12" s="1"/>
  <c r="M81" i="12"/>
  <c r="N79" i="12" s="1"/>
  <c r="N80" i="12" s="1"/>
  <c r="I108" i="12"/>
  <c r="I107" i="12"/>
  <c r="D14" i="5"/>
  <c r="E14" i="5" s="1"/>
  <c r="F14" i="5" s="1"/>
  <c r="G14" i="5" s="1"/>
  <c r="H14" i="5" s="1"/>
  <c r="I14" i="5" s="1"/>
  <c r="J14" i="5" s="1"/>
  <c r="K14" i="5" s="1"/>
  <c r="L14" i="5" s="1"/>
  <c r="M14" i="5" s="1"/>
  <c r="N14" i="5" s="1"/>
  <c r="O14" i="5" s="1"/>
  <c r="P14" i="5" s="1"/>
  <c r="Q14" i="5" s="1"/>
  <c r="R14" i="5" s="1"/>
  <c r="S14" i="5" s="1"/>
  <c r="T14" i="5" s="1"/>
  <c r="U14" i="5" s="1"/>
  <c r="V14" i="5" s="1"/>
  <c r="W14" i="5" s="1"/>
  <c r="X14" i="5" s="1"/>
  <c r="Y14" i="5" s="1"/>
  <c r="Z14" i="5" s="1"/>
  <c r="AA14" i="5" s="1"/>
  <c r="AB14" i="5" s="1"/>
  <c r="AC14" i="5" s="1"/>
  <c r="AD14" i="5" s="1"/>
  <c r="AE14" i="5" s="1"/>
  <c r="AF14" i="5" s="1"/>
  <c r="AG14" i="5" s="1"/>
  <c r="AH14" i="5" s="1"/>
  <c r="AI14" i="5" s="1"/>
  <c r="AJ14" i="5" s="1"/>
  <c r="AK14" i="5" s="1"/>
  <c r="AL14" i="5" s="1"/>
  <c r="AM14" i="5" s="1"/>
  <c r="AN14" i="5" s="1"/>
  <c r="AO14" i="5" s="1"/>
  <c r="AP14" i="5" s="1"/>
  <c r="AQ14" i="5" s="1"/>
  <c r="AR14" i="5" s="1"/>
  <c r="AS14" i="5" s="1"/>
  <c r="AT14" i="5" s="1"/>
  <c r="AU14" i="5" s="1"/>
  <c r="AV14" i="5" s="1"/>
  <c r="AW14" i="5" s="1"/>
  <c r="AX14" i="5" s="1"/>
  <c r="AY14" i="5" s="1"/>
  <c r="AZ14" i="5" s="1"/>
  <c r="BA14" i="5" s="1"/>
  <c r="K7" i="7"/>
  <c r="K8" i="7"/>
  <c r="K44" i="7" s="1"/>
  <c r="L44" i="7" s="1"/>
  <c r="M44" i="7" s="1"/>
  <c r="N44" i="7" s="1"/>
  <c r="O44" i="7" s="1"/>
  <c r="P44" i="7" s="1"/>
  <c r="Q44" i="7" s="1"/>
  <c r="R44" i="7" s="1"/>
  <c r="S44" i="7" s="1"/>
  <c r="T44" i="7" s="1"/>
  <c r="U44" i="7" s="1"/>
  <c r="V44" i="7" s="1"/>
  <c r="W44" i="7" s="1"/>
  <c r="X44" i="7" s="1"/>
  <c r="Y44" i="7" s="1"/>
  <c r="Z44" i="7" s="1"/>
  <c r="AA44" i="7" s="1"/>
  <c r="AB44" i="7" s="1"/>
  <c r="AC44" i="7" s="1"/>
  <c r="AD44" i="7" s="1"/>
  <c r="AE44" i="7" s="1"/>
  <c r="AF44" i="7" s="1"/>
  <c r="AG44" i="7" s="1"/>
  <c r="AH44" i="7" s="1"/>
  <c r="AI44" i="7" s="1"/>
  <c r="AJ44" i="7" s="1"/>
  <c r="AK44" i="7" s="1"/>
  <c r="AL44" i="7" s="1"/>
  <c r="AM44" i="7" s="1"/>
  <c r="AN44" i="7" s="1"/>
  <c r="AO44" i="7" s="1"/>
  <c r="AP44" i="7" s="1"/>
  <c r="AQ44" i="7" s="1"/>
  <c r="AR44" i="7" s="1"/>
  <c r="AS44" i="7" s="1"/>
  <c r="AT44" i="7" s="1"/>
  <c r="AU44" i="7" s="1"/>
  <c r="AV44" i="7" s="1"/>
  <c r="AW44" i="7" s="1"/>
  <c r="AX44" i="7" s="1"/>
  <c r="AY44" i="7" s="1"/>
  <c r="AZ44" i="7" s="1"/>
  <c r="BA44" i="7" s="1"/>
  <c r="BB44" i="7" s="1"/>
  <c r="BC44" i="7" s="1"/>
  <c r="BD44" i="7" s="1"/>
  <c r="BE44" i="7" s="1"/>
  <c r="BF44" i="7" s="1"/>
  <c r="BG44" i="7" s="1"/>
  <c r="BH44" i="7" s="1"/>
  <c r="G223" i="17" l="1"/>
  <c r="K222" i="17"/>
  <c r="O66" i="12"/>
  <c r="O67" i="12" s="1"/>
  <c r="P65" i="12" s="1"/>
  <c r="P24" i="12"/>
  <c r="P25" i="12" s="1"/>
  <c r="Q23" i="12" s="1"/>
  <c r="P74" i="12"/>
  <c r="Q72" i="12" s="1"/>
  <c r="Q73" i="12" s="1"/>
  <c r="N31" i="12"/>
  <c r="N32" i="12" s="1"/>
  <c r="O30" i="12" s="1"/>
  <c r="N81" i="12"/>
  <c r="O79" i="12" s="1"/>
  <c r="O80" i="12" s="1"/>
  <c r="I18" i="12"/>
  <c r="H7" i="3"/>
  <c r="G224" i="17" l="1"/>
  <c r="K223" i="17"/>
  <c r="P66" i="12"/>
  <c r="P67" i="12" s="1"/>
  <c r="Q65" i="12" s="1"/>
  <c r="Q74" i="12"/>
  <c r="R72" i="12" s="1"/>
  <c r="R73" i="12" s="1"/>
  <c r="M33" i="3"/>
  <c r="Q24" i="12"/>
  <c r="Q25" i="12" s="1"/>
  <c r="R23" i="12" s="1"/>
  <c r="O81" i="12"/>
  <c r="P79" i="12" s="1"/>
  <c r="P80" i="12" s="1"/>
  <c r="I109" i="12"/>
  <c r="O31" i="12"/>
  <c r="O32" i="12" s="1"/>
  <c r="P30" i="12" s="1"/>
  <c r="J16" i="12"/>
  <c r="I60" i="12"/>
  <c r="C17" i="13"/>
  <c r="G225" i="17" l="1"/>
  <c r="K224" i="17"/>
  <c r="Q66" i="12"/>
  <c r="Q67" i="12" s="1"/>
  <c r="R65" i="12" s="1"/>
  <c r="R24" i="12"/>
  <c r="R25" i="12" s="1"/>
  <c r="S23" i="12" s="1"/>
  <c r="R74" i="12"/>
  <c r="S72" i="12" s="1"/>
  <c r="S73" i="12" s="1"/>
  <c r="P31" i="12"/>
  <c r="P32" i="12" s="1"/>
  <c r="Q30" i="12" s="1"/>
  <c r="P81" i="12"/>
  <c r="Q79" i="12" s="1"/>
  <c r="Q80" i="12" s="1"/>
  <c r="J58" i="12"/>
  <c r="G10" i="15" s="1"/>
  <c r="J17" i="12"/>
  <c r="J59" i="12" s="1"/>
  <c r="J108" i="12"/>
  <c r="J107" i="12"/>
  <c r="G20" i="13"/>
  <c r="G22" i="13" s="1"/>
  <c r="G78" i="13" s="1"/>
  <c r="G81" i="13" s="1"/>
  <c r="O26" i="18" l="1"/>
  <c r="O26" i="7"/>
  <c r="O159" i="3" s="1"/>
  <c r="O26" i="19"/>
  <c r="N21" i="7"/>
  <c r="N21" i="19"/>
  <c r="N20" i="19" s="1"/>
  <c r="N21" i="18"/>
  <c r="N20" i="18" s="1"/>
  <c r="G226" i="17"/>
  <c r="K225" i="17"/>
  <c r="R66" i="12"/>
  <c r="R67" i="12" s="1"/>
  <c r="S65" i="12" s="1"/>
  <c r="S74" i="12"/>
  <c r="T72" i="12" s="1"/>
  <c r="T73" i="12" s="1"/>
  <c r="S24" i="12"/>
  <c r="S25" i="12" s="1"/>
  <c r="T23" i="12" s="1"/>
  <c r="Q81" i="12"/>
  <c r="R79" i="12" s="1"/>
  <c r="R80" i="12" s="1"/>
  <c r="Q31" i="12"/>
  <c r="Q32" i="12" s="1"/>
  <c r="R30" i="12" s="1"/>
  <c r="J18" i="12"/>
  <c r="D20" i="13"/>
  <c r="D22" i="13" s="1"/>
  <c r="Q20" i="13"/>
  <c r="Q22" i="13" s="1"/>
  <c r="Q78" i="13" s="1"/>
  <c r="Q81" i="13" s="1"/>
  <c r="K20" i="13"/>
  <c r="K22" i="13" s="1"/>
  <c r="K78" i="13" s="1"/>
  <c r="K81" i="13" s="1"/>
  <c r="H20" i="13"/>
  <c r="H22" i="13" s="1"/>
  <c r="H78" i="13" s="1"/>
  <c r="H81" i="13" s="1"/>
  <c r="C21" i="13"/>
  <c r="C74" i="13" s="1"/>
  <c r="C77" i="13" s="1"/>
  <c r="N20" i="13"/>
  <c r="N22" i="13" s="1"/>
  <c r="N78" i="13" s="1"/>
  <c r="N81" i="13" s="1"/>
  <c r="F20" i="13"/>
  <c r="F22" i="13" s="1"/>
  <c r="F78" i="13" s="1"/>
  <c r="F81" i="13" s="1"/>
  <c r="P20" i="13"/>
  <c r="P22" i="13" s="1"/>
  <c r="P78" i="13" s="1"/>
  <c r="P81" i="13" s="1"/>
  <c r="I20" i="13"/>
  <c r="I22" i="13" s="1"/>
  <c r="I78" i="13" s="1"/>
  <c r="I81" i="13" s="1"/>
  <c r="E20" i="13"/>
  <c r="E22" i="13" s="1"/>
  <c r="E78" i="13" s="1"/>
  <c r="E81" i="13" s="1"/>
  <c r="J20" i="13"/>
  <c r="J22" i="13" s="1"/>
  <c r="J78" i="13" s="1"/>
  <c r="J81" i="13" s="1"/>
  <c r="O20" i="13"/>
  <c r="O22" i="13" s="1"/>
  <c r="O78" i="13" s="1"/>
  <c r="O81" i="13" s="1"/>
  <c r="L20" i="13"/>
  <c r="L22" i="13" s="1"/>
  <c r="L78" i="13" s="1"/>
  <c r="L81" i="13" s="1"/>
  <c r="M20" i="13"/>
  <c r="M22" i="13" s="1"/>
  <c r="M78" i="13" s="1"/>
  <c r="M81" i="13" s="1"/>
  <c r="O147" i="22" l="1"/>
  <c r="O159" i="22"/>
  <c r="O161" i="22" s="1"/>
  <c r="O147" i="21"/>
  <c r="O159" i="21"/>
  <c r="O161" i="21" s="1"/>
  <c r="K61" i="3"/>
  <c r="K61" i="22"/>
  <c r="K61" i="21"/>
  <c r="O113" i="21"/>
  <c r="H36" i="23" s="1"/>
  <c r="O113" i="22"/>
  <c r="H36" i="24" s="1"/>
  <c r="M26" i="7"/>
  <c r="M159" i="3" s="1"/>
  <c r="M26" i="19"/>
  <c r="M26" i="18"/>
  <c r="V26" i="18"/>
  <c r="V26" i="7"/>
  <c r="V159" i="3" s="1"/>
  <c r="V26" i="19"/>
  <c r="P26" i="19"/>
  <c r="P26" i="7"/>
  <c r="P159" i="3" s="1"/>
  <c r="P26" i="18"/>
  <c r="Q26" i="19"/>
  <c r="Q26" i="18"/>
  <c r="Q26" i="7"/>
  <c r="Q159" i="3" s="1"/>
  <c r="S26" i="19"/>
  <c r="S26" i="7"/>
  <c r="S159" i="3" s="1"/>
  <c r="S26" i="18"/>
  <c r="Y26" i="18"/>
  <c r="Y26" i="7"/>
  <c r="Y159" i="3" s="1"/>
  <c r="Y26" i="19"/>
  <c r="X26" i="7"/>
  <c r="X159" i="3" s="1"/>
  <c r="X26" i="19"/>
  <c r="X26" i="18"/>
  <c r="U26" i="18"/>
  <c r="U26" i="7"/>
  <c r="U159" i="3" s="1"/>
  <c r="U26" i="19"/>
  <c r="T26" i="19"/>
  <c r="T26" i="18"/>
  <c r="T26" i="7"/>
  <c r="T159" i="3" s="1"/>
  <c r="W26" i="7"/>
  <c r="W159" i="3" s="1"/>
  <c r="W26" i="19"/>
  <c r="W26" i="18"/>
  <c r="N26" i="18"/>
  <c r="N26" i="19"/>
  <c r="N26" i="7"/>
  <c r="N159" i="3" s="1"/>
  <c r="R26" i="18"/>
  <c r="R26" i="7"/>
  <c r="R159" i="3" s="1"/>
  <c r="R26" i="19"/>
  <c r="G227" i="17"/>
  <c r="K226" i="17"/>
  <c r="O113" i="3"/>
  <c r="H36" i="5" s="1"/>
  <c r="O147" i="3"/>
  <c r="S66" i="12"/>
  <c r="S67" i="12" s="1"/>
  <c r="T65" i="12" s="1"/>
  <c r="T24" i="12"/>
  <c r="T25" i="12" s="1"/>
  <c r="U23" i="12" s="1"/>
  <c r="T74" i="12"/>
  <c r="U72" i="12" s="1"/>
  <c r="U73" i="12" s="1"/>
  <c r="N33" i="3"/>
  <c r="D23" i="13"/>
  <c r="E23" i="13" s="1"/>
  <c r="D78" i="13"/>
  <c r="D81" i="13" s="1"/>
  <c r="R31" i="12"/>
  <c r="R32" i="12" s="1"/>
  <c r="S30" i="12" s="1"/>
  <c r="J109" i="12"/>
  <c r="R81" i="12"/>
  <c r="S79" i="12" s="1"/>
  <c r="S80" i="12" s="1"/>
  <c r="K16" i="12"/>
  <c r="J60" i="12"/>
  <c r="D17" i="13"/>
  <c r="D24" i="13"/>
  <c r="E24" i="13" s="1"/>
  <c r="F24" i="13" s="1"/>
  <c r="G24" i="13" s="1"/>
  <c r="H24" i="13" s="1"/>
  <c r="I24" i="13" s="1"/>
  <c r="J24" i="13" s="1"/>
  <c r="K24" i="13" s="1"/>
  <c r="L24" i="13" s="1"/>
  <c r="M24" i="13" s="1"/>
  <c r="N24" i="13" s="1"/>
  <c r="O24" i="13" s="1"/>
  <c r="P24" i="13" s="1"/>
  <c r="Q24" i="13" s="1"/>
  <c r="R24" i="13" s="1"/>
  <c r="S24" i="13" s="1"/>
  <c r="T24" i="13" s="1"/>
  <c r="U24" i="13" s="1"/>
  <c r="V24" i="13" s="1"/>
  <c r="W24" i="13" s="1"/>
  <c r="X24" i="13" s="1"/>
  <c r="Y24" i="13" s="1"/>
  <c r="Z24" i="13" s="1"/>
  <c r="AA24" i="13" s="1"/>
  <c r="AB24" i="13" s="1"/>
  <c r="AC24" i="13" s="1"/>
  <c r="AD24" i="13" s="1"/>
  <c r="AE24" i="13" s="1"/>
  <c r="AF24" i="13" s="1"/>
  <c r="F65" i="3"/>
  <c r="F60" i="3"/>
  <c r="T147" i="21" l="1"/>
  <c r="T159" i="21"/>
  <c r="T161" i="21" s="1"/>
  <c r="T147" i="22"/>
  <c r="T159" i="22"/>
  <c r="T161" i="22" s="1"/>
  <c r="S147" i="22"/>
  <c r="S159" i="22"/>
  <c r="S161" i="22" s="1"/>
  <c r="R147" i="22"/>
  <c r="R159" i="22"/>
  <c r="R161" i="22" s="1"/>
  <c r="Q147" i="21"/>
  <c r="Q159" i="21"/>
  <c r="Q161" i="21" s="1"/>
  <c r="R147" i="21"/>
  <c r="R159" i="21"/>
  <c r="R161" i="21" s="1"/>
  <c r="U147" i="21"/>
  <c r="U159" i="21"/>
  <c r="U161" i="21" s="1"/>
  <c r="Q147" i="22"/>
  <c r="Q159" i="22"/>
  <c r="Q161" i="22" s="1"/>
  <c r="M147" i="21"/>
  <c r="M159" i="21"/>
  <c r="M161" i="21" s="1"/>
  <c r="S147" i="21"/>
  <c r="S159" i="21"/>
  <c r="S161" i="21" s="1"/>
  <c r="U147" i="22"/>
  <c r="U159" i="22"/>
  <c r="U161" i="22" s="1"/>
  <c r="P147" i="21"/>
  <c r="P159" i="21"/>
  <c r="P161" i="21" s="1"/>
  <c r="X147" i="22"/>
  <c r="X159" i="22"/>
  <c r="X161" i="22" s="1"/>
  <c r="N147" i="21"/>
  <c r="N159" i="21"/>
  <c r="N161" i="21" s="1"/>
  <c r="M147" i="22"/>
  <c r="M159" i="22"/>
  <c r="M161" i="22" s="1"/>
  <c r="X147" i="21"/>
  <c r="X159" i="21"/>
  <c r="X161" i="21" s="1"/>
  <c r="N147" i="22"/>
  <c r="N159" i="22"/>
  <c r="N161" i="22" s="1"/>
  <c r="P147" i="22"/>
  <c r="P159" i="22"/>
  <c r="P161" i="22" s="1"/>
  <c r="W147" i="21"/>
  <c r="W159" i="21"/>
  <c r="W161" i="21" s="1"/>
  <c r="Y147" i="22"/>
  <c r="Y159" i="22"/>
  <c r="Y161" i="22" s="1"/>
  <c r="V147" i="22"/>
  <c r="V159" i="22"/>
  <c r="V161" i="22" s="1"/>
  <c r="W147" i="22"/>
  <c r="W159" i="22"/>
  <c r="W161" i="22" s="1"/>
  <c r="Y147" i="21"/>
  <c r="Y159" i="21"/>
  <c r="Y161" i="21" s="1"/>
  <c r="V147" i="21"/>
  <c r="V159" i="21"/>
  <c r="V161" i="21" s="1"/>
  <c r="K60" i="21"/>
  <c r="K69" i="21" s="1"/>
  <c r="D45" i="23"/>
  <c r="D43" i="23" s="1"/>
  <c r="K60" i="22"/>
  <c r="K69" i="22" s="1"/>
  <c r="D45" i="24"/>
  <c r="D43" i="24" s="1"/>
  <c r="M113" i="21"/>
  <c r="T113" i="22"/>
  <c r="M36" i="24" s="1"/>
  <c r="U113" i="21"/>
  <c r="N36" i="23" s="1"/>
  <c r="Q113" i="22"/>
  <c r="J36" i="24" s="1"/>
  <c r="T113" i="21"/>
  <c r="M36" i="23" s="1"/>
  <c r="R113" i="22"/>
  <c r="K36" i="24" s="1"/>
  <c r="Y113" i="21"/>
  <c r="R36" i="23" s="1"/>
  <c r="V113" i="21"/>
  <c r="O36" i="23" s="1"/>
  <c r="S113" i="21"/>
  <c r="L36" i="23" s="1"/>
  <c r="S113" i="22"/>
  <c r="L36" i="24" s="1"/>
  <c r="M113" i="22"/>
  <c r="U113" i="22"/>
  <c r="N36" i="24" s="1"/>
  <c r="Q113" i="21"/>
  <c r="J36" i="23" s="1"/>
  <c r="R113" i="21"/>
  <c r="K36" i="23" s="1"/>
  <c r="X113" i="21"/>
  <c r="Q36" i="23" s="1"/>
  <c r="P113" i="21"/>
  <c r="I36" i="23" s="1"/>
  <c r="N113" i="22"/>
  <c r="X113" i="22"/>
  <c r="Q36" i="24" s="1"/>
  <c r="N113" i="21"/>
  <c r="P113" i="22"/>
  <c r="I36" i="24" s="1"/>
  <c r="W113" i="21"/>
  <c r="P36" i="23" s="1"/>
  <c r="Y113" i="22"/>
  <c r="R36" i="24" s="1"/>
  <c r="V113" i="22"/>
  <c r="O36" i="24" s="1"/>
  <c r="W113" i="22"/>
  <c r="P36" i="24" s="1"/>
  <c r="L26" i="7"/>
  <c r="L159" i="3" s="1"/>
  <c r="L26" i="19"/>
  <c r="L26" i="18"/>
  <c r="G228" i="17"/>
  <c r="K227" i="17"/>
  <c r="N113" i="3"/>
  <c r="G36" i="5" s="1"/>
  <c r="N147" i="3"/>
  <c r="S113" i="3"/>
  <c r="L36" i="5" s="1"/>
  <c r="S147" i="3"/>
  <c r="U113" i="3"/>
  <c r="N36" i="5" s="1"/>
  <c r="U147" i="3"/>
  <c r="X113" i="3"/>
  <c r="Q36" i="5" s="1"/>
  <c r="X147" i="3"/>
  <c r="V113" i="3"/>
  <c r="O36" i="5" s="1"/>
  <c r="V147" i="3"/>
  <c r="M113" i="3"/>
  <c r="F36" i="5" s="1"/>
  <c r="M147" i="3"/>
  <c r="P113" i="3"/>
  <c r="I36" i="5" s="1"/>
  <c r="P147" i="3"/>
  <c r="Q113" i="3"/>
  <c r="J36" i="5" s="1"/>
  <c r="Q147" i="3"/>
  <c r="W113" i="3"/>
  <c r="P36" i="5" s="1"/>
  <c r="W147" i="3"/>
  <c r="Y113" i="3"/>
  <c r="R36" i="5" s="1"/>
  <c r="Y147" i="3"/>
  <c r="R113" i="3"/>
  <c r="K36" i="5" s="1"/>
  <c r="R147" i="3"/>
  <c r="T113" i="3"/>
  <c r="M36" i="5" s="1"/>
  <c r="T147" i="3"/>
  <c r="T66" i="12"/>
  <c r="T67" i="12" s="1"/>
  <c r="U65" i="12" s="1"/>
  <c r="U74" i="12"/>
  <c r="V72" i="12" s="1"/>
  <c r="V73" i="12" s="1"/>
  <c r="U24" i="12"/>
  <c r="U25" i="12" s="1"/>
  <c r="V23" i="12" s="1"/>
  <c r="D21" i="13"/>
  <c r="S81" i="12"/>
  <c r="T79" i="12" s="1"/>
  <c r="T80" i="12" s="1"/>
  <c r="S31" i="12"/>
  <c r="S32" i="12" s="1"/>
  <c r="T30" i="12" s="1"/>
  <c r="K58" i="12"/>
  <c r="H10" i="15" s="1"/>
  <c r="K17" i="12"/>
  <c r="K59" i="12" s="1"/>
  <c r="K108" i="12"/>
  <c r="K107" i="12"/>
  <c r="F23" i="13"/>
  <c r="L147" i="22" l="1"/>
  <c r="L159" i="22"/>
  <c r="L161" i="22" s="1"/>
  <c r="L147" i="21"/>
  <c r="L159" i="21"/>
  <c r="L161" i="21" s="1"/>
  <c r="E17" i="13"/>
  <c r="E21" i="13" s="1"/>
  <c r="D74" i="13"/>
  <c r="D77" i="13" s="1"/>
  <c r="L61" i="3" s="1"/>
  <c r="F36" i="24"/>
  <c r="M112" i="22"/>
  <c r="L113" i="21"/>
  <c r="L113" i="22"/>
  <c r="F36" i="23"/>
  <c r="M112" i="21"/>
  <c r="G36" i="24"/>
  <c r="N112" i="22"/>
  <c r="G36" i="23"/>
  <c r="N112" i="21"/>
  <c r="O21" i="7"/>
  <c r="O21" i="19"/>
  <c r="O20" i="19" s="1"/>
  <c r="O21" i="18"/>
  <c r="O20" i="18" s="1"/>
  <c r="G229" i="17"/>
  <c r="K228" i="17"/>
  <c r="L113" i="3"/>
  <c r="E36" i="5" s="1"/>
  <c r="L147" i="3"/>
  <c r="U66" i="12"/>
  <c r="U67" i="12" s="1"/>
  <c r="V65" i="12" s="1"/>
  <c r="V24" i="12"/>
  <c r="V25" i="12" s="1"/>
  <c r="W23" i="12" s="1"/>
  <c r="V74" i="12"/>
  <c r="W72" i="12" s="1"/>
  <c r="W73" i="12" s="1"/>
  <c r="T31" i="12"/>
  <c r="T32" i="12" s="1"/>
  <c r="U30" i="12" s="1"/>
  <c r="T81" i="12"/>
  <c r="U79" i="12" s="1"/>
  <c r="U80" i="12" s="1"/>
  <c r="K18" i="12"/>
  <c r="G23" i="13"/>
  <c r="BH161" i="3"/>
  <c r="BG161" i="3"/>
  <c r="BF161" i="3"/>
  <c r="BE161" i="3"/>
  <c r="BD161" i="3"/>
  <c r="BC161" i="3"/>
  <c r="BB161" i="3"/>
  <c r="BA161" i="3"/>
  <c r="AZ161" i="3"/>
  <c r="AY161" i="3"/>
  <c r="AX161" i="3"/>
  <c r="AW161" i="3"/>
  <c r="AV161" i="3"/>
  <c r="AU161" i="3"/>
  <c r="AT161" i="3"/>
  <c r="AS161" i="3"/>
  <c r="AR161" i="3"/>
  <c r="AQ161" i="3"/>
  <c r="AP161" i="3"/>
  <c r="AO161" i="3"/>
  <c r="AN161" i="3"/>
  <c r="AM161" i="3"/>
  <c r="AL161" i="3"/>
  <c r="AK161" i="3"/>
  <c r="AJ161" i="3"/>
  <c r="AI161" i="3"/>
  <c r="AH161" i="3"/>
  <c r="AG161" i="3"/>
  <c r="AF161" i="3"/>
  <c r="AE161" i="3"/>
  <c r="AD161" i="3"/>
  <c r="AC161" i="3"/>
  <c r="AB161" i="3"/>
  <c r="AA161" i="3"/>
  <c r="Z161" i="3"/>
  <c r="Y161" i="3"/>
  <c r="X161" i="3"/>
  <c r="W161" i="3"/>
  <c r="V161" i="3"/>
  <c r="U161" i="3"/>
  <c r="T161" i="3"/>
  <c r="S161" i="3"/>
  <c r="R161" i="3"/>
  <c r="Q161" i="3"/>
  <c r="P161" i="3"/>
  <c r="O161" i="3"/>
  <c r="N161" i="3"/>
  <c r="M161" i="3"/>
  <c r="L161" i="3"/>
  <c r="BH155" i="3"/>
  <c r="BG155" i="3"/>
  <c r="BF155" i="3"/>
  <c r="BE155" i="3"/>
  <c r="BD155" i="3"/>
  <c r="BC155" i="3"/>
  <c r="BB155" i="3"/>
  <c r="BA155" i="3"/>
  <c r="AZ155" i="3"/>
  <c r="AY155" i="3"/>
  <c r="AX155" i="3"/>
  <c r="AW155" i="3"/>
  <c r="AV155" i="3"/>
  <c r="AU155" i="3"/>
  <c r="AT155" i="3"/>
  <c r="AS155" i="3"/>
  <c r="AR155" i="3"/>
  <c r="AQ155" i="3"/>
  <c r="AP155" i="3"/>
  <c r="AO155" i="3"/>
  <c r="AN155" i="3"/>
  <c r="AM155" i="3"/>
  <c r="AL155" i="3"/>
  <c r="AK155" i="3"/>
  <c r="AJ155" i="3"/>
  <c r="AI155" i="3"/>
  <c r="AH155" i="3"/>
  <c r="AG155" i="3"/>
  <c r="AF155" i="3"/>
  <c r="AE155" i="3"/>
  <c r="AD155" i="3"/>
  <c r="AC155" i="3"/>
  <c r="AB155" i="3"/>
  <c r="AA155" i="3"/>
  <c r="Z155" i="3"/>
  <c r="Y155" i="3"/>
  <c r="X155" i="3"/>
  <c r="W155" i="3"/>
  <c r="V155" i="3"/>
  <c r="U155" i="3"/>
  <c r="T155" i="3"/>
  <c r="S155" i="3"/>
  <c r="R155" i="3"/>
  <c r="Q155" i="3"/>
  <c r="P155" i="3"/>
  <c r="O155" i="3"/>
  <c r="N155" i="3"/>
  <c r="M155" i="3"/>
  <c r="L155" i="3"/>
  <c r="K155" i="3"/>
  <c r="J155" i="3"/>
  <c r="I155" i="3"/>
  <c r="H155" i="3"/>
  <c r="G155" i="3"/>
  <c r="J145" i="3"/>
  <c r="J148" i="3" s="1"/>
  <c r="I145" i="3"/>
  <c r="I148" i="3" s="1"/>
  <c r="H145" i="3"/>
  <c r="H148" i="3" s="1"/>
  <c r="G145" i="3"/>
  <c r="G148" i="3" s="1"/>
  <c r="F155" i="3"/>
  <c r="J112" i="3"/>
  <c r="I112" i="3"/>
  <c r="H112" i="3"/>
  <c r="G112" i="3"/>
  <c r="J107" i="3"/>
  <c r="I107" i="3"/>
  <c r="H107" i="3"/>
  <c r="G107" i="3"/>
  <c r="BH97" i="3"/>
  <c r="BG97" i="3"/>
  <c r="BF97" i="3"/>
  <c r="BE97" i="3"/>
  <c r="BD97" i="3"/>
  <c r="BC97" i="3"/>
  <c r="BB97" i="3"/>
  <c r="BA97" i="3"/>
  <c r="AZ97" i="3"/>
  <c r="AY97" i="3"/>
  <c r="AX97" i="3"/>
  <c r="AW97" i="3"/>
  <c r="AV97" i="3"/>
  <c r="AU97" i="3"/>
  <c r="AT97" i="3"/>
  <c r="AS97" i="3"/>
  <c r="AR97" i="3"/>
  <c r="AQ97" i="3"/>
  <c r="AP97" i="3"/>
  <c r="AO97" i="3"/>
  <c r="AN97" i="3"/>
  <c r="AM97" i="3"/>
  <c r="AL97" i="3"/>
  <c r="AK97" i="3"/>
  <c r="AJ97" i="3"/>
  <c r="AI97" i="3"/>
  <c r="AH97" i="3"/>
  <c r="AG97" i="3"/>
  <c r="AF97" i="3"/>
  <c r="AE97" i="3"/>
  <c r="AD97" i="3"/>
  <c r="AC97" i="3"/>
  <c r="AB97" i="3"/>
  <c r="AA97" i="3"/>
  <c r="Z97" i="3"/>
  <c r="Y97" i="3"/>
  <c r="X97" i="3"/>
  <c r="W97" i="3"/>
  <c r="V97" i="3"/>
  <c r="U97" i="3"/>
  <c r="T97" i="3"/>
  <c r="S97" i="3"/>
  <c r="R97" i="3"/>
  <c r="Q97" i="3"/>
  <c r="P97" i="3"/>
  <c r="O97" i="3"/>
  <c r="N97" i="3"/>
  <c r="M97" i="3"/>
  <c r="L97" i="3"/>
  <c r="K97" i="3"/>
  <c r="J97" i="3"/>
  <c r="I97" i="3"/>
  <c r="H97" i="3"/>
  <c r="G97" i="3"/>
  <c r="BH93" i="3"/>
  <c r="BG93" i="3"/>
  <c r="BF93" i="3"/>
  <c r="BE93" i="3"/>
  <c r="BD93" i="3"/>
  <c r="BC93" i="3"/>
  <c r="BB93" i="3"/>
  <c r="BA93" i="3"/>
  <c r="AZ93" i="3"/>
  <c r="AY93" i="3"/>
  <c r="AX93" i="3"/>
  <c r="AW93" i="3"/>
  <c r="AV93" i="3"/>
  <c r="AU93" i="3"/>
  <c r="AT93" i="3"/>
  <c r="AS93" i="3"/>
  <c r="AR93" i="3"/>
  <c r="AQ93" i="3"/>
  <c r="AP93" i="3"/>
  <c r="AO93" i="3"/>
  <c r="AN93" i="3"/>
  <c r="AM93" i="3"/>
  <c r="AL93" i="3"/>
  <c r="AK93" i="3"/>
  <c r="AJ93" i="3"/>
  <c r="AI93" i="3"/>
  <c r="AH93" i="3"/>
  <c r="AG93" i="3"/>
  <c r="AF93" i="3"/>
  <c r="AE93" i="3"/>
  <c r="AD93" i="3"/>
  <c r="AC93" i="3"/>
  <c r="AB93" i="3"/>
  <c r="AA93" i="3"/>
  <c r="Z93" i="3"/>
  <c r="Y93" i="3"/>
  <c r="X93" i="3"/>
  <c r="W93" i="3"/>
  <c r="V93" i="3"/>
  <c r="U93" i="3"/>
  <c r="T93" i="3"/>
  <c r="S93" i="3"/>
  <c r="R93" i="3"/>
  <c r="Q93" i="3"/>
  <c r="P93" i="3"/>
  <c r="O93" i="3"/>
  <c r="N93" i="3"/>
  <c r="M93" i="3"/>
  <c r="L93" i="3"/>
  <c r="K93" i="3"/>
  <c r="J93" i="3"/>
  <c r="J91" i="3" s="1"/>
  <c r="I93" i="3"/>
  <c r="I91" i="3" s="1"/>
  <c r="H93" i="3"/>
  <c r="H91" i="3" s="1"/>
  <c r="G93" i="3"/>
  <c r="G91" i="3" s="1"/>
  <c r="F97" i="3"/>
  <c r="F93" i="3"/>
  <c r="F91" i="3" s="1"/>
  <c r="F73" i="3"/>
  <c r="F69" i="3"/>
  <c r="F44" i="3"/>
  <c r="BH65" i="3"/>
  <c r="BG65" i="3"/>
  <c r="BF65" i="3"/>
  <c r="BE65" i="3"/>
  <c r="BD65" i="3"/>
  <c r="BC65" i="3"/>
  <c r="BB65" i="3"/>
  <c r="BA65" i="3"/>
  <c r="AZ65" i="3"/>
  <c r="AY65" i="3"/>
  <c r="AX65" i="3"/>
  <c r="AW65" i="3"/>
  <c r="AV65" i="3"/>
  <c r="AU65" i="3"/>
  <c r="AT65" i="3"/>
  <c r="AS65" i="3"/>
  <c r="AR65" i="3"/>
  <c r="AQ65" i="3"/>
  <c r="AP65" i="3"/>
  <c r="AO65" i="3"/>
  <c r="AN65" i="3"/>
  <c r="AM65" i="3"/>
  <c r="AL65" i="3"/>
  <c r="AK65" i="3"/>
  <c r="AJ65" i="3"/>
  <c r="AI65" i="3"/>
  <c r="AH65" i="3"/>
  <c r="AG65" i="3"/>
  <c r="AF65" i="3"/>
  <c r="AE65" i="3"/>
  <c r="AD65" i="3"/>
  <c r="AC65" i="3"/>
  <c r="AB65" i="3"/>
  <c r="AA65" i="3"/>
  <c r="Z65" i="3"/>
  <c r="Y65" i="3"/>
  <c r="X65" i="3"/>
  <c r="W65" i="3"/>
  <c r="V65" i="3"/>
  <c r="U65" i="3"/>
  <c r="T65" i="3"/>
  <c r="S65" i="3"/>
  <c r="R65" i="3"/>
  <c r="Q65" i="3"/>
  <c r="P65" i="3"/>
  <c r="O65" i="3"/>
  <c r="N65" i="3"/>
  <c r="M65" i="3"/>
  <c r="L65" i="3"/>
  <c r="K65" i="3"/>
  <c r="J65" i="3"/>
  <c r="I65" i="3"/>
  <c r="H65" i="3"/>
  <c r="G65" i="3"/>
  <c r="J60" i="3"/>
  <c r="I60" i="3"/>
  <c r="H60" i="3"/>
  <c r="G60" i="3"/>
  <c r="BH73" i="3"/>
  <c r="BG73" i="3"/>
  <c r="BF73" i="3"/>
  <c r="BE73" i="3"/>
  <c r="BD73" i="3"/>
  <c r="BC73" i="3"/>
  <c r="BB73" i="3"/>
  <c r="BA73" i="3"/>
  <c r="AZ73" i="3"/>
  <c r="AY73" i="3"/>
  <c r="AX73" i="3"/>
  <c r="AW73" i="3"/>
  <c r="AV73" i="3"/>
  <c r="AU73" i="3"/>
  <c r="AT73" i="3"/>
  <c r="AS73" i="3"/>
  <c r="AR73" i="3"/>
  <c r="AQ73" i="3"/>
  <c r="AP73" i="3"/>
  <c r="AO73" i="3"/>
  <c r="AN73" i="3"/>
  <c r="AM73" i="3"/>
  <c r="AL73" i="3"/>
  <c r="AK73" i="3"/>
  <c r="AJ73" i="3"/>
  <c r="AI73" i="3"/>
  <c r="AH73" i="3"/>
  <c r="AG73" i="3"/>
  <c r="AF73" i="3"/>
  <c r="AE73" i="3"/>
  <c r="BH51" i="3"/>
  <c r="BG51" i="3"/>
  <c r="BF51" i="3"/>
  <c r="BE51" i="3"/>
  <c r="BD51" i="3"/>
  <c r="BC51" i="3"/>
  <c r="BB51" i="3"/>
  <c r="BA51" i="3"/>
  <c r="AZ51" i="3"/>
  <c r="AY51" i="3"/>
  <c r="AX51" i="3"/>
  <c r="AW51" i="3"/>
  <c r="AV51" i="3"/>
  <c r="AU51" i="3"/>
  <c r="AT51" i="3"/>
  <c r="AS51" i="3"/>
  <c r="AR51" i="3"/>
  <c r="AQ51" i="3"/>
  <c r="AP51" i="3"/>
  <c r="AO51" i="3"/>
  <c r="AN51" i="3"/>
  <c r="AM51" i="3"/>
  <c r="AL51" i="3"/>
  <c r="AK51" i="3"/>
  <c r="AJ51" i="3"/>
  <c r="AI51" i="3"/>
  <c r="AH51" i="3"/>
  <c r="AG51" i="3"/>
  <c r="AF51" i="3"/>
  <c r="AE51" i="3"/>
  <c r="BH44" i="3"/>
  <c r="BG44" i="3"/>
  <c r="BF44" i="3"/>
  <c r="BE44" i="3"/>
  <c r="BD44" i="3"/>
  <c r="BC44" i="3"/>
  <c r="BB44" i="3"/>
  <c r="BA44" i="3"/>
  <c r="AZ44" i="3"/>
  <c r="AY44" i="3"/>
  <c r="AX44" i="3"/>
  <c r="AW44" i="3"/>
  <c r="AV44" i="3"/>
  <c r="AU44" i="3"/>
  <c r="AT44" i="3"/>
  <c r="AS44" i="3"/>
  <c r="AR44" i="3"/>
  <c r="AQ44" i="3"/>
  <c r="AP44" i="3"/>
  <c r="AO44" i="3"/>
  <c r="AN44" i="3"/>
  <c r="AM44" i="3"/>
  <c r="AL44" i="3"/>
  <c r="AK44" i="3"/>
  <c r="AJ44" i="3"/>
  <c r="AI44" i="3"/>
  <c r="AH44" i="3"/>
  <c r="AG44" i="3"/>
  <c r="AF44" i="3"/>
  <c r="AE44" i="3"/>
  <c r="BH37" i="3"/>
  <c r="BG37" i="3"/>
  <c r="BF37" i="3"/>
  <c r="BE37" i="3"/>
  <c r="BD37" i="3"/>
  <c r="BC37" i="3"/>
  <c r="BB37" i="3"/>
  <c r="BA37" i="3"/>
  <c r="AZ37" i="3"/>
  <c r="AY37" i="3"/>
  <c r="AX37" i="3"/>
  <c r="AW37" i="3"/>
  <c r="AV37" i="3"/>
  <c r="AU37" i="3"/>
  <c r="AT37" i="3"/>
  <c r="AS37" i="3"/>
  <c r="AR37" i="3"/>
  <c r="AQ37" i="3"/>
  <c r="AP37" i="3"/>
  <c r="AO37" i="3"/>
  <c r="AN37" i="3"/>
  <c r="AM37" i="3"/>
  <c r="AL37" i="3"/>
  <c r="AK37" i="3"/>
  <c r="AJ37" i="3"/>
  <c r="AI37" i="3"/>
  <c r="AH37" i="3"/>
  <c r="AG37" i="3"/>
  <c r="AF37" i="3"/>
  <c r="AE37" i="3"/>
  <c r="L61" i="21" l="1"/>
  <c r="L61" i="22"/>
  <c r="E45" i="24" s="1"/>
  <c r="E43" i="24" s="1"/>
  <c r="F17" i="13"/>
  <c r="F21" i="13" s="1"/>
  <c r="E74" i="13"/>
  <c r="E77" i="13" s="1"/>
  <c r="E36" i="24"/>
  <c r="L112" i="22"/>
  <c r="E36" i="23"/>
  <c r="L112" i="21"/>
  <c r="M61" i="3"/>
  <c r="M61" i="22"/>
  <c r="M61" i="21"/>
  <c r="L60" i="21"/>
  <c r="L69" i="21" s="1"/>
  <c r="E45" i="23"/>
  <c r="E43" i="23" s="1"/>
  <c r="L60" i="22"/>
  <c r="L69" i="22" s="1"/>
  <c r="I157" i="3"/>
  <c r="I158" i="3" s="1"/>
  <c r="J157" i="3"/>
  <c r="J158" i="3" s="1"/>
  <c r="G157" i="3"/>
  <c r="G158" i="3" s="1"/>
  <c r="F157" i="3"/>
  <c r="F158" i="3" s="1"/>
  <c r="F72" i="3" s="1"/>
  <c r="H157" i="3"/>
  <c r="H158" i="3" s="1"/>
  <c r="G230" i="17"/>
  <c r="K229" i="17"/>
  <c r="V66" i="12"/>
  <c r="V67" i="12" s="1"/>
  <c r="W65" i="12" s="1"/>
  <c r="W24" i="12"/>
  <c r="W25" i="12" s="1"/>
  <c r="X23" i="12" s="1"/>
  <c r="O33" i="3"/>
  <c r="W74" i="12"/>
  <c r="X72" i="12" s="1"/>
  <c r="X73" i="12" s="1"/>
  <c r="U81" i="12"/>
  <c r="V79" i="12" s="1"/>
  <c r="V80" i="12" s="1"/>
  <c r="U31" i="12"/>
  <c r="U32" i="12" s="1"/>
  <c r="V30" i="12" s="1"/>
  <c r="K109" i="12"/>
  <c r="K60" i="12"/>
  <c r="L16" i="12"/>
  <c r="H23" i="13"/>
  <c r="I105" i="3"/>
  <c r="I118" i="3"/>
  <c r="G118" i="3"/>
  <c r="H118" i="3"/>
  <c r="J105" i="3"/>
  <c r="J118" i="3"/>
  <c r="H105" i="3"/>
  <c r="G105" i="3"/>
  <c r="F105" i="3"/>
  <c r="F28" i="3"/>
  <c r="G17" i="13" l="1"/>
  <c r="F74" i="13"/>
  <c r="F77" i="13" s="1"/>
  <c r="N61" i="3" s="1"/>
  <c r="M60" i="21"/>
  <c r="M69" i="21" s="1"/>
  <c r="F45" i="23"/>
  <c r="F43" i="23" s="1"/>
  <c r="N61" i="22"/>
  <c r="M60" i="22"/>
  <c r="M69" i="22" s="1"/>
  <c r="F45" i="24"/>
  <c r="F43" i="24" s="1"/>
  <c r="O112" i="22"/>
  <c r="O112" i="21"/>
  <c r="I161" i="3"/>
  <c r="I162" i="3" s="1"/>
  <c r="G72" i="3"/>
  <c r="J161" i="3"/>
  <c r="J162" i="3" s="1"/>
  <c r="F161" i="3"/>
  <c r="F162" i="3" s="1"/>
  <c r="F165" i="3" s="1"/>
  <c r="F23" i="3" s="1"/>
  <c r="F22" i="3" s="1"/>
  <c r="F49" i="3" s="1"/>
  <c r="G161" i="3"/>
  <c r="G162" i="3" s="1"/>
  <c r="G231" i="17"/>
  <c r="K230" i="17"/>
  <c r="Q72" i="3"/>
  <c r="W72" i="3"/>
  <c r="AX72" i="3"/>
  <c r="AU72" i="3"/>
  <c r="H161" i="3"/>
  <c r="H162" i="3" s="1"/>
  <c r="AO72" i="3"/>
  <c r="AE72" i="3"/>
  <c r="R72" i="3"/>
  <c r="Z72" i="3"/>
  <c r="AL72" i="3"/>
  <c r="AJ72" i="3"/>
  <c r="AT72" i="3"/>
  <c r="Y72" i="3"/>
  <c r="AQ72" i="3"/>
  <c r="BD72" i="3"/>
  <c r="S72" i="3"/>
  <c r="AS72" i="3"/>
  <c r="AW72" i="3"/>
  <c r="BE72" i="3"/>
  <c r="AD72" i="3"/>
  <c r="U72" i="3"/>
  <c r="K72" i="3"/>
  <c r="L72" i="3"/>
  <c r="M72" i="3"/>
  <c r="AH72" i="3"/>
  <c r="AG72" i="3"/>
  <c r="AM72" i="3"/>
  <c r="BH72" i="3"/>
  <c r="AC72" i="3"/>
  <c r="AP72" i="3"/>
  <c r="AR72" i="3"/>
  <c r="V72" i="3"/>
  <c r="P72" i="3"/>
  <c r="BA72" i="3"/>
  <c r="BG72" i="3"/>
  <c r="X72" i="3"/>
  <c r="H72" i="3"/>
  <c r="AY72" i="3"/>
  <c r="AZ72" i="3"/>
  <c r="AA72" i="3"/>
  <c r="J72" i="3"/>
  <c r="O72" i="3"/>
  <c r="BF72" i="3"/>
  <c r="AV72" i="3"/>
  <c r="AB72" i="3"/>
  <c r="BC72" i="3"/>
  <c r="AK72" i="3"/>
  <c r="AI72" i="3"/>
  <c r="AN72" i="3"/>
  <c r="BB72" i="3"/>
  <c r="T72" i="3"/>
  <c r="I72" i="3"/>
  <c r="N72" i="3"/>
  <c r="AF72" i="3"/>
  <c r="W66" i="12"/>
  <c r="W67" i="12" s="1"/>
  <c r="X65" i="12" s="1"/>
  <c r="X24" i="12"/>
  <c r="X25" i="12" s="1"/>
  <c r="Y23" i="12" s="1"/>
  <c r="X74" i="12"/>
  <c r="Y72" i="12" s="1"/>
  <c r="Y73" i="12" s="1"/>
  <c r="G21" i="13"/>
  <c r="V31" i="12"/>
  <c r="V32" i="12" s="1"/>
  <c r="W30" i="12" s="1"/>
  <c r="V81" i="12"/>
  <c r="W79" i="12" s="1"/>
  <c r="W80" i="12" s="1"/>
  <c r="L58" i="12"/>
  <c r="I10" i="15" s="1"/>
  <c r="L17" i="12"/>
  <c r="L59" i="12" s="1"/>
  <c r="L108" i="12"/>
  <c r="L107" i="12"/>
  <c r="I23" i="13"/>
  <c r="N61" i="21" l="1"/>
  <c r="N60" i="21" s="1"/>
  <c r="N69" i="21" s="1"/>
  <c r="H17" i="13"/>
  <c r="H21" i="13" s="1"/>
  <c r="G74" i="13"/>
  <c r="G77" i="13" s="1"/>
  <c r="O61" i="3" s="1"/>
  <c r="G45" i="23"/>
  <c r="G43" i="23" s="1"/>
  <c r="G45" i="24"/>
  <c r="G43" i="24" s="1"/>
  <c r="N60" i="22"/>
  <c r="N69" i="22" s="1"/>
  <c r="AQ49" i="5"/>
  <c r="AM49" i="5"/>
  <c r="AL49" i="5"/>
  <c r="AB49" i="5"/>
  <c r="AD49" i="5"/>
  <c r="AZ49" i="5"/>
  <c r="AC49" i="5"/>
  <c r="AT49" i="5"/>
  <c r="AE49" i="5"/>
  <c r="AW49" i="5"/>
  <c r="AR49" i="5"/>
  <c r="AJ49" i="5"/>
  <c r="AG49" i="5"/>
  <c r="AA49" i="5"/>
  <c r="BA49" i="5"/>
  <c r="AY49" i="5"/>
  <c r="AK49" i="5"/>
  <c r="AX49" i="5"/>
  <c r="X49" i="5"/>
  <c r="AN49" i="5"/>
  <c r="AS49" i="5"/>
  <c r="AF49" i="5"/>
  <c r="AU49" i="5"/>
  <c r="Z49" i="5"/>
  <c r="AV49" i="5"/>
  <c r="AO49" i="5"/>
  <c r="Y49" i="5"/>
  <c r="AI49" i="5"/>
  <c r="AP49" i="5"/>
  <c r="AH49" i="5"/>
  <c r="F163" i="3"/>
  <c r="G163" i="3" s="1"/>
  <c r="H163" i="3" s="1"/>
  <c r="I163" i="3" s="1"/>
  <c r="J163" i="3" s="1"/>
  <c r="G164" i="3"/>
  <c r="P21" i="7"/>
  <c r="P21" i="19"/>
  <c r="P20" i="19" s="1"/>
  <c r="P21" i="18"/>
  <c r="P20" i="18" s="1"/>
  <c r="G232" i="17"/>
  <c r="K231" i="17"/>
  <c r="X66" i="12"/>
  <c r="X67" i="12" s="1"/>
  <c r="Y65" i="12" s="1"/>
  <c r="Y74" i="12"/>
  <c r="Z72" i="12" s="1"/>
  <c r="Z73" i="12" s="1"/>
  <c r="Y24" i="12"/>
  <c r="Y25" i="12" s="1"/>
  <c r="Z23" i="12" s="1"/>
  <c r="P33" i="3"/>
  <c r="W81" i="12"/>
  <c r="X79" i="12" s="1"/>
  <c r="X80" i="12" s="1"/>
  <c r="W31" i="12"/>
  <c r="W32" i="12" s="1"/>
  <c r="X30" i="12" s="1"/>
  <c r="L18" i="12"/>
  <c r="J23" i="13"/>
  <c r="O61" i="22" l="1"/>
  <c r="O60" i="22" s="1"/>
  <c r="O69" i="22" s="1"/>
  <c r="O61" i="21"/>
  <c r="O60" i="21" s="1"/>
  <c r="O69" i="21" s="1"/>
  <c r="I17" i="13"/>
  <c r="H74" i="13"/>
  <c r="H77" i="13" s="1"/>
  <c r="P61" i="3" s="1"/>
  <c r="H45" i="24"/>
  <c r="H43" i="24" s="1"/>
  <c r="G165" i="3"/>
  <c r="H164" i="3" s="1"/>
  <c r="H165" i="3" s="1"/>
  <c r="K232" i="17"/>
  <c r="G233" i="17"/>
  <c r="Y66" i="12"/>
  <c r="Y67" i="12" s="1"/>
  <c r="Z65" i="12" s="1"/>
  <c r="Z24" i="12"/>
  <c r="Z25" i="12" s="1"/>
  <c r="AA23" i="12" s="1"/>
  <c r="Z74" i="12"/>
  <c r="AA72" i="12" s="1"/>
  <c r="AA73" i="12" s="1"/>
  <c r="I21" i="13"/>
  <c r="X31" i="12"/>
  <c r="X32" i="12" s="1"/>
  <c r="Y30" i="12" s="1"/>
  <c r="X81" i="12"/>
  <c r="Y79" i="12" s="1"/>
  <c r="Y80" i="12" s="1"/>
  <c r="L109" i="12"/>
  <c r="L60" i="12"/>
  <c r="M16" i="12"/>
  <c r="K23" i="13"/>
  <c r="K73" i="3"/>
  <c r="H45" i="23" l="1"/>
  <c r="H43" i="23" s="1"/>
  <c r="P61" i="21"/>
  <c r="I45" i="23" s="1"/>
  <c r="I43" i="23" s="1"/>
  <c r="P61" i="22"/>
  <c r="P60" i="22" s="1"/>
  <c r="P69" i="22" s="1"/>
  <c r="J17" i="13"/>
  <c r="I74" i="13"/>
  <c r="I77" i="13" s="1"/>
  <c r="Q61" i="21" s="1"/>
  <c r="P60" i="21"/>
  <c r="P69" i="21" s="1"/>
  <c r="P112" i="21"/>
  <c r="P112" i="22"/>
  <c r="G23" i="3"/>
  <c r="G234" i="17"/>
  <c r="K233" i="17"/>
  <c r="Z66" i="12"/>
  <c r="Z67" i="12" s="1"/>
  <c r="AA65" i="12" s="1"/>
  <c r="AA74" i="12"/>
  <c r="AB72" i="12" s="1"/>
  <c r="AB73" i="12" s="1"/>
  <c r="AA24" i="12"/>
  <c r="AA25" i="12" s="1"/>
  <c r="AB23" i="12" s="1"/>
  <c r="I164" i="3"/>
  <c r="I165" i="3" s="1"/>
  <c r="H23" i="3"/>
  <c r="J21" i="13"/>
  <c r="Y81" i="12"/>
  <c r="Z79" i="12" s="1"/>
  <c r="Z80" i="12" s="1"/>
  <c r="Y31" i="12"/>
  <c r="Y32" i="12" s="1"/>
  <c r="Z30" i="12" s="1"/>
  <c r="M58" i="12"/>
  <c r="J10" i="15" s="1"/>
  <c r="M17" i="12"/>
  <c r="M59" i="12" s="1"/>
  <c r="M107" i="12"/>
  <c r="M108" i="12"/>
  <c r="L23" i="13"/>
  <c r="I45" i="24" l="1"/>
  <c r="I43" i="24" s="1"/>
  <c r="Q61" i="3"/>
  <c r="Q61" i="22"/>
  <c r="K17" i="13"/>
  <c r="J74" i="13"/>
  <c r="J77" i="13" s="1"/>
  <c r="R61" i="22" s="1"/>
  <c r="J45" i="23"/>
  <c r="J43" i="23" s="1"/>
  <c r="Q60" i="21"/>
  <c r="Q69" i="21" s="1"/>
  <c r="Q60" i="22"/>
  <c r="Q69" i="22" s="1"/>
  <c r="J45" i="24"/>
  <c r="J43" i="24" s="1"/>
  <c r="Q21" i="7"/>
  <c r="Q21" i="19"/>
  <c r="Q20" i="19" s="1"/>
  <c r="Q21" i="18"/>
  <c r="Q20" i="18" s="1"/>
  <c r="G235" i="17"/>
  <c r="K234" i="17"/>
  <c r="AA66" i="12"/>
  <c r="AA67" i="12" s="1"/>
  <c r="AB65" i="12" s="1"/>
  <c r="AB24" i="12"/>
  <c r="AB25" i="12" s="1"/>
  <c r="AC23" i="12" s="1"/>
  <c r="AB74" i="12"/>
  <c r="AC72" i="12" s="1"/>
  <c r="AC73" i="12" s="1"/>
  <c r="J164" i="3"/>
  <c r="J165" i="3" s="1"/>
  <c r="J23" i="3" s="1"/>
  <c r="I23" i="3"/>
  <c r="Q33" i="3"/>
  <c r="K21" i="13"/>
  <c r="Z31" i="12"/>
  <c r="Z32" i="12" s="1"/>
  <c r="AA30" i="12" s="1"/>
  <c r="Z81" i="12"/>
  <c r="AA79" i="12" s="1"/>
  <c r="AA80" i="12" s="1"/>
  <c r="M18" i="12"/>
  <c r="M23" i="13"/>
  <c r="E49" i="5"/>
  <c r="F49" i="5"/>
  <c r="G49" i="5"/>
  <c r="H49" i="5"/>
  <c r="I49" i="5"/>
  <c r="J49" i="5"/>
  <c r="K49" i="5"/>
  <c r="L49" i="5"/>
  <c r="M49" i="5"/>
  <c r="N49" i="5"/>
  <c r="O49" i="5"/>
  <c r="P49" i="5"/>
  <c r="Q49" i="5"/>
  <c r="R49" i="5"/>
  <c r="S49" i="5"/>
  <c r="T49" i="5"/>
  <c r="U49" i="5"/>
  <c r="V49" i="5"/>
  <c r="W49" i="5"/>
  <c r="D49" i="5"/>
  <c r="C8" i="5"/>
  <c r="C7" i="5"/>
  <c r="R61" i="21" l="1"/>
  <c r="R60" i="21" s="1"/>
  <c r="R69" i="21" s="1"/>
  <c r="R61" i="3"/>
  <c r="L17" i="13"/>
  <c r="L21" i="13" s="1"/>
  <c r="K74" i="13"/>
  <c r="K77" i="13" s="1"/>
  <c r="S61" i="3" s="1"/>
  <c r="R60" i="22"/>
  <c r="R69" i="22" s="1"/>
  <c r="K45" i="24"/>
  <c r="K43" i="24" s="1"/>
  <c r="G236" i="17"/>
  <c r="K235" i="17"/>
  <c r="AB66" i="12"/>
  <c r="AB67" i="12" s="1"/>
  <c r="AC65" i="12" s="1"/>
  <c r="AC74" i="12"/>
  <c r="AD72" i="12" s="1"/>
  <c r="AD73" i="12" s="1"/>
  <c r="AC24" i="12"/>
  <c r="AC25" i="12" s="1"/>
  <c r="AD23" i="12" s="1"/>
  <c r="K164" i="3"/>
  <c r="AA81" i="12"/>
  <c r="AB79" i="12" s="1"/>
  <c r="AB80" i="12" s="1"/>
  <c r="M109" i="12"/>
  <c r="AA31" i="12"/>
  <c r="AA32" i="12" s="1"/>
  <c r="AB30" i="12" s="1"/>
  <c r="N16" i="12"/>
  <c r="M60" i="12"/>
  <c r="N23" i="13"/>
  <c r="J24" i="5"/>
  <c r="D32" i="5"/>
  <c r="E32" i="5" s="1"/>
  <c r="F32" i="5" s="1"/>
  <c r="G32" i="5" s="1"/>
  <c r="H32" i="5" s="1"/>
  <c r="I32" i="5" s="1"/>
  <c r="J32" i="5" s="1"/>
  <c r="K32" i="5" s="1"/>
  <c r="L32" i="5" s="1"/>
  <c r="M32" i="5" s="1"/>
  <c r="N32" i="5" s="1"/>
  <c r="O32" i="5" s="1"/>
  <c r="P32" i="5" s="1"/>
  <c r="Q32" i="5" s="1"/>
  <c r="R32" i="5" s="1"/>
  <c r="S32" i="5" s="1"/>
  <c r="T32" i="5" s="1"/>
  <c r="U32" i="5" s="1"/>
  <c r="V32" i="5" s="1"/>
  <c r="W32" i="5" s="1"/>
  <c r="X32" i="5" s="1"/>
  <c r="Y32" i="5" s="1"/>
  <c r="Z32" i="5" s="1"/>
  <c r="AA32" i="5" s="1"/>
  <c r="AB32" i="5" s="1"/>
  <c r="AC32" i="5" s="1"/>
  <c r="AD32" i="5" s="1"/>
  <c r="AE32" i="5" s="1"/>
  <c r="AF32" i="5" s="1"/>
  <c r="AG32" i="5" s="1"/>
  <c r="AH32" i="5" s="1"/>
  <c r="AI32" i="5" s="1"/>
  <c r="AJ32" i="5" s="1"/>
  <c r="AK32" i="5" s="1"/>
  <c r="AL32" i="5" s="1"/>
  <c r="AM32" i="5" s="1"/>
  <c r="AN32" i="5" s="1"/>
  <c r="AO32" i="5" s="1"/>
  <c r="AP32" i="5" s="1"/>
  <c r="AQ32" i="5" s="1"/>
  <c r="AR32" i="5" s="1"/>
  <c r="AS32" i="5" s="1"/>
  <c r="AT32" i="5" s="1"/>
  <c r="AU32" i="5" s="1"/>
  <c r="AV32" i="5" s="1"/>
  <c r="AW32" i="5" s="1"/>
  <c r="AX32" i="5" s="1"/>
  <c r="AY32" i="5" s="1"/>
  <c r="AZ32" i="5" s="1"/>
  <c r="BA32" i="5" s="1"/>
  <c r="F42" i="5"/>
  <c r="G42" i="5" s="1"/>
  <c r="H42" i="5" s="1"/>
  <c r="I42" i="5" s="1"/>
  <c r="J42" i="5" s="1"/>
  <c r="K42" i="5" s="1"/>
  <c r="L42" i="5" s="1"/>
  <c r="M42" i="5" s="1"/>
  <c r="N42" i="5" s="1"/>
  <c r="O42" i="5" s="1"/>
  <c r="P42" i="5" s="1"/>
  <c r="Q42" i="5" s="1"/>
  <c r="R42" i="5" s="1"/>
  <c r="S42" i="5" s="1"/>
  <c r="T42" i="5" s="1"/>
  <c r="U42" i="5" s="1"/>
  <c r="V42" i="5" s="1"/>
  <c r="W42" i="5" s="1"/>
  <c r="X42" i="5" s="1"/>
  <c r="Y42" i="5" s="1"/>
  <c r="Z42" i="5" s="1"/>
  <c r="AA42" i="5" s="1"/>
  <c r="AB42" i="5" s="1"/>
  <c r="AC42" i="5" s="1"/>
  <c r="AD42" i="5" s="1"/>
  <c r="AE42" i="5" s="1"/>
  <c r="AF42" i="5" s="1"/>
  <c r="AG42" i="5" s="1"/>
  <c r="AH42" i="5" s="1"/>
  <c r="AI42" i="5" s="1"/>
  <c r="AJ42" i="5" s="1"/>
  <c r="AK42" i="5" s="1"/>
  <c r="AL42" i="5" s="1"/>
  <c r="AM42" i="5" s="1"/>
  <c r="AN42" i="5" s="1"/>
  <c r="AO42" i="5" s="1"/>
  <c r="AP42" i="5" s="1"/>
  <c r="AQ42" i="5" s="1"/>
  <c r="AR42" i="5" s="1"/>
  <c r="AS42" i="5" s="1"/>
  <c r="AT42" i="5" s="1"/>
  <c r="AU42" i="5" s="1"/>
  <c r="AV42" i="5" s="1"/>
  <c r="AW42" i="5" s="1"/>
  <c r="AX42" i="5" s="1"/>
  <c r="AY42" i="5" s="1"/>
  <c r="AZ42" i="5" s="1"/>
  <c r="BA42" i="5" s="1"/>
  <c r="F112" i="3"/>
  <c r="F107" i="3"/>
  <c r="AD73" i="3"/>
  <c r="AC73" i="3"/>
  <c r="AB73" i="3"/>
  <c r="AA73" i="3"/>
  <c r="Z73" i="3"/>
  <c r="Y73" i="3"/>
  <c r="X73" i="3"/>
  <c r="W73" i="3"/>
  <c r="V73" i="3"/>
  <c r="U73" i="3"/>
  <c r="T73" i="3"/>
  <c r="S73" i="3"/>
  <c r="R73" i="3"/>
  <c r="Q73" i="3"/>
  <c r="P73" i="3"/>
  <c r="O73" i="3"/>
  <c r="N73" i="3"/>
  <c r="M73" i="3"/>
  <c r="L73" i="3"/>
  <c r="J73" i="3"/>
  <c r="I73" i="3"/>
  <c r="H73" i="3"/>
  <c r="G73" i="3"/>
  <c r="AD51" i="3"/>
  <c r="AC51" i="3"/>
  <c r="AB51" i="3"/>
  <c r="AA51" i="3"/>
  <c r="Z51" i="3"/>
  <c r="Y51" i="3"/>
  <c r="X51" i="3"/>
  <c r="W51" i="3"/>
  <c r="V51" i="3"/>
  <c r="U51" i="3"/>
  <c r="T51" i="3"/>
  <c r="S51" i="3"/>
  <c r="R51" i="3"/>
  <c r="Q51" i="3"/>
  <c r="P51" i="3"/>
  <c r="O51" i="3"/>
  <c r="N51" i="3"/>
  <c r="M51" i="3"/>
  <c r="L51" i="3"/>
  <c r="K51" i="3"/>
  <c r="J51" i="3"/>
  <c r="J69" i="3" s="1"/>
  <c r="I51" i="3"/>
  <c r="I69" i="3" s="1"/>
  <c r="H51" i="3"/>
  <c r="H69" i="3" s="1"/>
  <c r="G51" i="3"/>
  <c r="G69" i="3" s="1"/>
  <c r="AD44" i="3"/>
  <c r="AC44" i="3"/>
  <c r="AB44" i="3"/>
  <c r="AA44" i="3"/>
  <c r="Z44" i="3"/>
  <c r="Y44" i="3"/>
  <c r="X44" i="3"/>
  <c r="W44" i="3"/>
  <c r="V44" i="3"/>
  <c r="U44" i="3"/>
  <c r="T44" i="3"/>
  <c r="S44" i="3"/>
  <c r="R44" i="3"/>
  <c r="Q44" i="3"/>
  <c r="P44" i="3"/>
  <c r="O44" i="3"/>
  <c r="N44" i="3"/>
  <c r="M44" i="3"/>
  <c r="L44" i="3"/>
  <c r="K44" i="3"/>
  <c r="J44" i="3"/>
  <c r="I44" i="3"/>
  <c r="H44" i="3"/>
  <c r="G44" i="3"/>
  <c r="AD37" i="3"/>
  <c r="AC37" i="3"/>
  <c r="AB37" i="3"/>
  <c r="AA37" i="3"/>
  <c r="Z37" i="3"/>
  <c r="Y37" i="3"/>
  <c r="X37" i="3"/>
  <c r="W37" i="3"/>
  <c r="V37" i="3"/>
  <c r="U37" i="3"/>
  <c r="T37" i="3"/>
  <c r="S37" i="3"/>
  <c r="R37" i="3"/>
  <c r="Q37" i="3"/>
  <c r="P37" i="3"/>
  <c r="O37" i="3"/>
  <c r="N37" i="3"/>
  <c r="M37" i="3"/>
  <c r="L37" i="3"/>
  <c r="K37" i="3"/>
  <c r="J37" i="3"/>
  <c r="I37" i="3"/>
  <c r="H37" i="3"/>
  <c r="G37" i="3"/>
  <c r="Q29" i="3"/>
  <c r="P29" i="3"/>
  <c r="O29" i="3"/>
  <c r="N29" i="3"/>
  <c r="M29" i="3"/>
  <c r="L29" i="3"/>
  <c r="J29" i="3"/>
  <c r="I29" i="3"/>
  <c r="H29" i="3"/>
  <c r="G29" i="3"/>
  <c r="J22" i="3"/>
  <c r="I22" i="3"/>
  <c r="H22" i="3"/>
  <c r="G22" i="3"/>
  <c r="K45" i="23" l="1"/>
  <c r="K43" i="23" s="1"/>
  <c r="S61" i="21"/>
  <c r="S61" i="22"/>
  <c r="S60" i="22" s="1"/>
  <c r="S69" i="22" s="1"/>
  <c r="M17" i="13"/>
  <c r="L74" i="13"/>
  <c r="L77" i="13" s="1"/>
  <c r="T61" i="21" s="1"/>
  <c r="L45" i="23"/>
  <c r="L43" i="23" s="1"/>
  <c r="S60" i="21"/>
  <c r="S69" i="21" s="1"/>
  <c r="L45" i="24"/>
  <c r="L43" i="24" s="1"/>
  <c r="Q112" i="21"/>
  <c r="Q112" i="22"/>
  <c r="K24" i="5"/>
  <c r="E24" i="5"/>
  <c r="G237" i="17"/>
  <c r="K236" i="17"/>
  <c r="AC66" i="12"/>
  <c r="AC67" i="12" s="1"/>
  <c r="AD65" i="12" s="1"/>
  <c r="AD24" i="12"/>
  <c r="AD25" i="12" s="1"/>
  <c r="AE23" i="12" s="1"/>
  <c r="AD74" i="12"/>
  <c r="AE72" i="12" s="1"/>
  <c r="AE73" i="12" s="1"/>
  <c r="M21" i="13"/>
  <c r="AB31" i="12"/>
  <c r="AB32" i="12" s="1"/>
  <c r="AC30" i="12" s="1"/>
  <c r="N58" i="12"/>
  <c r="K10" i="15" s="1"/>
  <c r="N17" i="12"/>
  <c r="N59" i="12" s="1"/>
  <c r="N107" i="12"/>
  <c r="N108" i="12"/>
  <c r="AB81" i="12"/>
  <c r="AC79" i="12" s="1"/>
  <c r="AC80" i="12" s="1"/>
  <c r="O23" i="13"/>
  <c r="F118" i="3"/>
  <c r="F121" i="3" s="1"/>
  <c r="Q28" i="3"/>
  <c r="K28" i="3"/>
  <c r="L28" i="3"/>
  <c r="M28" i="3"/>
  <c r="P28" i="3"/>
  <c r="I28" i="3"/>
  <c r="I49" i="3" s="1"/>
  <c r="J28" i="3"/>
  <c r="J49" i="3" s="1"/>
  <c r="H28" i="3"/>
  <c r="H49" i="3" s="1"/>
  <c r="G28" i="3"/>
  <c r="G49" i="3" s="1"/>
  <c r="N28" i="3"/>
  <c r="O28" i="3"/>
  <c r="H8" i="3"/>
  <c r="K127" i="3" s="1"/>
  <c r="D8" i="3"/>
  <c r="D7" i="3"/>
  <c r="T61" i="3" l="1"/>
  <c r="T61" i="22"/>
  <c r="N17" i="13"/>
  <c r="N21" i="13" s="1"/>
  <c r="M74" i="13"/>
  <c r="M77" i="13" s="1"/>
  <c r="U61" i="3" s="1"/>
  <c r="M45" i="23"/>
  <c r="M43" i="23" s="1"/>
  <c r="T60" i="21"/>
  <c r="T69" i="21" s="1"/>
  <c r="T60" i="22"/>
  <c r="T69" i="22" s="1"/>
  <c r="M45" i="24"/>
  <c r="M43" i="24" s="1"/>
  <c r="L24" i="5"/>
  <c r="F24" i="5"/>
  <c r="F127" i="3"/>
  <c r="D56" i="5" s="1"/>
  <c r="R21" i="7"/>
  <c r="R21" i="18"/>
  <c r="R20" i="18" s="1"/>
  <c r="R21" i="19"/>
  <c r="R20" i="19" s="1"/>
  <c r="G238" i="17"/>
  <c r="K237" i="17"/>
  <c r="AD66" i="12"/>
  <c r="AD67" i="12" s="1"/>
  <c r="AE65" i="12" s="1"/>
  <c r="F77" i="3"/>
  <c r="F71" i="3" s="1"/>
  <c r="F82" i="3" s="1"/>
  <c r="F83" i="3" s="1"/>
  <c r="H79" i="3"/>
  <c r="H77" i="3" s="1"/>
  <c r="H71" i="3" s="1"/>
  <c r="H82" i="3" s="1"/>
  <c r="I79" i="3"/>
  <c r="I77" i="3" s="1"/>
  <c r="I71" i="3" s="1"/>
  <c r="I82" i="3" s="1"/>
  <c r="J79" i="3"/>
  <c r="J77" i="3" s="1"/>
  <c r="J71" i="3" s="1"/>
  <c r="J82" i="3" s="1"/>
  <c r="G79" i="3"/>
  <c r="G77" i="3" s="1"/>
  <c r="G71" i="3" s="1"/>
  <c r="G82" i="3" s="1"/>
  <c r="AE74" i="12"/>
  <c r="AF72" i="12" s="1"/>
  <c r="AF73" i="12" s="1"/>
  <c r="AE24" i="12"/>
  <c r="AE25" i="12" s="1"/>
  <c r="AF23" i="12" s="1"/>
  <c r="R33" i="3"/>
  <c r="R29" i="3" s="1"/>
  <c r="R28" i="3" s="1"/>
  <c r="N18" i="12"/>
  <c r="O16" i="12" s="1"/>
  <c r="AC81" i="12"/>
  <c r="AD79" i="12" s="1"/>
  <c r="AD80" i="12" s="1"/>
  <c r="AC31" i="12"/>
  <c r="AC32" i="12" s="1"/>
  <c r="AD30" i="12" s="1"/>
  <c r="P23" i="13"/>
  <c r="L127" i="3"/>
  <c r="M127" i="3" s="1"/>
  <c r="N127" i="3" s="1"/>
  <c r="O127" i="3" s="1"/>
  <c r="P127" i="3" s="1"/>
  <c r="Q127" i="3" s="1"/>
  <c r="R127" i="3" s="1"/>
  <c r="S127" i="3" s="1"/>
  <c r="T127" i="3" s="1"/>
  <c r="U127" i="3" s="1"/>
  <c r="V127" i="3" s="1"/>
  <c r="W127" i="3" s="1"/>
  <c r="X127" i="3" s="1"/>
  <c r="Y127" i="3" s="1"/>
  <c r="Z127" i="3" s="1"/>
  <c r="AA127" i="3" s="1"/>
  <c r="AB127" i="3" s="1"/>
  <c r="AC127" i="3" s="1"/>
  <c r="AD127" i="3" s="1"/>
  <c r="AE127" i="3" s="1"/>
  <c r="AF127" i="3" s="1"/>
  <c r="AG127" i="3" s="1"/>
  <c r="AH127" i="3" s="1"/>
  <c r="AI127" i="3" s="1"/>
  <c r="AJ127" i="3" s="1"/>
  <c r="AK127" i="3" s="1"/>
  <c r="AL127" i="3" s="1"/>
  <c r="AM127" i="3" s="1"/>
  <c r="AN127" i="3" s="1"/>
  <c r="AO127" i="3" s="1"/>
  <c r="AP127" i="3" s="1"/>
  <c r="AQ127" i="3" s="1"/>
  <c r="AR127" i="3" s="1"/>
  <c r="AS127" i="3" s="1"/>
  <c r="AT127" i="3" s="1"/>
  <c r="AU127" i="3" s="1"/>
  <c r="AV127" i="3" s="1"/>
  <c r="AW127" i="3" s="1"/>
  <c r="AX127" i="3" s="1"/>
  <c r="AY127" i="3" s="1"/>
  <c r="AZ127" i="3" s="1"/>
  <c r="BA127" i="3" s="1"/>
  <c r="BB127" i="3" s="1"/>
  <c r="BC127" i="3" s="1"/>
  <c r="BD127" i="3" s="1"/>
  <c r="BE127" i="3" s="1"/>
  <c r="BF127" i="3" s="1"/>
  <c r="BG127" i="3" s="1"/>
  <c r="BH127" i="3" s="1"/>
  <c r="K20" i="3"/>
  <c r="F20" i="3" s="1"/>
  <c r="K89" i="3"/>
  <c r="U61" i="22" l="1"/>
  <c r="U60" i="22" s="1"/>
  <c r="U69" i="22" s="1"/>
  <c r="U61" i="21"/>
  <c r="U60" i="21" s="1"/>
  <c r="U69" i="21" s="1"/>
  <c r="O17" i="13"/>
  <c r="N74" i="13"/>
  <c r="N77" i="13" s="1"/>
  <c r="V61" i="22" s="1"/>
  <c r="M24" i="5"/>
  <c r="G24" i="5"/>
  <c r="E56" i="5"/>
  <c r="F56" i="5" s="1"/>
  <c r="G56" i="5" s="1"/>
  <c r="H56" i="5" s="1"/>
  <c r="G127" i="3"/>
  <c r="H127" i="3" s="1"/>
  <c r="I127" i="3" s="1"/>
  <c r="J127" i="3" s="1"/>
  <c r="G239" i="17"/>
  <c r="K238" i="17"/>
  <c r="N60" i="12"/>
  <c r="AE66" i="12"/>
  <c r="AE67" i="12" s="1"/>
  <c r="AF65" i="12" s="1"/>
  <c r="AF24" i="12"/>
  <c r="AF25" i="12" s="1"/>
  <c r="AG23" i="12" s="1"/>
  <c r="AF74" i="12"/>
  <c r="AG72" i="12" s="1"/>
  <c r="AG73" i="12" s="1"/>
  <c r="O21" i="13"/>
  <c r="AD81" i="12"/>
  <c r="AE79" i="12" s="1"/>
  <c r="AE80" i="12" s="1"/>
  <c r="O58" i="12"/>
  <c r="L10" i="15" s="1"/>
  <c r="O17" i="12"/>
  <c r="O59" i="12" s="1"/>
  <c r="N109" i="12"/>
  <c r="AD31" i="12"/>
  <c r="AD32" i="12" s="1"/>
  <c r="AE30" i="12" s="1"/>
  <c r="G20" i="3"/>
  <c r="H20" i="3" s="1"/>
  <c r="I20" i="3" s="1"/>
  <c r="J20" i="3" s="1"/>
  <c r="Q23" i="13"/>
  <c r="L20" i="3"/>
  <c r="M20" i="3" s="1"/>
  <c r="N20" i="3" s="1"/>
  <c r="O20" i="3" s="1"/>
  <c r="P20" i="3" s="1"/>
  <c r="Q20" i="3" s="1"/>
  <c r="R20" i="3" s="1"/>
  <c r="S20" i="3" s="1"/>
  <c r="T20" i="3" s="1"/>
  <c r="U20" i="3" s="1"/>
  <c r="V20" i="3" s="1"/>
  <c r="W20" i="3" s="1"/>
  <c r="X20" i="3" s="1"/>
  <c r="Y20" i="3" s="1"/>
  <c r="Z20" i="3" s="1"/>
  <c r="AA20" i="3" s="1"/>
  <c r="AB20" i="3" s="1"/>
  <c r="AC20" i="3" s="1"/>
  <c r="AD20" i="3" s="1"/>
  <c r="AE20" i="3" s="1"/>
  <c r="AF20" i="3" s="1"/>
  <c r="AG20" i="3" s="1"/>
  <c r="AH20" i="3" s="1"/>
  <c r="AI20" i="3" s="1"/>
  <c r="AJ20" i="3" s="1"/>
  <c r="AK20" i="3" s="1"/>
  <c r="AL20" i="3" s="1"/>
  <c r="AM20" i="3" s="1"/>
  <c r="AN20" i="3" s="1"/>
  <c r="AO20" i="3" s="1"/>
  <c r="AP20" i="3" s="1"/>
  <c r="AQ20" i="3" s="1"/>
  <c r="AR20" i="3" s="1"/>
  <c r="AS20" i="3" s="1"/>
  <c r="AT20" i="3" s="1"/>
  <c r="AU20" i="3" s="1"/>
  <c r="AV20" i="3" s="1"/>
  <c r="AW20" i="3" s="1"/>
  <c r="AX20" i="3" s="1"/>
  <c r="AY20" i="3" s="1"/>
  <c r="AZ20" i="3" s="1"/>
  <c r="BA20" i="3" s="1"/>
  <c r="BB20" i="3" s="1"/>
  <c r="BC20" i="3" s="1"/>
  <c r="BD20" i="3" s="1"/>
  <c r="BE20" i="3" s="1"/>
  <c r="BF20" i="3" s="1"/>
  <c r="BG20" i="3" s="1"/>
  <c r="BH20" i="3" s="1"/>
  <c r="F89" i="3"/>
  <c r="G89" i="3" s="1"/>
  <c r="H89" i="3" s="1"/>
  <c r="I89" i="3" s="1"/>
  <c r="J89" i="3" s="1"/>
  <c r="L89" i="3"/>
  <c r="M89" i="3" s="1"/>
  <c r="N89" i="3" s="1"/>
  <c r="O89" i="3" s="1"/>
  <c r="P89" i="3" s="1"/>
  <c r="Q89" i="3" s="1"/>
  <c r="R89" i="3" s="1"/>
  <c r="S89" i="3" s="1"/>
  <c r="T89" i="3" s="1"/>
  <c r="U89" i="3" s="1"/>
  <c r="V89" i="3" s="1"/>
  <c r="W89" i="3" s="1"/>
  <c r="X89" i="3" s="1"/>
  <c r="Y89" i="3" s="1"/>
  <c r="Z89" i="3" s="1"/>
  <c r="AA89" i="3" s="1"/>
  <c r="AB89" i="3" s="1"/>
  <c r="AC89" i="3" s="1"/>
  <c r="AD89" i="3" s="1"/>
  <c r="AE89" i="3" s="1"/>
  <c r="AF89" i="3" s="1"/>
  <c r="AG89" i="3" s="1"/>
  <c r="AH89" i="3" s="1"/>
  <c r="AI89" i="3" s="1"/>
  <c r="AJ89" i="3" s="1"/>
  <c r="AK89" i="3" s="1"/>
  <c r="AL89" i="3" s="1"/>
  <c r="AM89" i="3" s="1"/>
  <c r="AN89" i="3" s="1"/>
  <c r="AO89" i="3" s="1"/>
  <c r="AP89" i="3" s="1"/>
  <c r="AQ89" i="3" s="1"/>
  <c r="AR89" i="3" s="1"/>
  <c r="AS89" i="3" s="1"/>
  <c r="AT89" i="3" s="1"/>
  <c r="AU89" i="3" s="1"/>
  <c r="AV89" i="3" s="1"/>
  <c r="AW89" i="3" s="1"/>
  <c r="AX89" i="3" s="1"/>
  <c r="AY89" i="3" s="1"/>
  <c r="AZ89" i="3" s="1"/>
  <c r="BA89" i="3" s="1"/>
  <c r="BB89" i="3" s="1"/>
  <c r="BC89" i="3" s="1"/>
  <c r="BD89" i="3" s="1"/>
  <c r="BE89" i="3" s="1"/>
  <c r="BF89" i="3" s="1"/>
  <c r="BG89" i="3" s="1"/>
  <c r="BH89" i="3" s="1"/>
  <c r="K12" i="7"/>
  <c r="C8" i="7"/>
  <c r="C7" i="7"/>
  <c r="C17" i="4"/>
  <c r="C8" i="4"/>
  <c r="C7" i="4"/>
  <c r="N45" i="24" l="1"/>
  <c r="N43" i="24" s="1"/>
  <c r="N45" i="23"/>
  <c r="N43" i="23" s="1"/>
  <c r="V61" i="3"/>
  <c r="V61" i="21"/>
  <c r="V60" i="21" s="1"/>
  <c r="V69" i="21" s="1"/>
  <c r="P17" i="13"/>
  <c r="O74" i="13"/>
  <c r="O77" i="13" s="1"/>
  <c r="W61" i="21" s="1"/>
  <c r="V60" i="22"/>
  <c r="V69" i="22" s="1"/>
  <c r="O45" i="24"/>
  <c r="O43" i="24" s="1"/>
  <c r="R112" i="21"/>
  <c r="R112" i="22"/>
  <c r="N24" i="5"/>
  <c r="O24" i="5" s="1"/>
  <c r="P24" i="5" s="1"/>
  <c r="Q24" i="5" s="1"/>
  <c r="R24" i="5" s="1"/>
  <c r="S24" i="5" s="1"/>
  <c r="T24" i="5" s="1"/>
  <c r="U24" i="5" s="1"/>
  <c r="V24" i="5" s="1"/>
  <c r="W24" i="5" s="1"/>
  <c r="X24" i="5" s="1"/>
  <c r="Y24" i="5" s="1"/>
  <c r="Z24" i="5" s="1"/>
  <c r="AA24" i="5" s="1"/>
  <c r="AB24" i="5" s="1"/>
  <c r="AC24" i="5" s="1"/>
  <c r="AD24" i="5" s="1"/>
  <c r="AE24" i="5" s="1"/>
  <c r="AF24" i="5" s="1"/>
  <c r="AG24" i="5" s="1"/>
  <c r="AH24" i="5" s="1"/>
  <c r="AI24" i="5" s="1"/>
  <c r="AJ24" i="5" s="1"/>
  <c r="AK24" i="5" s="1"/>
  <c r="AL24" i="5" s="1"/>
  <c r="AM24" i="5" s="1"/>
  <c r="AN24" i="5" s="1"/>
  <c r="AO24" i="5" s="1"/>
  <c r="AP24" i="5" s="1"/>
  <c r="AQ24" i="5" s="1"/>
  <c r="AR24" i="5" s="1"/>
  <c r="AS24" i="5" s="1"/>
  <c r="AT24" i="5" s="1"/>
  <c r="AU24" i="5" s="1"/>
  <c r="AV24" i="5" s="1"/>
  <c r="AW24" i="5" s="1"/>
  <c r="AX24" i="5" s="1"/>
  <c r="AY24" i="5" s="1"/>
  <c r="AZ24" i="5" s="1"/>
  <c r="BA24" i="5" s="1"/>
  <c r="BB24" i="5" s="1"/>
  <c r="BC24" i="5" s="1"/>
  <c r="BD24" i="5" s="1"/>
  <c r="BE24" i="5" s="1"/>
  <c r="BF24" i="5" s="1"/>
  <c r="H24" i="5"/>
  <c r="S21" i="7"/>
  <c r="S21" i="18"/>
  <c r="S20" i="18" s="1"/>
  <c r="S21" i="19"/>
  <c r="S20" i="19" s="1"/>
  <c r="G240" i="17"/>
  <c r="K239" i="17"/>
  <c r="AF66" i="12"/>
  <c r="AF67" i="12" s="1"/>
  <c r="AG65" i="12" s="1"/>
  <c r="AG74" i="12"/>
  <c r="AH72" i="12" s="1"/>
  <c r="AH73" i="12" s="1"/>
  <c r="AG24" i="12"/>
  <c r="AG25" i="12" s="1"/>
  <c r="AH23" i="12" s="1"/>
  <c r="P21" i="13"/>
  <c r="AE31" i="12"/>
  <c r="AE32" i="12" s="1"/>
  <c r="AF30" i="12" s="1"/>
  <c r="BH60" i="3"/>
  <c r="BH69" i="3" s="1"/>
  <c r="BA45" i="5"/>
  <c r="BA43" i="5" s="1"/>
  <c r="AS60" i="3"/>
  <c r="AS69" i="3" s="1"/>
  <c r="AL45" i="5"/>
  <c r="AL43" i="5" s="1"/>
  <c r="BE60" i="3"/>
  <c r="BE69" i="3" s="1"/>
  <c r="AX45" i="5"/>
  <c r="AX43" i="5" s="1"/>
  <c r="P60" i="3"/>
  <c r="P69" i="3" s="1"/>
  <c r="I45" i="5"/>
  <c r="I43" i="5" s="1"/>
  <c r="AR60" i="3"/>
  <c r="AR69" i="3" s="1"/>
  <c r="AK45" i="5"/>
  <c r="AK43" i="5" s="1"/>
  <c r="AP60" i="3"/>
  <c r="AP69" i="3" s="1"/>
  <c r="AI45" i="5"/>
  <c r="AI43" i="5" s="1"/>
  <c r="AW60" i="3"/>
  <c r="AW69" i="3" s="1"/>
  <c r="AP45" i="5"/>
  <c r="AP43" i="5" s="1"/>
  <c r="O107" i="12"/>
  <c r="O108" i="12"/>
  <c r="S60" i="3"/>
  <c r="S69" i="3" s="1"/>
  <c r="L45" i="5"/>
  <c r="L43" i="5" s="1"/>
  <c r="R60" i="3"/>
  <c r="R69" i="3" s="1"/>
  <c r="K45" i="5"/>
  <c r="K43" i="5" s="1"/>
  <c r="O18" i="12"/>
  <c r="AQ60" i="3"/>
  <c r="AQ69" i="3" s="1"/>
  <c r="AJ45" i="5"/>
  <c r="AJ43" i="5" s="1"/>
  <c r="L12" i="7"/>
  <c r="D9" i="15"/>
  <c r="O60" i="3"/>
  <c r="O69" i="3" s="1"/>
  <c r="H45" i="5"/>
  <c r="H43" i="5" s="1"/>
  <c r="T60" i="3"/>
  <c r="T69" i="3" s="1"/>
  <c r="M45" i="5"/>
  <c r="M43" i="5" s="1"/>
  <c r="K60" i="3"/>
  <c r="K69" i="3" s="1"/>
  <c r="D45" i="5"/>
  <c r="D43" i="5" s="1"/>
  <c r="AE81" i="12"/>
  <c r="AF79" i="12" s="1"/>
  <c r="AF80" i="12" s="1"/>
  <c r="AX60" i="3"/>
  <c r="AX69" i="3" s="1"/>
  <c r="AQ45" i="5"/>
  <c r="AQ43" i="5" s="1"/>
  <c r="AN45" i="5"/>
  <c r="AN43" i="5" s="1"/>
  <c r="AU60" i="3"/>
  <c r="AU69" i="3" s="1"/>
  <c r="AV45" i="5"/>
  <c r="AV43" i="5" s="1"/>
  <c r="BC60" i="3"/>
  <c r="BC69" i="3" s="1"/>
  <c r="R23" i="13"/>
  <c r="O45" i="23" l="1"/>
  <c r="O43" i="23" s="1"/>
  <c r="Q17" i="13"/>
  <c r="P74" i="13"/>
  <c r="P77" i="13" s="1"/>
  <c r="X61" i="3" s="1"/>
  <c r="W61" i="22"/>
  <c r="W60" i="22" s="1"/>
  <c r="W69" i="22" s="1"/>
  <c r="W61" i="3"/>
  <c r="W60" i="3" s="1"/>
  <c r="W69" i="3" s="1"/>
  <c r="W60" i="21"/>
  <c r="W69" i="21" s="1"/>
  <c r="P45" i="23"/>
  <c r="P43" i="23" s="1"/>
  <c r="P45" i="24"/>
  <c r="P43" i="24" s="1"/>
  <c r="K240" i="17"/>
  <c r="G241" i="17"/>
  <c r="AG66" i="12"/>
  <c r="AG67" i="12" s="1"/>
  <c r="AH65" i="12" s="1"/>
  <c r="AH24" i="12"/>
  <c r="AH25" i="12" s="1"/>
  <c r="AI23" i="12" s="1"/>
  <c r="AH74" i="12"/>
  <c r="AI72" i="12" s="1"/>
  <c r="AI73" i="12" s="1"/>
  <c r="S33" i="3"/>
  <c r="S29" i="3" s="1"/>
  <c r="S28" i="3" s="1"/>
  <c r="Q21" i="13"/>
  <c r="AF81" i="12"/>
  <c r="AG79" i="12" s="1"/>
  <c r="AG80" i="12" s="1"/>
  <c r="AF31" i="12"/>
  <c r="AF32" i="12" s="1"/>
  <c r="AG30" i="12" s="1"/>
  <c r="BG60" i="3"/>
  <c r="BG69" i="3" s="1"/>
  <c r="AZ45" i="5"/>
  <c r="AZ43" i="5" s="1"/>
  <c r="AO60" i="3"/>
  <c r="AO69" i="3" s="1"/>
  <c r="AH45" i="5"/>
  <c r="AH43" i="5" s="1"/>
  <c r="L60" i="3"/>
  <c r="L69" i="3" s="1"/>
  <c r="E45" i="5"/>
  <c r="E43" i="5" s="1"/>
  <c r="N60" i="3"/>
  <c r="N69" i="3" s="1"/>
  <c r="G45" i="5"/>
  <c r="G43" i="5" s="1"/>
  <c r="M60" i="3"/>
  <c r="M69" i="3" s="1"/>
  <c r="F45" i="5"/>
  <c r="F43" i="5" s="1"/>
  <c r="U60" i="3"/>
  <c r="U69" i="3" s="1"/>
  <c r="N45" i="5"/>
  <c r="N43" i="5" s="1"/>
  <c r="Q60" i="3"/>
  <c r="Q69" i="3" s="1"/>
  <c r="J45" i="5"/>
  <c r="J43" i="5" s="1"/>
  <c r="BF60" i="3"/>
  <c r="BF69" i="3" s="1"/>
  <c r="AY45" i="5"/>
  <c r="AY43" i="5" s="1"/>
  <c r="AY60" i="3"/>
  <c r="AY69" i="3" s="1"/>
  <c r="AR45" i="5"/>
  <c r="AR43" i="5" s="1"/>
  <c r="AW45" i="5"/>
  <c r="AW43" i="5" s="1"/>
  <c r="BD60" i="3"/>
  <c r="BD69" i="3" s="1"/>
  <c r="AZ60" i="3"/>
  <c r="AZ69" i="3" s="1"/>
  <c r="AS45" i="5"/>
  <c r="AS43" i="5" s="1"/>
  <c r="V60" i="3"/>
  <c r="V69" i="3" s="1"/>
  <c r="O45" i="5"/>
  <c r="O43" i="5" s="1"/>
  <c r="BA60" i="3"/>
  <c r="BA69" i="3" s="1"/>
  <c r="AT45" i="5"/>
  <c r="AT43" i="5" s="1"/>
  <c r="AT60" i="3"/>
  <c r="AT69" i="3" s="1"/>
  <c r="AM45" i="5"/>
  <c r="AM43" i="5" s="1"/>
  <c r="BB60" i="3"/>
  <c r="BB69" i="3" s="1"/>
  <c r="AU45" i="5"/>
  <c r="AU43" i="5" s="1"/>
  <c r="M12" i="7"/>
  <c r="E9" i="15"/>
  <c r="P16" i="12"/>
  <c r="O60" i="12"/>
  <c r="AO45" i="5"/>
  <c r="AO43" i="5" s="1"/>
  <c r="AV60" i="3"/>
  <c r="AV69" i="3" s="1"/>
  <c r="S23" i="13"/>
  <c r="AF365" i="8"/>
  <c r="AD285" i="8"/>
  <c r="AB195" i="8"/>
  <c r="X45" i="8"/>
  <c r="AF11" i="8"/>
  <c r="AD11" i="8"/>
  <c r="AB11" i="8"/>
  <c r="X11" i="8"/>
  <c r="V375" i="8"/>
  <c r="V365" i="8"/>
  <c r="V285" i="8"/>
  <c r="V195" i="8"/>
  <c r="Z105" i="8"/>
  <c r="V105" i="8"/>
  <c r="V45" i="8"/>
  <c r="Z11" i="8"/>
  <c r="V11" i="8"/>
  <c r="E10" i="8"/>
  <c r="F10" i="8" s="1"/>
  <c r="G10" i="8" s="1"/>
  <c r="H10" i="8" s="1"/>
  <c r="I10" i="8" s="1"/>
  <c r="J10" i="8" s="1"/>
  <c r="K10" i="8" s="1"/>
  <c r="L10" i="8" s="1"/>
  <c r="M10" i="8" s="1"/>
  <c r="N10" i="8" s="1"/>
  <c r="D17" i="4"/>
  <c r="E17" i="4" s="1"/>
  <c r="F17" i="4" s="1"/>
  <c r="X61" i="22" l="1"/>
  <c r="X61" i="21"/>
  <c r="X60" i="21" s="1"/>
  <c r="X69" i="21" s="1"/>
  <c r="P45" i="5"/>
  <c r="P43" i="5" s="1"/>
  <c r="Q45" i="5"/>
  <c r="Q43" i="5" s="1"/>
  <c r="X60" i="3"/>
  <c r="X69" i="3" s="1"/>
  <c r="R17" i="13"/>
  <c r="R21" i="13" s="1"/>
  <c r="Q74" i="13"/>
  <c r="Q77" i="13" s="1"/>
  <c r="Y61" i="3" s="1"/>
  <c r="R45" i="5" s="1"/>
  <c r="R43" i="5" s="1"/>
  <c r="Q45" i="24"/>
  <c r="Q43" i="24" s="1"/>
  <c r="X60" i="22"/>
  <c r="X69" i="22" s="1"/>
  <c r="S112" i="22"/>
  <c r="S112" i="21"/>
  <c r="G242" i="17"/>
  <c r="K241" i="17"/>
  <c r="AH66" i="12"/>
  <c r="AH67" i="12" s="1"/>
  <c r="AI65" i="12" s="1"/>
  <c r="AI24" i="12"/>
  <c r="AI25" i="12" s="1"/>
  <c r="AJ23" i="12" s="1"/>
  <c r="AI74" i="12"/>
  <c r="AJ72" i="12" s="1"/>
  <c r="AJ73" i="12" s="1"/>
  <c r="AG31" i="12"/>
  <c r="AG32" i="12" s="1"/>
  <c r="AH30" i="12" s="1"/>
  <c r="N12" i="7"/>
  <c r="F9" i="15"/>
  <c r="P58" i="12"/>
  <c r="M10" i="15" s="1"/>
  <c r="P17" i="12"/>
  <c r="P59" i="12" s="1"/>
  <c r="O109" i="12"/>
  <c r="AG81" i="12"/>
  <c r="AH79" i="12" s="1"/>
  <c r="AH80" i="12" s="1"/>
  <c r="T23" i="13"/>
  <c r="G17" i="4"/>
  <c r="H17" i="4" s="1"/>
  <c r="I17" i="4" s="1"/>
  <c r="J17" i="4" s="1"/>
  <c r="K17" i="4" s="1"/>
  <c r="L17" i="4" s="1"/>
  <c r="M17" i="4" s="1"/>
  <c r="N17" i="4" s="1"/>
  <c r="O17" i="4" s="1"/>
  <c r="P17" i="4" s="1"/>
  <c r="Q17" i="4" s="1"/>
  <c r="R17" i="4" s="1"/>
  <c r="S17" i="4" s="1"/>
  <c r="T17" i="4" s="1"/>
  <c r="U17" i="4" s="1"/>
  <c r="V17" i="4" s="1"/>
  <c r="W17" i="4" s="1"/>
  <c r="X17" i="4" s="1"/>
  <c r="Y17" i="4" s="1"/>
  <c r="Z17" i="4" s="1"/>
  <c r="AA17" i="4" s="1"/>
  <c r="AB17" i="4" s="1"/>
  <c r="AC17" i="4" s="1"/>
  <c r="AD17" i="4" s="1"/>
  <c r="AE17" i="4" s="1"/>
  <c r="AF17" i="4" s="1"/>
  <c r="AG17" i="4" s="1"/>
  <c r="AH17" i="4" s="1"/>
  <c r="AI17" i="4" s="1"/>
  <c r="AJ17" i="4" s="1"/>
  <c r="AK17" i="4" s="1"/>
  <c r="AL17" i="4" s="1"/>
  <c r="AM17" i="4" s="1"/>
  <c r="AN17" i="4" s="1"/>
  <c r="AO17" i="4" s="1"/>
  <c r="AP17" i="4" s="1"/>
  <c r="AQ17" i="4" s="1"/>
  <c r="AR17" i="4" s="1"/>
  <c r="AS17" i="4" s="1"/>
  <c r="AT17" i="4" s="1"/>
  <c r="AU17" i="4" s="1"/>
  <c r="AV17" i="4" s="1"/>
  <c r="AW17" i="4" s="1"/>
  <c r="AX17" i="4" s="1"/>
  <c r="AY17" i="4" s="1"/>
  <c r="AZ17" i="4" s="1"/>
  <c r="Q45" i="23" l="1"/>
  <c r="Q43" i="23" s="1"/>
  <c r="Y61" i="22"/>
  <c r="Y61" i="21"/>
  <c r="Y60" i="21" s="1"/>
  <c r="Y69" i="21" s="1"/>
  <c r="S17" i="13"/>
  <c r="R74" i="13"/>
  <c r="R77" i="13" s="1"/>
  <c r="Z61" i="3" s="1"/>
  <c r="Y60" i="3"/>
  <c r="Y69" i="3" s="1"/>
  <c r="R45" i="23"/>
  <c r="R43" i="23" s="1"/>
  <c r="Y60" i="22"/>
  <c r="Y69" i="22" s="1"/>
  <c r="R45" i="24"/>
  <c r="R43" i="24" s="1"/>
  <c r="T21" i="7"/>
  <c r="T21" i="18"/>
  <c r="T20" i="18" s="1"/>
  <c r="T21" i="19"/>
  <c r="T20" i="19" s="1"/>
  <c r="G243" i="17"/>
  <c r="K242" i="17"/>
  <c r="AI66" i="12"/>
  <c r="AI67" i="12" s="1"/>
  <c r="AJ65" i="12" s="1"/>
  <c r="AJ74" i="12"/>
  <c r="AK72" i="12" s="1"/>
  <c r="AK73" i="12" s="1"/>
  <c r="AJ24" i="12"/>
  <c r="AJ25" i="12" s="1"/>
  <c r="AK23" i="12" s="1"/>
  <c r="S21" i="13"/>
  <c r="P107" i="12"/>
  <c r="P108" i="12"/>
  <c r="AH81" i="12"/>
  <c r="AI79" i="12" s="1"/>
  <c r="AI80" i="12" s="1"/>
  <c r="O12" i="7"/>
  <c r="G9" i="15"/>
  <c r="P18" i="12"/>
  <c r="AH31" i="12"/>
  <c r="AH32" i="12" s="1"/>
  <c r="AI30" i="12" s="1"/>
  <c r="U23" i="13"/>
  <c r="F15" i="2"/>
  <c r="G15" i="2"/>
  <c r="Z60" i="3" l="1"/>
  <c r="Z69" i="3" s="1"/>
  <c r="S45" i="5"/>
  <c r="S43" i="5" s="1"/>
  <c r="Z61" i="21"/>
  <c r="S45" i="23" s="1"/>
  <c r="S43" i="23" s="1"/>
  <c r="Z61" i="22"/>
  <c r="S45" i="24" s="1"/>
  <c r="S43" i="24" s="1"/>
  <c r="T17" i="13"/>
  <c r="S74" i="13"/>
  <c r="S77" i="13" s="1"/>
  <c r="AA61" i="3" s="1"/>
  <c r="L387" i="16"/>
  <c r="Q387" i="16" s="1"/>
  <c r="R387" i="16" s="1"/>
  <c r="L390" i="16"/>
  <c r="Q390" i="16" s="1"/>
  <c r="R390" i="16" s="1"/>
  <c r="L323" i="16"/>
  <c r="Q323" i="16" s="1"/>
  <c r="R323" i="16" s="1"/>
  <c r="L326" i="16"/>
  <c r="Q326" i="16" s="1"/>
  <c r="R326" i="16" s="1"/>
  <c r="L329" i="16"/>
  <c r="Q329" i="16" s="1"/>
  <c r="R329" i="16" s="1"/>
  <c r="L332" i="16"/>
  <c r="Q332" i="16" s="1"/>
  <c r="R332" i="16" s="1"/>
  <c r="L335" i="16"/>
  <c r="Q335" i="16" s="1"/>
  <c r="R335" i="16" s="1"/>
  <c r="L338" i="16"/>
  <c r="Q338" i="16" s="1"/>
  <c r="R338" i="16" s="1"/>
  <c r="L341" i="16"/>
  <c r="Q341" i="16" s="1"/>
  <c r="R341" i="16" s="1"/>
  <c r="L344" i="16"/>
  <c r="Q344" i="16" s="1"/>
  <c r="R344" i="16" s="1"/>
  <c r="L347" i="16"/>
  <c r="Q347" i="16" s="1"/>
  <c r="R347" i="16" s="1"/>
  <c r="L293" i="16"/>
  <c r="Q293" i="16" s="1"/>
  <c r="R293" i="16" s="1"/>
  <c r="L301" i="16"/>
  <c r="Q301" i="16" s="1"/>
  <c r="R301" i="16" s="1"/>
  <c r="L309" i="16"/>
  <c r="Q309" i="16" s="1"/>
  <c r="R309" i="16" s="1"/>
  <c r="L317" i="16"/>
  <c r="Q317" i="16" s="1"/>
  <c r="R317" i="16" s="1"/>
  <c r="L262" i="16"/>
  <c r="Q262" i="16" s="1"/>
  <c r="R262" i="16" s="1"/>
  <c r="L274" i="16"/>
  <c r="Q274" i="16" s="1"/>
  <c r="R274" i="16" s="1"/>
  <c r="L286" i="16"/>
  <c r="Q286" i="16" s="1"/>
  <c r="R286" i="16" s="1"/>
  <c r="L204" i="16"/>
  <c r="Q204" i="16" s="1"/>
  <c r="R204" i="16" s="1"/>
  <c r="L180" i="16"/>
  <c r="Q180" i="16" s="1"/>
  <c r="R180" i="16" s="1"/>
  <c r="L197" i="16"/>
  <c r="Q197" i="16" s="1"/>
  <c r="R197" i="16" s="1"/>
  <c r="L146" i="16"/>
  <c r="Q146" i="16" s="1"/>
  <c r="R146" i="16" s="1"/>
  <c r="L151" i="16"/>
  <c r="Q151" i="16" s="1"/>
  <c r="R151" i="16" s="1"/>
  <c r="L163" i="16"/>
  <c r="Q163" i="16" s="1"/>
  <c r="R163" i="16" s="1"/>
  <c r="L120" i="16"/>
  <c r="Q120" i="16" s="1"/>
  <c r="R120" i="16" s="1"/>
  <c r="L132" i="16"/>
  <c r="Q132" i="16" s="1"/>
  <c r="R132" i="16" s="1"/>
  <c r="L144" i="16"/>
  <c r="Q144" i="16" s="1"/>
  <c r="R144" i="16" s="1"/>
  <c r="L100" i="16"/>
  <c r="Q100" i="16" s="1"/>
  <c r="R100" i="16" s="1"/>
  <c r="L107" i="16"/>
  <c r="Q107" i="16" s="1"/>
  <c r="R107" i="16" s="1"/>
  <c r="L60" i="16"/>
  <c r="Q60" i="16" s="1"/>
  <c r="R60" i="16" s="1"/>
  <c r="L77" i="16"/>
  <c r="Q77" i="16" s="1"/>
  <c r="R77" i="16" s="1"/>
  <c r="L84" i="16"/>
  <c r="Q84" i="16" s="1"/>
  <c r="R84" i="16" s="1"/>
  <c r="L298" i="16"/>
  <c r="Q298" i="16" s="1"/>
  <c r="R298" i="16" s="1"/>
  <c r="L306" i="16"/>
  <c r="Q306" i="16" s="1"/>
  <c r="R306" i="16" s="1"/>
  <c r="L314" i="16"/>
  <c r="Q314" i="16" s="1"/>
  <c r="R314" i="16" s="1"/>
  <c r="L281" i="16"/>
  <c r="Q281" i="16" s="1"/>
  <c r="R281" i="16" s="1"/>
  <c r="L233" i="16"/>
  <c r="Q233" i="16" s="1"/>
  <c r="R233" i="16" s="1"/>
  <c r="L238" i="16"/>
  <c r="Q238" i="16" s="1"/>
  <c r="R238" i="16" s="1"/>
  <c r="L212" i="16"/>
  <c r="Q212" i="16" s="1"/>
  <c r="R212" i="16" s="1"/>
  <c r="L220" i="16"/>
  <c r="Q220" i="16" s="1"/>
  <c r="R220" i="16" s="1"/>
  <c r="L228" i="16"/>
  <c r="Q228" i="16" s="1"/>
  <c r="R228" i="16" s="1"/>
  <c r="L183" i="16"/>
  <c r="Q183" i="16" s="1"/>
  <c r="R183" i="16" s="1"/>
  <c r="L190" i="16"/>
  <c r="Q190" i="16" s="1"/>
  <c r="R190" i="16" s="1"/>
  <c r="L158" i="16"/>
  <c r="Q158" i="16" s="1"/>
  <c r="R158" i="16" s="1"/>
  <c r="L170" i="16"/>
  <c r="Q170" i="16" s="1"/>
  <c r="R170" i="16" s="1"/>
  <c r="L139" i="16"/>
  <c r="Q139" i="16" s="1"/>
  <c r="R139" i="16" s="1"/>
  <c r="L93" i="16"/>
  <c r="Q93" i="16" s="1"/>
  <c r="R93" i="16" s="1"/>
  <c r="L110" i="16"/>
  <c r="Q110" i="16" s="1"/>
  <c r="R110" i="16" s="1"/>
  <c r="L63" i="16"/>
  <c r="Q63" i="16" s="1"/>
  <c r="R63" i="16" s="1"/>
  <c r="L70" i="16"/>
  <c r="Q70" i="16" s="1"/>
  <c r="R70" i="16" s="1"/>
  <c r="L87" i="16"/>
  <c r="Q87" i="16" s="1"/>
  <c r="R87" i="16" s="1"/>
  <c r="L38" i="16"/>
  <c r="Q38" i="16" s="1"/>
  <c r="R38" i="16" s="1"/>
  <c r="L217" i="16"/>
  <c r="Q217" i="16" s="1"/>
  <c r="R217" i="16" s="1"/>
  <c r="L225" i="16"/>
  <c r="Q225" i="16" s="1"/>
  <c r="R225" i="16" s="1"/>
  <c r="L193" i="16"/>
  <c r="Q193" i="16" s="1"/>
  <c r="R193" i="16" s="1"/>
  <c r="L200" i="16"/>
  <c r="Q200" i="16" s="1"/>
  <c r="R200" i="16" s="1"/>
  <c r="L117" i="16"/>
  <c r="Q117" i="16" s="1"/>
  <c r="R117" i="16" s="1"/>
  <c r="L134" i="16"/>
  <c r="Q134" i="16" s="1"/>
  <c r="R134" i="16" s="1"/>
  <c r="L96" i="16"/>
  <c r="Q96" i="16" s="1"/>
  <c r="R96" i="16" s="1"/>
  <c r="L103" i="16"/>
  <c r="Q103" i="16" s="1"/>
  <c r="R103" i="16" s="1"/>
  <c r="L59" i="16"/>
  <c r="Q59" i="16" s="1"/>
  <c r="R59" i="16" s="1"/>
  <c r="L73" i="16"/>
  <c r="Q73" i="16" s="1"/>
  <c r="R73" i="16" s="1"/>
  <c r="L80" i="16"/>
  <c r="Q80" i="16" s="1"/>
  <c r="R80" i="16" s="1"/>
  <c r="L35" i="16"/>
  <c r="Q35" i="16" s="1"/>
  <c r="R35" i="16" s="1"/>
  <c r="L43" i="16"/>
  <c r="Q43" i="16" s="1"/>
  <c r="R43" i="16" s="1"/>
  <c r="L46" i="16"/>
  <c r="Q46" i="16" s="1"/>
  <c r="R46" i="16" s="1"/>
  <c r="L49" i="16"/>
  <c r="Q49" i="16" s="1"/>
  <c r="R49" i="16" s="1"/>
  <c r="L52" i="16"/>
  <c r="Q52" i="16" s="1"/>
  <c r="R52" i="16" s="1"/>
  <c r="L55" i="16"/>
  <c r="Q55" i="16" s="1"/>
  <c r="R55" i="16" s="1"/>
  <c r="L58" i="16"/>
  <c r="Q58" i="16" s="1"/>
  <c r="R58" i="16" s="1"/>
  <c r="L213" i="16"/>
  <c r="Q213" i="16" s="1"/>
  <c r="R213" i="16" s="1"/>
  <c r="L229" i="16"/>
  <c r="Q229" i="16" s="1"/>
  <c r="R229" i="16" s="1"/>
  <c r="L178" i="16"/>
  <c r="Q178" i="16" s="1"/>
  <c r="R178" i="16" s="1"/>
  <c r="L188" i="16"/>
  <c r="Q188" i="16" s="1"/>
  <c r="R188" i="16" s="1"/>
  <c r="L147" i="16"/>
  <c r="Q147" i="16" s="1"/>
  <c r="R147" i="16" s="1"/>
  <c r="L159" i="16"/>
  <c r="Q159" i="16" s="1"/>
  <c r="R159" i="16" s="1"/>
  <c r="L382" i="16"/>
  <c r="Q382" i="16" s="1"/>
  <c r="R382" i="16" s="1"/>
  <c r="L349" i="16"/>
  <c r="Q349" i="16" s="1"/>
  <c r="R349" i="16" s="1"/>
  <c r="L269" i="16"/>
  <c r="Q269" i="16" s="1"/>
  <c r="R269" i="16" s="1"/>
  <c r="L127" i="16"/>
  <c r="Q127" i="16" s="1"/>
  <c r="R127" i="16" s="1"/>
  <c r="L288" i="16"/>
  <c r="Q288" i="16" s="1"/>
  <c r="R288" i="16" s="1"/>
  <c r="L393" i="16"/>
  <c r="Q393" i="16" s="1"/>
  <c r="R393" i="16" s="1"/>
  <c r="L353" i="16"/>
  <c r="Q353" i="16" s="1"/>
  <c r="R353" i="16" s="1"/>
  <c r="L357" i="16"/>
  <c r="Q357" i="16" s="1"/>
  <c r="R357" i="16" s="1"/>
  <c r="L361" i="16"/>
  <c r="Q361" i="16" s="1"/>
  <c r="R361" i="16" s="1"/>
  <c r="L365" i="16"/>
  <c r="Q365" i="16" s="1"/>
  <c r="R365" i="16" s="1"/>
  <c r="L369" i="16"/>
  <c r="Q369" i="16" s="1"/>
  <c r="R369" i="16" s="1"/>
  <c r="L373" i="16"/>
  <c r="Q373" i="16" s="1"/>
  <c r="R373" i="16" s="1"/>
  <c r="L377" i="16"/>
  <c r="Q377" i="16" s="1"/>
  <c r="R377" i="16" s="1"/>
  <c r="L264" i="16"/>
  <c r="Q264" i="16" s="1"/>
  <c r="R264" i="16" s="1"/>
  <c r="L276" i="16"/>
  <c r="Q276" i="16" s="1"/>
  <c r="R276" i="16" s="1"/>
  <c r="L243" i="16"/>
  <c r="Q243" i="16" s="1"/>
  <c r="R243" i="16" s="1"/>
  <c r="L246" i="16"/>
  <c r="Q246" i="16" s="1"/>
  <c r="R246" i="16" s="1"/>
  <c r="L249" i="16"/>
  <c r="Q249" i="16" s="1"/>
  <c r="R249" i="16" s="1"/>
  <c r="L252" i="16"/>
  <c r="Q252" i="16" s="1"/>
  <c r="R252" i="16" s="1"/>
  <c r="L255" i="16"/>
  <c r="Q255" i="16" s="1"/>
  <c r="R255" i="16" s="1"/>
  <c r="L258" i="16"/>
  <c r="Q258" i="16" s="1"/>
  <c r="R258" i="16" s="1"/>
  <c r="L261" i="16"/>
  <c r="Q261" i="16" s="1"/>
  <c r="R261" i="16" s="1"/>
  <c r="L209" i="16"/>
  <c r="Q209" i="16" s="1"/>
  <c r="R209" i="16" s="1"/>
  <c r="L153" i="16"/>
  <c r="Q153" i="16" s="1"/>
  <c r="R153" i="16" s="1"/>
  <c r="L165" i="16"/>
  <c r="Q165" i="16" s="1"/>
  <c r="R165" i="16" s="1"/>
  <c r="L122" i="16"/>
  <c r="Q122" i="16" s="1"/>
  <c r="R122" i="16" s="1"/>
  <c r="L384" i="16"/>
  <c r="Q384" i="16" s="1"/>
  <c r="R384" i="16" s="1"/>
  <c r="L292" i="16"/>
  <c r="Q292" i="16" s="1"/>
  <c r="R292" i="16" s="1"/>
  <c r="L295" i="16"/>
  <c r="Q295" i="16" s="1"/>
  <c r="R295" i="16" s="1"/>
  <c r="L303" i="16"/>
  <c r="Q303" i="16" s="1"/>
  <c r="R303" i="16" s="1"/>
  <c r="L311" i="16"/>
  <c r="Q311" i="16" s="1"/>
  <c r="R311" i="16" s="1"/>
  <c r="L319" i="16"/>
  <c r="Q319" i="16" s="1"/>
  <c r="R319" i="16" s="1"/>
  <c r="L271" i="16"/>
  <c r="Q271" i="16" s="1"/>
  <c r="R271" i="16" s="1"/>
  <c r="L283" i="16"/>
  <c r="Q283" i="16" s="1"/>
  <c r="R283" i="16" s="1"/>
  <c r="L240" i="16"/>
  <c r="Q240" i="16" s="1"/>
  <c r="R240" i="16" s="1"/>
  <c r="L176" i="16"/>
  <c r="Q176" i="16" s="1"/>
  <c r="R176" i="16" s="1"/>
  <c r="L186" i="16"/>
  <c r="Q186" i="16" s="1"/>
  <c r="R186" i="16" s="1"/>
  <c r="L203" i="16"/>
  <c r="Q203" i="16" s="1"/>
  <c r="R203" i="16" s="1"/>
  <c r="L148" i="16"/>
  <c r="Q148" i="16" s="1"/>
  <c r="R148" i="16" s="1"/>
  <c r="L160" i="16"/>
  <c r="Q160" i="16" s="1"/>
  <c r="R160" i="16" s="1"/>
  <c r="L172" i="16"/>
  <c r="Q172" i="16" s="1"/>
  <c r="R172" i="16" s="1"/>
  <c r="L129" i="16"/>
  <c r="Q129" i="16" s="1"/>
  <c r="R129" i="16" s="1"/>
  <c r="L141" i="16"/>
  <c r="Q141" i="16" s="1"/>
  <c r="R141" i="16" s="1"/>
  <c r="L89" i="16"/>
  <c r="Q89" i="16" s="1"/>
  <c r="R89" i="16" s="1"/>
  <c r="L106" i="16"/>
  <c r="Q106" i="16" s="1"/>
  <c r="R106" i="16" s="1"/>
  <c r="L113" i="16"/>
  <c r="Q113" i="16" s="1"/>
  <c r="R113" i="16" s="1"/>
  <c r="L66" i="16"/>
  <c r="Q66" i="16" s="1"/>
  <c r="R66" i="16" s="1"/>
  <c r="L83" i="16"/>
  <c r="Q83" i="16" s="1"/>
  <c r="R83" i="16" s="1"/>
  <c r="L29" i="16"/>
  <c r="L37" i="16"/>
  <c r="Q37" i="16" s="1"/>
  <c r="R37" i="16" s="1"/>
  <c r="L379" i="16"/>
  <c r="Q379" i="16" s="1"/>
  <c r="R379" i="16" s="1"/>
  <c r="L389" i="16"/>
  <c r="Q389" i="16" s="1"/>
  <c r="R389" i="16" s="1"/>
  <c r="L322" i="16"/>
  <c r="Q322" i="16" s="1"/>
  <c r="R322" i="16" s="1"/>
  <c r="L325" i="16"/>
  <c r="Q325" i="16" s="1"/>
  <c r="R325" i="16" s="1"/>
  <c r="L328" i="16"/>
  <c r="Q328" i="16" s="1"/>
  <c r="R328" i="16" s="1"/>
  <c r="L331" i="16"/>
  <c r="Q331" i="16" s="1"/>
  <c r="R331" i="16" s="1"/>
  <c r="L334" i="16"/>
  <c r="Q334" i="16" s="1"/>
  <c r="R334" i="16" s="1"/>
  <c r="L337" i="16"/>
  <c r="Q337" i="16" s="1"/>
  <c r="R337" i="16" s="1"/>
  <c r="L340" i="16"/>
  <c r="Q340" i="16" s="1"/>
  <c r="R340" i="16" s="1"/>
  <c r="L343" i="16"/>
  <c r="Q343" i="16" s="1"/>
  <c r="R343" i="16" s="1"/>
  <c r="L346" i="16"/>
  <c r="Q346" i="16" s="1"/>
  <c r="R346" i="16" s="1"/>
  <c r="L300" i="16"/>
  <c r="Q300" i="16" s="1"/>
  <c r="R300" i="16" s="1"/>
  <c r="L308" i="16"/>
  <c r="Q308" i="16" s="1"/>
  <c r="R308" i="16" s="1"/>
  <c r="L316" i="16"/>
  <c r="Q316" i="16" s="1"/>
  <c r="R316" i="16" s="1"/>
  <c r="L266" i="16"/>
  <c r="Q266" i="16" s="1"/>
  <c r="R266" i="16" s="1"/>
  <c r="L278" i="16"/>
  <c r="Q278" i="16" s="1"/>
  <c r="R278" i="16" s="1"/>
  <c r="L290" i="16"/>
  <c r="Q290" i="16" s="1"/>
  <c r="R290" i="16" s="1"/>
  <c r="L235" i="16"/>
  <c r="Q235" i="16" s="1"/>
  <c r="R235" i="16" s="1"/>
  <c r="L206" i="16"/>
  <c r="Q206" i="16" s="1"/>
  <c r="R206" i="16" s="1"/>
  <c r="L214" i="16"/>
  <c r="Q214" i="16" s="1"/>
  <c r="R214" i="16" s="1"/>
  <c r="L222" i="16"/>
  <c r="Q222" i="16" s="1"/>
  <c r="R222" i="16" s="1"/>
  <c r="L230" i="16"/>
  <c r="Q230" i="16" s="1"/>
  <c r="R230" i="16" s="1"/>
  <c r="L179" i="16"/>
  <c r="Q179" i="16" s="1"/>
  <c r="R179" i="16" s="1"/>
  <c r="L189" i="16"/>
  <c r="Q189" i="16" s="1"/>
  <c r="R189" i="16" s="1"/>
  <c r="L196" i="16"/>
  <c r="Q196" i="16" s="1"/>
  <c r="R196" i="16" s="1"/>
  <c r="L155" i="16"/>
  <c r="Q155" i="16" s="1"/>
  <c r="R155" i="16" s="1"/>
  <c r="L167" i="16"/>
  <c r="Q167" i="16" s="1"/>
  <c r="R167" i="16" s="1"/>
  <c r="L124" i="16"/>
  <c r="Q124" i="16" s="1"/>
  <c r="R124" i="16" s="1"/>
  <c r="L136" i="16"/>
  <c r="Q136" i="16" s="1"/>
  <c r="R136" i="16" s="1"/>
  <c r="L92" i="16"/>
  <c r="Q92" i="16" s="1"/>
  <c r="R92" i="16" s="1"/>
  <c r="L99" i="16"/>
  <c r="Q99" i="16" s="1"/>
  <c r="R99" i="16" s="1"/>
  <c r="L116" i="16"/>
  <c r="Q116" i="16" s="1"/>
  <c r="R116" i="16" s="1"/>
  <c r="L69" i="16"/>
  <c r="Q69" i="16" s="1"/>
  <c r="R69" i="16" s="1"/>
  <c r="L76" i="16"/>
  <c r="Q76" i="16" s="1"/>
  <c r="R76" i="16" s="1"/>
  <c r="L32" i="16"/>
  <c r="Q32" i="16" s="1"/>
  <c r="R32" i="16" s="1"/>
  <c r="L40" i="16"/>
  <c r="Q40" i="16" s="1"/>
  <c r="R40" i="16" s="1"/>
  <c r="L273" i="16"/>
  <c r="Q273" i="16" s="1"/>
  <c r="R273" i="16" s="1"/>
  <c r="L211" i="16"/>
  <c r="Q211" i="16" s="1"/>
  <c r="R211" i="16" s="1"/>
  <c r="L227" i="16"/>
  <c r="Q227" i="16" s="1"/>
  <c r="R227" i="16" s="1"/>
  <c r="L175" i="16"/>
  <c r="Q175" i="16" s="1"/>
  <c r="R175" i="16" s="1"/>
  <c r="L182" i="16"/>
  <c r="Q182" i="16" s="1"/>
  <c r="R182" i="16" s="1"/>
  <c r="L150" i="16"/>
  <c r="Q150" i="16" s="1"/>
  <c r="R150" i="16" s="1"/>
  <c r="L162" i="16"/>
  <c r="Q162" i="16" s="1"/>
  <c r="R162" i="16" s="1"/>
  <c r="L131" i="16"/>
  <c r="Q131" i="16" s="1"/>
  <c r="R131" i="16" s="1"/>
  <c r="L88" i="16"/>
  <c r="Q88" i="16" s="1"/>
  <c r="R88" i="16" s="1"/>
  <c r="L102" i="16"/>
  <c r="Q102" i="16" s="1"/>
  <c r="R102" i="16" s="1"/>
  <c r="L109" i="16"/>
  <c r="Q109" i="16" s="1"/>
  <c r="R109" i="16" s="1"/>
  <c r="L62" i="16"/>
  <c r="Q62" i="16" s="1"/>
  <c r="R62" i="16" s="1"/>
  <c r="L282" i="16"/>
  <c r="Q282" i="16" s="1"/>
  <c r="R282" i="16" s="1"/>
  <c r="L181" i="16"/>
  <c r="Q181" i="16" s="1"/>
  <c r="R181" i="16" s="1"/>
  <c r="L386" i="16"/>
  <c r="Q386" i="16" s="1"/>
  <c r="R386" i="16" s="1"/>
  <c r="L392" i="16"/>
  <c r="Q392" i="16" s="1"/>
  <c r="R392" i="16" s="1"/>
  <c r="L352" i="16"/>
  <c r="Q352" i="16" s="1"/>
  <c r="R352" i="16" s="1"/>
  <c r="L356" i="16"/>
  <c r="Q356" i="16" s="1"/>
  <c r="R356" i="16" s="1"/>
  <c r="L360" i="16"/>
  <c r="Q360" i="16" s="1"/>
  <c r="R360" i="16" s="1"/>
  <c r="L364" i="16"/>
  <c r="Q364" i="16" s="1"/>
  <c r="R364" i="16" s="1"/>
  <c r="L368" i="16"/>
  <c r="Q368" i="16" s="1"/>
  <c r="R368" i="16" s="1"/>
  <c r="L372" i="16"/>
  <c r="Q372" i="16" s="1"/>
  <c r="R372" i="16" s="1"/>
  <c r="L376" i="16"/>
  <c r="Q376" i="16" s="1"/>
  <c r="R376" i="16" s="1"/>
  <c r="L285" i="16"/>
  <c r="Q285" i="16" s="1"/>
  <c r="R285" i="16" s="1"/>
  <c r="L219" i="16"/>
  <c r="Q219" i="16" s="1"/>
  <c r="R219" i="16" s="1"/>
  <c r="L199" i="16"/>
  <c r="Q199" i="16" s="1"/>
  <c r="R199" i="16" s="1"/>
  <c r="L174" i="16"/>
  <c r="Q174" i="16" s="1"/>
  <c r="R174" i="16" s="1"/>
  <c r="L119" i="16"/>
  <c r="Q119" i="16" s="1"/>
  <c r="R119" i="16" s="1"/>
  <c r="L143" i="16"/>
  <c r="Q143" i="16" s="1"/>
  <c r="R143" i="16" s="1"/>
  <c r="L79" i="16"/>
  <c r="Q79" i="16" s="1"/>
  <c r="R79" i="16" s="1"/>
  <c r="L86" i="16"/>
  <c r="Q86" i="16" s="1"/>
  <c r="R86" i="16" s="1"/>
  <c r="L381" i="16"/>
  <c r="Q381" i="16" s="1"/>
  <c r="R381" i="16" s="1"/>
  <c r="L291" i="16"/>
  <c r="Q291" i="16" s="1"/>
  <c r="R291" i="16" s="1"/>
  <c r="L297" i="16"/>
  <c r="Q297" i="16" s="1"/>
  <c r="R297" i="16" s="1"/>
  <c r="L305" i="16"/>
  <c r="Q305" i="16" s="1"/>
  <c r="R305" i="16" s="1"/>
  <c r="L313" i="16"/>
  <c r="Q313" i="16" s="1"/>
  <c r="R313" i="16" s="1"/>
  <c r="L268" i="16"/>
  <c r="Q268" i="16" s="1"/>
  <c r="R268" i="16" s="1"/>
  <c r="L280" i="16"/>
  <c r="Q280" i="16" s="1"/>
  <c r="R280" i="16" s="1"/>
  <c r="L237" i="16"/>
  <c r="Q237" i="16" s="1"/>
  <c r="R237" i="16" s="1"/>
  <c r="L242" i="16"/>
  <c r="Q242" i="16" s="1"/>
  <c r="R242" i="16" s="1"/>
  <c r="L245" i="16"/>
  <c r="Q245" i="16" s="1"/>
  <c r="R245" i="16" s="1"/>
  <c r="L248" i="16"/>
  <c r="Q248" i="16" s="1"/>
  <c r="R248" i="16" s="1"/>
  <c r="L251" i="16"/>
  <c r="Q251" i="16" s="1"/>
  <c r="R251" i="16" s="1"/>
  <c r="L254" i="16"/>
  <c r="Q254" i="16" s="1"/>
  <c r="R254" i="16" s="1"/>
  <c r="L257" i="16"/>
  <c r="Q257" i="16" s="1"/>
  <c r="R257" i="16" s="1"/>
  <c r="L260" i="16"/>
  <c r="Q260" i="16" s="1"/>
  <c r="R260" i="16" s="1"/>
  <c r="L185" i="16"/>
  <c r="Q185" i="16" s="1"/>
  <c r="R185" i="16" s="1"/>
  <c r="L192" i="16"/>
  <c r="Q192" i="16" s="1"/>
  <c r="R192" i="16" s="1"/>
  <c r="L157" i="16"/>
  <c r="Q157" i="16" s="1"/>
  <c r="R157" i="16" s="1"/>
  <c r="L169" i="16"/>
  <c r="Q169" i="16" s="1"/>
  <c r="R169" i="16" s="1"/>
  <c r="L126" i="16"/>
  <c r="Q126" i="16" s="1"/>
  <c r="R126" i="16" s="1"/>
  <c r="L138" i="16"/>
  <c r="Q138" i="16" s="1"/>
  <c r="R138" i="16" s="1"/>
  <c r="L95" i="16"/>
  <c r="Q95" i="16" s="1"/>
  <c r="R95" i="16" s="1"/>
  <c r="L112" i="16"/>
  <c r="Q112" i="16" s="1"/>
  <c r="R112" i="16" s="1"/>
  <c r="L65" i="16"/>
  <c r="Q65" i="16" s="1"/>
  <c r="R65" i="16" s="1"/>
  <c r="L72" i="16"/>
  <c r="Q72" i="16" s="1"/>
  <c r="R72" i="16" s="1"/>
  <c r="L45" i="16"/>
  <c r="Q45" i="16" s="1"/>
  <c r="R45" i="16" s="1"/>
  <c r="L48" i="16"/>
  <c r="Q48" i="16" s="1"/>
  <c r="R48" i="16" s="1"/>
  <c r="L51" i="16"/>
  <c r="Q51" i="16" s="1"/>
  <c r="R51" i="16" s="1"/>
  <c r="L54" i="16"/>
  <c r="Q54" i="16" s="1"/>
  <c r="R54" i="16" s="1"/>
  <c r="L57" i="16"/>
  <c r="Q57" i="16" s="1"/>
  <c r="R57" i="16" s="1"/>
  <c r="L287" i="16"/>
  <c r="Q287" i="16" s="1"/>
  <c r="R287" i="16" s="1"/>
  <c r="L133" i="16"/>
  <c r="Q133" i="16" s="1"/>
  <c r="R133" i="16" s="1"/>
  <c r="L388" i="16"/>
  <c r="Q388" i="16" s="1"/>
  <c r="R388" i="16" s="1"/>
  <c r="L294" i="16"/>
  <c r="Q294" i="16" s="1"/>
  <c r="R294" i="16" s="1"/>
  <c r="L302" i="16"/>
  <c r="Q302" i="16" s="1"/>
  <c r="R302" i="16" s="1"/>
  <c r="L310" i="16"/>
  <c r="Q310" i="16" s="1"/>
  <c r="R310" i="16" s="1"/>
  <c r="L318" i="16"/>
  <c r="Q318" i="16" s="1"/>
  <c r="R318" i="16" s="1"/>
  <c r="L263" i="16"/>
  <c r="Q263" i="16" s="1"/>
  <c r="R263" i="16" s="1"/>
  <c r="L275" i="16"/>
  <c r="Q275" i="16" s="1"/>
  <c r="R275" i="16" s="1"/>
  <c r="L208" i="16"/>
  <c r="Q208" i="16" s="1"/>
  <c r="R208" i="16" s="1"/>
  <c r="L216" i="16"/>
  <c r="Q216" i="16" s="1"/>
  <c r="R216" i="16" s="1"/>
  <c r="L224" i="16"/>
  <c r="Q224" i="16" s="1"/>
  <c r="R224" i="16" s="1"/>
  <c r="L232" i="16"/>
  <c r="Q232" i="16" s="1"/>
  <c r="R232" i="16" s="1"/>
  <c r="L195" i="16"/>
  <c r="Q195" i="16" s="1"/>
  <c r="R195" i="16" s="1"/>
  <c r="L202" i="16"/>
  <c r="Q202" i="16" s="1"/>
  <c r="R202" i="16" s="1"/>
  <c r="L152" i="16"/>
  <c r="Q152" i="16" s="1"/>
  <c r="R152" i="16" s="1"/>
  <c r="L164" i="16"/>
  <c r="Q164" i="16" s="1"/>
  <c r="R164" i="16" s="1"/>
  <c r="L121" i="16"/>
  <c r="Q121" i="16" s="1"/>
  <c r="R121" i="16" s="1"/>
  <c r="L145" i="16"/>
  <c r="Q145" i="16" s="1"/>
  <c r="R145" i="16" s="1"/>
  <c r="L98" i="16"/>
  <c r="Q98" i="16" s="1"/>
  <c r="R98" i="16" s="1"/>
  <c r="L105" i="16"/>
  <c r="Q105" i="16" s="1"/>
  <c r="R105" i="16" s="1"/>
  <c r="L75" i="16"/>
  <c r="Q75" i="16" s="1"/>
  <c r="R75" i="16" s="1"/>
  <c r="L82" i="16"/>
  <c r="Q82" i="16" s="1"/>
  <c r="R82" i="16" s="1"/>
  <c r="L34" i="16"/>
  <c r="Q34" i="16" s="1"/>
  <c r="R34" i="16" s="1"/>
  <c r="L42" i="16"/>
  <c r="Q42" i="16" s="1"/>
  <c r="R42" i="16" s="1"/>
  <c r="L363" i="16"/>
  <c r="Q363" i="16" s="1"/>
  <c r="R363" i="16" s="1"/>
  <c r="L378" i="16"/>
  <c r="Q378" i="16" s="1"/>
  <c r="R378" i="16" s="1"/>
  <c r="L383" i="16"/>
  <c r="Q383" i="16" s="1"/>
  <c r="L351" i="16"/>
  <c r="Q351" i="16" s="1"/>
  <c r="R351" i="16" s="1"/>
  <c r="L355" i="16"/>
  <c r="Q355" i="16" s="1"/>
  <c r="R355" i="16" s="1"/>
  <c r="L359" i="16"/>
  <c r="Q359" i="16" s="1"/>
  <c r="R359" i="16" s="1"/>
  <c r="L367" i="16"/>
  <c r="Q367" i="16" s="1"/>
  <c r="R367" i="16" s="1"/>
  <c r="L371" i="16"/>
  <c r="Q371" i="16" s="1"/>
  <c r="R371" i="16" s="1"/>
  <c r="L375" i="16"/>
  <c r="Q375" i="16" s="1"/>
  <c r="R375" i="16" s="1"/>
  <c r="L321" i="16"/>
  <c r="Q321" i="16" s="1"/>
  <c r="R321" i="16" s="1"/>
  <c r="L324" i="16"/>
  <c r="Q324" i="16" s="1"/>
  <c r="R324" i="16" s="1"/>
  <c r="L327" i="16"/>
  <c r="Q327" i="16" s="1"/>
  <c r="R327" i="16" s="1"/>
  <c r="L330" i="16"/>
  <c r="Q330" i="16" s="1"/>
  <c r="R330" i="16" s="1"/>
  <c r="L333" i="16"/>
  <c r="Q333" i="16" s="1"/>
  <c r="R333" i="16" s="1"/>
  <c r="L336" i="16"/>
  <c r="Q336" i="16" s="1"/>
  <c r="R336" i="16" s="1"/>
  <c r="L339" i="16"/>
  <c r="Q339" i="16" s="1"/>
  <c r="R339" i="16" s="1"/>
  <c r="L342" i="16"/>
  <c r="Q342" i="16" s="1"/>
  <c r="R342" i="16" s="1"/>
  <c r="L345" i="16"/>
  <c r="Q345" i="16" s="1"/>
  <c r="R345" i="16" s="1"/>
  <c r="L348" i="16"/>
  <c r="Q348" i="16" s="1"/>
  <c r="R348" i="16" s="1"/>
  <c r="L270" i="16"/>
  <c r="Q270" i="16" s="1"/>
  <c r="R270" i="16" s="1"/>
  <c r="L239" i="16"/>
  <c r="Q239" i="16" s="1"/>
  <c r="R239" i="16" s="1"/>
  <c r="L205" i="16"/>
  <c r="Q205" i="16" s="1"/>
  <c r="R205" i="16" s="1"/>
  <c r="L221" i="16"/>
  <c r="Q221" i="16" s="1"/>
  <c r="R221" i="16" s="1"/>
  <c r="L391" i="16"/>
  <c r="Q391" i="16" s="1"/>
  <c r="R391" i="16" s="1"/>
  <c r="L299" i="16"/>
  <c r="Q299" i="16" s="1"/>
  <c r="R299" i="16" s="1"/>
  <c r="L307" i="16"/>
  <c r="Q307" i="16" s="1"/>
  <c r="R307" i="16" s="1"/>
  <c r="L315" i="16"/>
  <c r="Q315" i="16" s="1"/>
  <c r="R315" i="16" s="1"/>
  <c r="L265" i="16"/>
  <c r="Q265" i="16" s="1"/>
  <c r="R265" i="16" s="1"/>
  <c r="L277" i="16"/>
  <c r="Q277" i="16" s="1"/>
  <c r="R277" i="16" s="1"/>
  <c r="L289" i="16"/>
  <c r="Q289" i="16" s="1"/>
  <c r="R289" i="16" s="1"/>
  <c r="L234" i="16"/>
  <c r="Q234" i="16" s="1"/>
  <c r="R234" i="16" s="1"/>
  <c r="L191" i="16"/>
  <c r="Q191" i="16" s="1"/>
  <c r="R191" i="16" s="1"/>
  <c r="L198" i="16"/>
  <c r="Q198" i="16" s="1"/>
  <c r="R198" i="16" s="1"/>
  <c r="L154" i="16"/>
  <c r="Q154" i="16" s="1"/>
  <c r="R154" i="16" s="1"/>
  <c r="L166" i="16"/>
  <c r="Q166" i="16" s="1"/>
  <c r="R166" i="16" s="1"/>
  <c r="L123" i="16"/>
  <c r="Q123" i="16" s="1"/>
  <c r="R123" i="16" s="1"/>
  <c r="L135" i="16"/>
  <c r="Q135" i="16" s="1"/>
  <c r="R135" i="16" s="1"/>
  <c r="L94" i="16"/>
  <c r="Q94" i="16" s="1"/>
  <c r="R94" i="16" s="1"/>
  <c r="L101" i="16"/>
  <c r="Q101" i="16" s="1"/>
  <c r="R101" i="16" s="1"/>
  <c r="L71" i="16"/>
  <c r="Q71" i="16" s="1"/>
  <c r="R71" i="16" s="1"/>
  <c r="L78" i="16"/>
  <c r="Q78" i="16" s="1"/>
  <c r="R78" i="16" s="1"/>
  <c r="L385" i="16"/>
  <c r="Q385" i="16" s="1"/>
  <c r="R385" i="16" s="1"/>
  <c r="L296" i="16"/>
  <c r="Q296" i="16" s="1"/>
  <c r="R296" i="16" s="1"/>
  <c r="L304" i="16"/>
  <c r="Q304" i="16" s="1"/>
  <c r="R304" i="16" s="1"/>
  <c r="L312" i="16"/>
  <c r="Q312" i="16" s="1"/>
  <c r="R312" i="16" s="1"/>
  <c r="L272" i="16"/>
  <c r="Q272" i="16" s="1"/>
  <c r="R272" i="16" s="1"/>
  <c r="L284" i="16"/>
  <c r="Q284" i="16" s="1"/>
  <c r="R284" i="16" s="1"/>
  <c r="L241" i="16"/>
  <c r="Q241" i="16" s="1"/>
  <c r="R241" i="16" s="1"/>
  <c r="L244" i="16"/>
  <c r="Q244" i="16" s="1"/>
  <c r="R244" i="16" s="1"/>
  <c r="L247" i="16"/>
  <c r="Q247" i="16" s="1"/>
  <c r="R247" i="16" s="1"/>
  <c r="L250" i="16"/>
  <c r="Q250" i="16" s="1"/>
  <c r="R250" i="16" s="1"/>
  <c r="L253" i="16"/>
  <c r="Q253" i="16" s="1"/>
  <c r="R253" i="16" s="1"/>
  <c r="L256" i="16"/>
  <c r="Q256" i="16" s="1"/>
  <c r="R256" i="16" s="1"/>
  <c r="L259" i="16"/>
  <c r="Q259" i="16" s="1"/>
  <c r="R259" i="16" s="1"/>
  <c r="L210" i="16"/>
  <c r="Q210" i="16" s="1"/>
  <c r="R210" i="16" s="1"/>
  <c r="L218" i="16"/>
  <c r="Q218" i="16" s="1"/>
  <c r="R218" i="16" s="1"/>
  <c r="L226" i="16"/>
  <c r="Q226" i="16" s="1"/>
  <c r="R226" i="16" s="1"/>
  <c r="L184" i="16"/>
  <c r="Q184" i="16" s="1"/>
  <c r="R184" i="16" s="1"/>
  <c r="L201" i="16"/>
  <c r="Q201" i="16" s="1"/>
  <c r="R201" i="16" s="1"/>
  <c r="L149" i="16"/>
  <c r="Q149" i="16" s="1"/>
  <c r="R149" i="16" s="1"/>
  <c r="L161" i="16"/>
  <c r="Q161" i="16" s="1"/>
  <c r="R161" i="16" s="1"/>
  <c r="L173" i="16"/>
  <c r="Q173" i="16" s="1"/>
  <c r="R173" i="16" s="1"/>
  <c r="L118" i="16"/>
  <c r="Q118" i="16" s="1"/>
  <c r="R118" i="16" s="1"/>
  <c r="L130" i="16"/>
  <c r="Q130" i="16" s="1"/>
  <c r="R130" i="16" s="1"/>
  <c r="L142" i="16"/>
  <c r="Q142" i="16" s="1"/>
  <c r="R142" i="16" s="1"/>
  <c r="L104" i="16"/>
  <c r="Q104" i="16" s="1"/>
  <c r="R104" i="16" s="1"/>
  <c r="L111" i="16"/>
  <c r="Q111" i="16" s="1"/>
  <c r="R111" i="16" s="1"/>
  <c r="L64" i="16"/>
  <c r="Q64" i="16" s="1"/>
  <c r="R64" i="16" s="1"/>
  <c r="L81" i="16"/>
  <c r="Q81" i="16" s="1"/>
  <c r="R81" i="16" s="1"/>
  <c r="L36" i="16"/>
  <c r="Q36" i="16" s="1"/>
  <c r="R36" i="16" s="1"/>
  <c r="L44" i="16"/>
  <c r="Q44" i="16" s="1"/>
  <c r="R44" i="16" s="1"/>
  <c r="L47" i="16"/>
  <c r="Q47" i="16" s="1"/>
  <c r="R47" i="16" s="1"/>
  <c r="L50" i="16"/>
  <c r="Q50" i="16" s="1"/>
  <c r="R50" i="16" s="1"/>
  <c r="L53" i="16"/>
  <c r="Q53" i="16" s="1"/>
  <c r="R53" i="16" s="1"/>
  <c r="L56" i="16"/>
  <c r="Q56" i="16" s="1"/>
  <c r="R56" i="16" s="1"/>
  <c r="L350" i="16"/>
  <c r="Q350" i="16" s="1"/>
  <c r="R350" i="16" s="1"/>
  <c r="L366" i="16"/>
  <c r="Q366" i="16" s="1"/>
  <c r="R366" i="16" s="1"/>
  <c r="L236" i="16"/>
  <c r="Q236" i="16" s="1"/>
  <c r="R236" i="16" s="1"/>
  <c r="L137" i="16"/>
  <c r="Q137" i="16" s="1"/>
  <c r="R137" i="16" s="1"/>
  <c r="L91" i="16"/>
  <c r="Q91" i="16" s="1"/>
  <c r="R91" i="16" s="1"/>
  <c r="L267" i="16"/>
  <c r="Q267" i="16" s="1"/>
  <c r="R267" i="16" s="1"/>
  <c r="L215" i="16"/>
  <c r="Q215" i="16" s="1"/>
  <c r="R215" i="16" s="1"/>
  <c r="L61" i="16"/>
  <c r="Q61" i="16" s="1"/>
  <c r="R61" i="16" s="1"/>
  <c r="L380" i="16"/>
  <c r="Q380" i="16" s="1"/>
  <c r="R380" i="16" s="1"/>
  <c r="L279" i="16"/>
  <c r="Q279" i="16" s="1"/>
  <c r="R279" i="16" s="1"/>
  <c r="L97" i="16"/>
  <c r="Q97" i="16" s="1"/>
  <c r="R97" i="16" s="1"/>
  <c r="L187" i="16"/>
  <c r="Q187" i="16" s="1"/>
  <c r="R187" i="16" s="1"/>
  <c r="L168" i="16"/>
  <c r="Q168" i="16" s="1"/>
  <c r="R168" i="16" s="1"/>
  <c r="L362" i="16"/>
  <c r="Q362" i="16" s="1"/>
  <c r="R362" i="16" s="1"/>
  <c r="L320" i="16"/>
  <c r="Q320" i="16" s="1"/>
  <c r="R320" i="16" s="1"/>
  <c r="L90" i="16"/>
  <c r="Q90" i="16" s="1"/>
  <c r="R90" i="16" s="1"/>
  <c r="L31" i="16"/>
  <c r="Q31" i="16" s="1"/>
  <c r="R31" i="16" s="1"/>
  <c r="L156" i="16"/>
  <c r="Q156" i="16" s="1"/>
  <c r="R156" i="16" s="1"/>
  <c r="L125" i="16"/>
  <c r="Q125" i="16" s="1"/>
  <c r="R125" i="16" s="1"/>
  <c r="L41" i="16"/>
  <c r="Q41" i="16" s="1"/>
  <c r="R41" i="16" s="1"/>
  <c r="L115" i="16"/>
  <c r="Q115" i="16" s="1"/>
  <c r="R115" i="16" s="1"/>
  <c r="L194" i="16"/>
  <c r="Q194" i="16" s="1"/>
  <c r="R194" i="16" s="1"/>
  <c r="L128" i="16"/>
  <c r="Q128" i="16" s="1"/>
  <c r="R128" i="16" s="1"/>
  <c r="L85" i="16"/>
  <c r="Q85" i="16" s="1"/>
  <c r="R85" i="16" s="1"/>
  <c r="L33" i="16"/>
  <c r="Q33" i="16" s="1"/>
  <c r="R33" i="16" s="1"/>
  <c r="L358" i="16"/>
  <c r="Q358" i="16" s="1"/>
  <c r="R358" i="16" s="1"/>
  <c r="L223" i="16"/>
  <c r="Q223" i="16" s="1"/>
  <c r="R223" i="16" s="1"/>
  <c r="L171" i="16"/>
  <c r="Q171" i="16" s="1"/>
  <c r="R171" i="16" s="1"/>
  <c r="L74" i="16"/>
  <c r="Q74" i="16" s="1"/>
  <c r="R74" i="16" s="1"/>
  <c r="L30" i="16"/>
  <c r="Q30" i="16" s="1"/>
  <c r="R30" i="16" s="1"/>
  <c r="L231" i="16"/>
  <c r="Q231" i="16" s="1"/>
  <c r="R231" i="16" s="1"/>
  <c r="L67" i="16"/>
  <c r="Q67" i="16" s="1"/>
  <c r="R67" i="16" s="1"/>
  <c r="L374" i="16"/>
  <c r="Q374" i="16" s="1"/>
  <c r="R374" i="16" s="1"/>
  <c r="L140" i="16"/>
  <c r="Q140" i="16" s="1"/>
  <c r="R140" i="16" s="1"/>
  <c r="L114" i="16"/>
  <c r="Q114" i="16" s="1"/>
  <c r="R114" i="16" s="1"/>
  <c r="L207" i="16"/>
  <c r="Q207" i="16" s="1"/>
  <c r="R207" i="16" s="1"/>
  <c r="L177" i="16"/>
  <c r="Q177" i="16" s="1"/>
  <c r="R177" i="16" s="1"/>
  <c r="L68" i="16"/>
  <c r="Q68" i="16" s="1"/>
  <c r="R68" i="16" s="1"/>
  <c r="L354" i="16"/>
  <c r="Q354" i="16" s="1"/>
  <c r="R354" i="16" s="1"/>
  <c r="L370" i="16"/>
  <c r="Q370" i="16" s="1"/>
  <c r="R370" i="16" s="1"/>
  <c r="L108" i="16"/>
  <c r="Q108" i="16" s="1"/>
  <c r="R108" i="16" s="1"/>
  <c r="L39" i="16"/>
  <c r="Q39" i="16" s="1"/>
  <c r="R39" i="16" s="1"/>
  <c r="L41" i="17"/>
  <c r="Q41" i="17" s="1"/>
  <c r="R41" i="17" s="1"/>
  <c r="L51" i="17"/>
  <c r="Q51" i="17" s="1"/>
  <c r="R51" i="17" s="1"/>
  <c r="L323" i="17"/>
  <c r="Q323" i="17" s="1"/>
  <c r="R323" i="17" s="1"/>
  <c r="L29" i="17"/>
  <c r="L37" i="17"/>
  <c r="Q37" i="17" s="1"/>
  <c r="R37" i="17" s="1"/>
  <c r="L60" i="17"/>
  <c r="Q60" i="17" s="1"/>
  <c r="R60" i="17" s="1"/>
  <c r="L47" i="17"/>
  <c r="Q47" i="17" s="1"/>
  <c r="R47" i="17" s="1"/>
  <c r="L324" i="17"/>
  <c r="Q324" i="17" s="1"/>
  <c r="R324" i="17" s="1"/>
  <c r="L33" i="17"/>
  <c r="Q33" i="17" s="1"/>
  <c r="R33" i="17" s="1"/>
  <c r="L57" i="17"/>
  <c r="Q57" i="17" s="1"/>
  <c r="R57" i="17" s="1"/>
  <c r="L43" i="17"/>
  <c r="Q43" i="17" s="1"/>
  <c r="R43" i="17" s="1"/>
  <c r="L325" i="17"/>
  <c r="Q325" i="17" s="1"/>
  <c r="R325" i="17" s="1"/>
  <c r="L319" i="17"/>
  <c r="Q319" i="17" s="1"/>
  <c r="R319" i="17" s="1"/>
  <c r="L134" i="17"/>
  <c r="Q134" i="17" s="1"/>
  <c r="R134" i="17" s="1"/>
  <c r="L53" i="17"/>
  <c r="Q53" i="17" s="1"/>
  <c r="R53" i="17" s="1"/>
  <c r="L59" i="17"/>
  <c r="Q59" i="17" s="1"/>
  <c r="R59" i="17" s="1"/>
  <c r="L39" i="17"/>
  <c r="Q39" i="17" s="1"/>
  <c r="R39" i="17" s="1"/>
  <c r="L326" i="17"/>
  <c r="Q326" i="17" s="1"/>
  <c r="R326" i="17" s="1"/>
  <c r="L320" i="17"/>
  <c r="Q320" i="17" s="1"/>
  <c r="R320" i="17" s="1"/>
  <c r="L135" i="17"/>
  <c r="Q135" i="17" s="1"/>
  <c r="R135" i="17" s="1"/>
  <c r="L49" i="17"/>
  <c r="Q49" i="17" s="1"/>
  <c r="R49" i="17" s="1"/>
  <c r="L58" i="17"/>
  <c r="Q58" i="17" s="1"/>
  <c r="R58" i="17" s="1"/>
  <c r="L35" i="17"/>
  <c r="Q35" i="17" s="1"/>
  <c r="R35" i="17" s="1"/>
  <c r="L327" i="17"/>
  <c r="Q327" i="17" s="1"/>
  <c r="R327" i="17" s="1"/>
  <c r="L321" i="17"/>
  <c r="Q321" i="17" s="1"/>
  <c r="R321" i="17" s="1"/>
  <c r="L136" i="17"/>
  <c r="Q136" i="17" s="1"/>
  <c r="R136" i="17" s="1"/>
  <c r="L45" i="17"/>
  <c r="Q45" i="17" s="1"/>
  <c r="R45" i="17" s="1"/>
  <c r="L31" i="17"/>
  <c r="Q31" i="17" s="1"/>
  <c r="R31" i="17" s="1"/>
  <c r="L322" i="17"/>
  <c r="Q322" i="17" s="1"/>
  <c r="R322" i="17" s="1"/>
  <c r="L328" i="17"/>
  <c r="Q328" i="17" s="1"/>
  <c r="R328" i="17" s="1"/>
  <c r="L55" i="17"/>
  <c r="Q55" i="17" s="1"/>
  <c r="R55" i="17" s="1"/>
  <c r="L46" i="17"/>
  <c r="Q46" i="17" s="1"/>
  <c r="R46" i="17" s="1"/>
  <c r="L87" i="17"/>
  <c r="Q87" i="17" s="1"/>
  <c r="R87" i="17" s="1"/>
  <c r="L85" i="17"/>
  <c r="Q85" i="17" s="1"/>
  <c r="R85" i="17" s="1"/>
  <c r="L129" i="17"/>
  <c r="Q129" i="17" s="1"/>
  <c r="R129" i="17" s="1"/>
  <c r="L246" i="17"/>
  <c r="Q246" i="17" s="1"/>
  <c r="R246" i="17" s="1"/>
  <c r="L365" i="17"/>
  <c r="Q365" i="17" s="1"/>
  <c r="R365" i="17" s="1"/>
  <c r="L193" i="17"/>
  <c r="Q193" i="17" s="1"/>
  <c r="R193" i="17" s="1"/>
  <c r="L91" i="17"/>
  <c r="Q91" i="17" s="1"/>
  <c r="R91" i="17" s="1"/>
  <c r="L98" i="17"/>
  <c r="Q98" i="17" s="1"/>
  <c r="R98" i="17" s="1"/>
  <c r="L295" i="17"/>
  <c r="Q295" i="17" s="1"/>
  <c r="R295" i="17" s="1"/>
  <c r="L255" i="17"/>
  <c r="Q255" i="17" s="1"/>
  <c r="R255" i="17" s="1"/>
  <c r="L153" i="17"/>
  <c r="Q153" i="17" s="1"/>
  <c r="R153" i="17" s="1"/>
  <c r="L213" i="17"/>
  <c r="Q213" i="17" s="1"/>
  <c r="R213" i="17" s="1"/>
  <c r="L338" i="17"/>
  <c r="Q338" i="17" s="1"/>
  <c r="R338" i="17" s="1"/>
  <c r="L204" i="17"/>
  <c r="Q204" i="17" s="1"/>
  <c r="R204" i="17" s="1"/>
  <c r="L303" i="17"/>
  <c r="Q303" i="17" s="1"/>
  <c r="R303" i="17" s="1"/>
  <c r="L222" i="17"/>
  <c r="Q222" i="17" s="1"/>
  <c r="R222" i="17" s="1"/>
  <c r="L378" i="17"/>
  <c r="Q378" i="17" s="1"/>
  <c r="R378" i="17" s="1"/>
  <c r="L344" i="17"/>
  <c r="Q344" i="17" s="1"/>
  <c r="R344" i="17" s="1"/>
  <c r="L61" i="17"/>
  <c r="Q61" i="17" s="1"/>
  <c r="R61" i="17" s="1"/>
  <c r="L170" i="17"/>
  <c r="Q170" i="17" s="1"/>
  <c r="R170" i="17" s="1"/>
  <c r="L357" i="17"/>
  <c r="Q357" i="17" s="1"/>
  <c r="R357" i="17" s="1"/>
  <c r="L179" i="17"/>
  <c r="Q179" i="17" s="1"/>
  <c r="R179" i="17" s="1"/>
  <c r="L118" i="17"/>
  <c r="Q118" i="17" s="1"/>
  <c r="R118" i="17" s="1"/>
  <c r="L389" i="17"/>
  <c r="Q389" i="17" s="1"/>
  <c r="R389" i="17" s="1"/>
  <c r="L236" i="17"/>
  <c r="Q236" i="17" s="1"/>
  <c r="R236" i="17" s="1"/>
  <c r="L72" i="17"/>
  <c r="Q72" i="17" s="1"/>
  <c r="R72" i="17" s="1"/>
  <c r="L315" i="17"/>
  <c r="Q315" i="17" s="1"/>
  <c r="R315" i="17" s="1"/>
  <c r="L42" i="17"/>
  <c r="Q42" i="17" s="1"/>
  <c r="R42" i="17" s="1"/>
  <c r="L241" i="17"/>
  <c r="Q241" i="17" s="1"/>
  <c r="R241" i="17" s="1"/>
  <c r="L141" i="17"/>
  <c r="Q141" i="17" s="1"/>
  <c r="R141" i="17" s="1"/>
  <c r="L145" i="17"/>
  <c r="Q145" i="17" s="1"/>
  <c r="R145" i="17" s="1"/>
  <c r="L293" i="17"/>
  <c r="Q293" i="17" s="1"/>
  <c r="R293" i="17" s="1"/>
  <c r="L151" i="17"/>
  <c r="Q151" i="17" s="1"/>
  <c r="R151" i="17" s="1"/>
  <c r="L299" i="17"/>
  <c r="Q299" i="17" s="1"/>
  <c r="R299" i="17" s="1"/>
  <c r="L301" i="17"/>
  <c r="Q301" i="17" s="1"/>
  <c r="R301" i="17" s="1"/>
  <c r="L354" i="17"/>
  <c r="Q354" i="17" s="1"/>
  <c r="R354" i="17" s="1"/>
  <c r="L168" i="17"/>
  <c r="Q168" i="17" s="1"/>
  <c r="R168" i="17" s="1"/>
  <c r="L177" i="17"/>
  <c r="Q177" i="17" s="1"/>
  <c r="R177" i="17" s="1"/>
  <c r="L187" i="17"/>
  <c r="Q187" i="17" s="1"/>
  <c r="R187" i="17" s="1"/>
  <c r="L317" i="17"/>
  <c r="Q317" i="17" s="1"/>
  <c r="R317" i="17" s="1"/>
  <c r="L332" i="17"/>
  <c r="Q332" i="17" s="1"/>
  <c r="R332" i="17" s="1"/>
  <c r="L306" i="17"/>
  <c r="Q306" i="17" s="1"/>
  <c r="R306" i="17" s="1"/>
  <c r="L318" i="17"/>
  <c r="Q318" i="17" s="1"/>
  <c r="R318" i="17" s="1"/>
  <c r="L248" i="17"/>
  <c r="Q248" i="17" s="1"/>
  <c r="R248" i="17" s="1"/>
  <c r="L182" i="17"/>
  <c r="Q182" i="17" s="1"/>
  <c r="R182" i="17" s="1"/>
  <c r="L44" i="17"/>
  <c r="Q44" i="17" s="1"/>
  <c r="R44" i="17" s="1"/>
  <c r="L188" i="17"/>
  <c r="Q188" i="17" s="1"/>
  <c r="R188" i="17" s="1"/>
  <c r="L86" i="17"/>
  <c r="Q86" i="17" s="1"/>
  <c r="R86" i="17" s="1"/>
  <c r="L130" i="17"/>
  <c r="Q130" i="17" s="1"/>
  <c r="R130" i="17" s="1"/>
  <c r="L192" i="17"/>
  <c r="Q192" i="17" s="1"/>
  <c r="R192" i="17" s="1"/>
  <c r="L364" i="17"/>
  <c r="Q364" i="17" s="1"/>
  <c r="R364" i="17" s="1"/>
  <c r="L146" i="17"/>
  <c r="Q146" i="17" s="1"/>
  <c r="R146" i="17" s="1"/>
  <c r="L368" i="17"/>
  <c r="Q368" i="17" s="1"/>
  <c r="R368" i="17" s="1"/>
  <c r="L161" i="17"/>
  <c r="Q161" i="17" s="1"/>
  <c r="R161" i="17" s="1"/>
  <c r="L294" i="17"/>
  <c r="Q294" i="17" s="1"/>
  <c r="R294" i="17" s="1"/>
  <c r="L254" i="17"/>
  <c r="Q254" i="17" s="1"/>
  <c r="R254" i="17" s="1"/>
  <c r="L152" i="17"/>
  <c r="Q152" i="17" s="1"/>
  <c r="R152" i="17" s="1"/>
  <c r="L211" i="17"/>
  <c r="Q211" i="17" s="1"/>
  <c r="R211" i="17" s="1"/>
  <c r="L337" i="17"/>
  <c r="Q337" i="17" s="1"/>
  <c r="R337" i="17" s="1"/>
  <c r="L202" i="17"/>
  <c r="Q202" i="17" s="1"/>
  <c r="R202" i="17" s="1"/>
  <c r="L302" i="17"/>
  <c r="Q302" i="17" s="1"/>
  <c r="R302" i="17" s="1"/>
  <c r="L221" i="17"/>
  <c r="Q221" i="17" s="1"/>
  <c r="R221" i="17" s="1"/>
  <c r="L355" i="17"/>
  <c r="Q355" i="17" s="1"/>
  <c r="R355" i="17" s="1"/>
  <c r="L343" i="17"/>
  <c r="Q343" i="17" s="1"/>
  <c r="R343" i="17" s="1"/>
  <c r="L381" i="17"/>
  <c r="Q381" i="17" s="1"/>
  <c r="R381" i="17" s="1"/>
  <c r="L169" i="17"/>
  <c r="Q169" i="17" s="1"/>
  <c r="R169" i="17" s="1"/>
  <c r="L308" i="17"/>
  <c r="Q308" i="17" s="1"/>
  <c r="R308" i="17" s="1"/>
  <c r="L178" i="17"/>
  <c r="Q178" i="17" s="1"/>
  <c r="R178" i="17" s="1"/>
  <c r="L117" i="17"/>
  <c r="Q117" i="17" s="1"/>
  <c r="R117" i="17" s="1"/>
  <c r="L388" i="17"/>
  <c r="Q388" i="17" s="1"/>
  <c r="R388" i="17" s="1"/>
  <c r="L235" i="17"/>
  <c r="Q235" i="17" s="1"/>
  <c r="R235" i="17" s="1"/>
  <c r="L71" i="17"/>
  <c r="Q71" i="17" s="1"/>
  <c r="R71" i="17" s="1"/>
  <c r="L316" i="17"/>
  <c r="Q316" i="17" s="1"/>
  <c r="R316" i="17" s="1"/>
  <c r="L189" i="17"/>
  <c r="Q189" i="17" s="1"/>
  <c r="R189" i="17" s="1"/>
  <c r="L131" i="17"/>
  <c r="Q131" i="17" s="1"/>
  <c r="R131" i="17" s="1"/>
  <c r="L333" i="17"/>
  <c r="Q333" i="17" s="1"/>
  <c r="R333" i="17" s="1"/>
  <c r="L335" i="17"/>
  <c r="Q335" i="17" s="1"/>
  <c r="R335" i="17" s="1"/>
  <c r="L374" i="17"/>
  <c r="Q374" i="17" s="1"/>
  <c r="R374" i="17" s="1"/>
  <c r="L253" i="17"/>
  <c r="Q253" i="17" s="1"/>
  <c r="R253" i="17" s="1"/>
  <c r="L209" i="17"/>
  <c r="Q209" i="17" s="1"/>
  <c r="R209" i="17" s="1"/>
  <c r="L162" i="17"/>
  <c r="Q162" i="17" s="1"/>
  <c r="R162" i="17" s="1"/>
  <c r="L220" i="17"/>
  <c r="Q220" i="17" s="1"/>
  <c r="R220" i="17" s="1"/>
  <c r="L304" i="17"/>
  <c r="Q304" i="17" s="1"/>
  <c r="R304" i="17" s="1"/>
  <c r="L356" i="17"/>
  <c r="Q356" i="17" s="1"/>
  <c r="R356" i="17" s="1"/>
  <c r="L307" i="17"/>
  <c r="Q307" i="17" s="1"/>
  <c r="R307" i="17" s="1"/>
  <c r="L116" i="17"/>
  <c r="Q116" i="17" s="1"/>
  <c r="R116" i="17" s="1"/>
  <c r="L359" i="17"/>
  <c r="Q359" i="17" s="1"/>
  <c r="R359" i="17" s="1"/>
  <c r="L393" i="17"/>
  <c r="Q393" i="17" s="1"/>
  <c r="R393" i="17" s="1"/>
  <c r="L40" i="17"/>
  <c r="Q40" i="17" s="1"/>
  <c r="R40" i="17" s="1"/>
  <c r="L76" i="17"/>
  <c r="Q76" i="17" s="1"/>
  <c r="R76" i="17" s="1"/>
  <c r="L140" i="17"/>
  <c r="Q140" i="17" s="1"/>
  <c r="R140" i="17" s="1"/>
  <c r="L334" i="17"/>
  <c r="Q334" i="17" s="1"/>
  <c r="R334" i="17" s="1"/>
  <c r="L292" i="17"/>
  <c r="Q292" i="17" s="1"/>
  <c r="R292" i="17" s="1"/>
  <c r="L150" i="17"/>
  <c r="Q150" i="17" s="1"/>
  <c r="R150" i="17" s="1"/>
  <c r="L207" i="17"/>
  <c r="Q207" i="17" s="1"/>
  <c r="R207" i="17" s="1"/>
  <c r="L159" i="17"/>
  <c r="Q159" i="17" s="1"/>
  <c r="R159" i="17" s="1"/>
  <c r="L219" i="17"/>
  <c r="Q219" i="17" s="1"/>
  <c r="R219" i="17" s="1"/>
  <c r="L305" i="17"/>
  <c r="Q305" i="17" s="1"/>
  <c r="R305" i="17" s="1"/>
  <c r="L176" i="17"/>
  <c r="Q176" i="17" s="1"/>
  <c r="R176" i="17" s="1"/>
  <c r="L186" i="17"/>
  <c r="Q186" i="17" s="1"/>
  <c r="R186" i="17" s="1"/>
  <c r="L88" i="17"/>
  <c r="Q88" i="17" s="1"/>
  <c r="R88" i="17" s="1"/>
  <c r="L353" i="17"/>
  <c r="Q353" i="17" s="1"/>
  <c r="R353" i="17" s="1"/>
  <c r="L242" i="17"/>
  <c r="Q242" i="17" s="1"/>
  <c r="R242" i="17" s="1"/>
  <c r="L358" i="17"/>
  <c r="Q358" i="17" s="1"/>
  <c r="R358" i="17" s="1"/>
  <c r="L210" i="17"/>
  <c r="Q210" i="17" s="1"/>
  <c r="R210" i="17" s="1"/>
  <c r="L38" i="17"/>
  <c r="Q38" i="17" s="1"/>
  <c r="R38" i="17" s="1"/>
  <c r="L77" i="17"/>
  <c r="Q77" i="17" s="1"/>
  <c r="R77" i="17" s="1"/>
  <c r="L243" i="17"/>
  <c r="Q243" i="17" s="1"/>
  <c r="R243" i="17" s="1"/>
  <c r="L363" i="17"/>
  <c r="Q363" i="17" s="1"/>
  <c r="R363" i="17" s="1"/>
  <c r="L139" i="17"/>
  <c r="Q139" i="17" s="1"/>
  <c r="R139" i="17" s="1"/>
  <c r="L284" i="17"/>
  <c r="Q284" i="17" s="1"/>
  <c r="R284" i="17" s="1"/>
  <c r="L143" i="17"/>
  <c r="Q143" i="17" s="1"/>
  <c r="R143" i="17" s="1"/>
  <c r="L287" i="17"/>
  <c r="Q287" i="17" s="1"/>
  <c r="R287" i="17" s="1"/>
  <c r="L372" i="17"/>
  <c r="Q372" i="17" s="1"/>
  <c r="R372" i="17" s="1"/>
  <c r="L291" i="17"/>
  <c r="Q291" i="17" s="1"/>
  <c r="R291" i="17" s="1"/>
  <c r="L201" i="17"/>
  <c r="Q201" i="17" s="1"/>
  <c r="R201" i="17" s="1"/>
  <c r="L102" i="17"/>
  <c r="Q102" i="17" s="1"/>
  <c r="R102" i="17" s="1"/>
  <c r="L205" i="17"/>
  <c r="Q205" i="17" s="1"/>
  <c r="R205" i="17" s="1"/>
  <c r="L261" i="17"/>
  <c r="Q261" i="17" s="1"/>
  <c r="R261" i="17" s="1"/>
  <c r="L157" i="17"/>
  <c r="Q157" i="17" s="1"/>
  <c r="R157" i="17" s="1"/>
  <c r="L267" i="17"/>
  <c r="Q267" i="17" s="1"/>
  <c r="R267" i="17" s="1"/>
  <c r="L164" i="17"/>
  <c r="Q164" i="17" s="1"/>
  <c r="R164" i="17" s="1"/>
  <c r="L352" i="17"/>
  <c r="Q352" i="17" s="1"/>
  <c r="R352" i="17" s="1"/>
  <c r="L226" i="17"/>
  <c r="Q226" i="17" s="1"/>
  <c r="R226" i="17" s="1"/>
  <c r="L270" i="17"/>
  <c r="Q270" i="17" s="1"/>
  <c r="R270" i="17" s="1"/>
  <c r="L114" i="17"/>
  <c r="Q114" i="17" s="1"/>
  <c r="R114" i="17" s="1"/>
  <c r="L271" i="17"/>
  <c r="Q271" i="17" s="1"/>
  <c r="R271" i="17" s="1"/>
  <c r="L175" i="17"/>
  <c r="Q175" i="17" s="1"/>
  <c r="R175" i="17" s="1"/>
  <c r="L70" i="17"/>
  <c r="Q70" i="17" s="1"/>
  <c r="R70" i="17" s="1"/>
  <c r="L312" i="17"/>
  <c r="Q312" i="17" s="1"/>
  <c r="R312" i="17" s="1"/>
  <c r="L185" i="17"/>
  <c r="Q185" i="17" s="1"/>
  <c r="R185" i="17" s="1"/>
  <c r="L391" i="17"/>
  <c r="Q391" i="17" s="1"/>
  <c r="R391" i="17" s="1"/>
  <c r="L54" i="17"/>
  <c r="Q54" i="17" s="1"/>
  <c r="R54" i="17" s="1"/>
  <c r="L81" i="17"/>
  <c r="Q81" i="17" s="1"/>
  <c r="R81" i="17" s="1"/>
  <c r="L240" i="17"/>
  <c r="Q240" i="17" s="1"/>
  <c r="R240" i="17" s="1"/>
  <c r="L329" i="17"/>
  <c r="Q329" i="17" s="1"/>
  <c r="R329" i="17" s="1"/>
  <c r="L89" i="17"/>
  <c r="Q89" i="17" s="1"/>
  <c r="R89" i="17" s="1"/>
  <c r="L95" i="17"/>
  <c r="Q95" i="17" s="1"/>
  <c r="R95" i="17" s="1"/>
  <c r="L336" i="17"/>
  <c r="Q336" i="17" s="1"/>
  <c r="R336" i="17" s="1"/>
  <c r="L259" i="17"/>
  <c r="Q259" i="17" s="1"/>
  <c r="R259" i="17" s="1"/>
  <c r="L197" i="17"/>
  <c r="Q197" i="17" s="1"/>
  <c r="R197" i="17" s="1"/>
  <c r="L104" i="17"/>
  <c r="Q104" i="17" s="1"/>
  <c r="R104" i="17" s="1"/>
  <c r="L212" i="17"/>
  <c r="Q212" i="17" s="1"/>
  <c r="R212" i="17" s="1"/>
  <c r="L263" i="17"/>
  <c r="Q263" i="17" s="1"/>
  <c r="R263" i="17" s="1"/>
  <c r="L228" i="17"/>
  <c r="Q228" i="17" s="1"/>
  <c r="R228" i="17" s="1"/>
  <c r="L231" i="17"/>
  <c r="Q231" i="17" s="1"/>
  <c r="R231" i="17" s="1"/>
  <c r="L122" i="17"/>
  <c r="Q122" i="17" s="1"/>
  <c r="R122" i="17" s="1"/>
  <c r="L273" i="17"/>
  <c r="Q273" i="17" s="1"/>
  <c r="R273" i="17" s="1"/>
  <c r="L225" i="17"/>
  <c r="Q225" i="17" s="1"/>
  <c r="R225" i="17" s="1"/>
  <c r="L227" i="17"/>
  <c r="Q227" i="17" s="1"/>
  <c r="R227" i="17" s="1"/>
  <c r="L65" i="17"/>
  <c r="Q65" i="17" s="1"/>
  <c r="R65" i="17" s="1"/>
  <c r="L75" i="17"/>
  <c r="Q75" i="17" s="1"/>
  <c r="R75" i="17" s="1"/>
  <c r="L36" i="17"/>
  <c r="Q36" i="17" s="1"/>
  <c r="R36" i="17" s="1"/>
  <c r="L78" i="17"/>
  <c r="Q78" i="17" s="1"/>
  <c r="R78" i="17" s="1"/>
  <c r="L244" i="17"/>
  <c r="Q244" i="17" s="1"/>
  <c r="R244" i="17" s="1"/>
  <c r="L362" i="17"/>
  <c r="Q362" i="17" s="1"/>
  <c r="R362" i="17" s="1"/>
  <c r="L138" i="17"/>
  <c r="Q138" i="17" s="1"/>
  <c r="R138" i="17" s="1"/>
  <c r="L283" i="17"/>
  <c r="Q283" i="17" s="1"/>
  <c r="R283" i="17" s="1"/>
  <c r="L142" i="17"/>
  <c r="Q142" i="17" s="1"/>
  <c r="R142" i="17" s="1"/>
  <c r="L286" i="17"/>
  <c r="Q286" i="17" s="1"/>
  <c r="R286" i="17" s="1"/>
  <c r="L371" i="17"/>
  <c r="Q371" i="17" s="1"/>
  <c r="R371" i="17" s="1"/>
  <c r="L290" i="17"/>
  <c r="Q290" i="17" s="1"/>
  <c r="R290" i="17" s="1"/>
  <c r="L200" i="17"/>
  <c r="Q200" i="17" s="1"/>
  <c r="R200" i="17" s="1"/>
  <c r="L101" i="17"/>
  <c r="Q101" i="17" s="1"/>
  <c r="R101" i="17" s="1"/>
  <c r="L203" i="17"/>
  <c r="Q203" i="17" s="1"/>
  <c r="R203" i="17" s="1"/>
  <c r="L218" i="17"/>
  <c r="Q218" i="17" s="1"/>
  <c r="R218" i="17" s="1"/>
  <c r="L156" i="17"/>
  <c r="Q156" i="17" s="1"/>
  <c r="R156" i="17" s="1"/>
  <c r="L266" i="17"/>
  <c r="Q266" i="17" s="1"/>
  <c r="R266" i="17" s="1"/>
  <c r="L163" i="17"/>
  <c r="Q163" i="17" s="1"/>
  <c r="R163" i="17" s="1"/>
  <c r="L351" i="17"/>
  <c r="Q351" i="17" s="1"/>
  <c r="R351" i="17" s="1"/>
  <c r="L166" i="17"/>
  <c r="Q166" i="17" s="1"/>
  <c r="R166" i="17" s="1"/>
  <c r="L269" i="17"/>
  <c r="Q269" i="17" s="1"/>
  <c r="R269" i="17" s="1"/>
  <c r="L63" i="17"/>
  <c r="Q63" i="17" s="1"/>
  <c r="R63" i="17" s="1"/>
  <c r="L234" i="17"/>
  <c r="Q234" i="17" s="1"/>
  <c r="R234" i="17" s="1"/>
  <c r="L174" i="17"/>
  <c r="Q174" i="17" s="1"/>
  <c r="R174" i="17" s="1"/>
  <c r="L69" i="17"/>
  <c r="Q69" i="17" s="1"/>
  <c r="R69" i="17" s="1"/>
  <c r="L311" i="17"/>
  <c r="Q311" i="17" s="1"/>
  <c r="R311" i="17" s="1"/>
  <c r="L184" i="17"/>
  <c r="Q184" i="17" s="1"/>
  <c r="R184" i="17" s="1"/>
  <c r="L278" i="17"/>
  <c r="Q278" i="17" s="1"/>
  <c r="R278" i="17" s="1"/>
  <c r="L249" i="17"/>
  <c r="Q249" i="17" s="1"/>
  <c r="R249" i="17" s="1"/>
  <c r="L112" i="17"/>
  <c r="Q112" i="17" s="1"/>
  <c r="R112" i="17" s="1"/>
  <c r="L124" i="17"/>
  <c r="Q124" i="17" s="1"/>
  <c r="R124" i="17" s="1"/>
  <c r="L360" i="17"/>
  <c r="Q360" i="17" s="1"/>
  <c r="R360" i="17" s="1"/>
  <c r="L34" i="17"/>
  <c r="Q34" i="17" s="1"/>
  <c r="R34" i="17" s="1"/>
  <c r="L79" i="17"/>
  <c r="Q79" i="17" s="1"/>
  <c r="R79" i="17" s="1"/>
  <c r="L245" i="17"/>
  <c r="Q245" i="17" s="1"/>
  <c r="R245" i="17" s="1"/>
  <c r="L331" i="17"/>
  <c r="Q331" i="17" s="1"/>
  <c r="R331" i="17" s="1"/>
  <c r="L137" i="17"/>
  <c r="Q137" i="17" s="1"/>
  <c r="R137" i="17" s="1"/>
  <c r="L282" i="17"/>
  <c r="Q282" i="17" s="1"/>
  <c r="R282" i="17" s="1"/>
  <c r="L97" i="17"/>
  <c r="Q97" i="17" s="1"/>
  <c r="R97" i="17" s="1"/>
  <c r="L285" i="17"/>
  <c r="Q285" i="17" s="1"/>
  <c r="R285" i="17" s="1"/>
  <c r="L370" i="17"/>
  <c r="Q370" i="17" s="1"/>
  <c r="R370" i="17" s="1"/>
  <c r="L289" i="17"/>
  <c r="Q289" i="17" s="1"/>
  <c r="R289" i="17" s="1"/>
  <c r="L199" i="17"/>
  <c r="Q199" i="17" s="1"/>
  <c r="R199" i="17" s="1"/>
  <c r="L100" i="17"/>
  <c r="Q100" i="17" s="1"/>
  <c r="R100" i="17" s="1"/>
  <c r="L160" i="17"/>
  <c r="Q160" i="17" s="1"/>
  <c r="R160" i="17" s="1"/>
  <c r="L216" i="17"/>
  <c r="Q216" i="17" s="1"/>
  <c r="R216" i="17" s="1"/>
  <c r="L106" i="17"/>
  <c r="Q106" i="17" s="1"/>
  <c r="R106" i="17" s="1"/>
  <c r="L265" i="17"/>
  <c r="Q265" i="17" s="1"/>
  <c r="R265" i="17" s="1"/>
  <c r="L109" i="17"/>
  <c r="Q109" i="17" s="1"/>
  <c r="R109" i="17" s="1"/>
  <c r="L350" i="17"/>
  <c r="Q350" i="17" s="1"/>
  <c r="R350" i="17" s="1"/>
  <c r="L165" i="17"/>
  <c r="Q165" i="17" s="1"/>
  <c r="R165" i="17" s="1"/>
  <c r="L230" i="17"/>
  <c r="Q230" i="17" s="1"/>
  <c r="R230" i="17" s="1"/>
  <c r="L387" i="17"/>
  <c r="Q387" i="17" s="1"/>
  <c r="R387" i="17" s="1"/>
  <c r="L233" i="17"/>
  <c r="Q233" i="17" s="1"/>
  <c r="R233" i="17" s="1"/>
  <c r="L173" i="17"/>
  <c r="Q173" i="17" s="1"/>
  <c r="R173" i="17" s="1"/>
  <c r="L68" i="17"/>
  <c r="Q68" i="17" s="1"/>
  <c r="R68" i="17" s="1"/>
  <c r="L310" i="17"/>
  <c r="Q310" i="17" s="1"/>
  <c r="R310" i="17" s="1"/>
  <c r="L183" i="17"/>
  <c r="Q183" i="17" s="1"/>
  <c r="R183" i="17" s="1"/>
  <c r="L274" i="17"/>
  <c r="Q274" i="17" s="1"/>
  <c r="R274" i="17" s="1"/>
  <c r="L133" i="17"/>
  <c r="Q133" i="17" s="1"/>
  <c r="R133" i="17" s="1"/>
  <c r="L56" i="17"/>
  <c r="Q56" i="17" s="1"/>
  <c r="R56" i="17" s="1"/>
  <c r="L32" i="17"/>
  <c r="Q32" i="17" s="1"/>
  <c r="R32" i="17" s="1"/>
  <c r="L80" i="17"/>
  <c r="Q80" i="17" s="1"/>
  <c r="R80" i="17" s="1"/>
  <c r="L239" i="17"/>
  <c r="Q239" i="17" s="1"/>
  <c r="R239" i="17" s="1"/>
  <c r="L330" i="17"/>
  <c r="Q330" i="17" s="1"/>
  <c r="R330" i="17" s="1"/>
  <c r="L90" i="17"/>
  <c r="Q90" i="17" s="1"/>
  <c r="R90" i="17" s="1"/>
  <c r="L250" i="17"/>
  <c r="Q250" i="17" s="1"/>
  <c r="R250" i="17" s="1"/>
  <c r="L96" i="17"/>
  <c r="Q96" i="17" s="1"/>
  <c r="R96" i="17" s="1"/>
  <c r="L251" i="17"/>
  <c r="Q251" i="17" s="1"/>
  <c r="R251" i="17" s="1"/>
  <c r="L369" i="17"/>
  <c r="Q369" i="17" s="1"/>
  <c r="R369" i="17" s="1"/>
  <c r="L288" i="17"/>
  <c r="Q288" i="17" s="1"/>
  <c r="R288" i="17" s="1"/>
  <c r="L198" i="17"/>
  <c r="Q198" i="17" s="1"/>
  <c r="R198" i="17" s="1"/>
  <c r="L99" i="17"/>
  <c r="Q99" i="17" s="1"/>
  <c r="R99" i="17" s="1"/>
  <c r="L158" i="17"/>
  <c r="Q158" i="17" s="1"/>
  <c r="R158" i="17" s="1"/>
  <c r="L214" i="17"/>
  <c r="Q214" i="17" s="1"/>
  <c r="R214" i="17" s="1"/>
  <c r="L105" i="17"/>
  <c r="Q105" i="17" s="1"/>
  <c r="R105" i="17" s="1"/>
  <c r="L264" i="17"/>
  <c r="Q264" i="17" s="1"/>
  <c r="R264" i="17" s="1"/>
  <c r="L108" i="17"/>
  <c r="Q108" i="17" s="1"/>
  <c r="R108" i="17" s="1"/>
  <c r="L349" i="17"/>
  <c r="Q349" i="17" s="1"/>
  <c r="R349" i="17" s="1"/>
  <c r="L113" i="17"/>
  <c r="Q113" i="17" s="1"/>
  <c r="R113" i="17" s="1"/>
  <c r="L229" i="17"/>
  <c r="Q229" i="17" s="1"/>
  <c r="R229" i="17" s="1"/>
  <c r="L386" i="17"/>
  <c r="Q386" i="17" s="1"/>
  <c r="R386" i="17" s="1"/>
  <c r="L232" i="17"/>
  <c r="Q232" i="17" s="1"/>
  <c r="R232" i="17" s="1"/>
  <c r="L123" i="17"/>
  <c r="Q123" i="17" s="1"/>
  <c r="R123" i="17" s="1"/>
  <c r="L67" i="17"/>
  <c r="Q67" i="17" s="1"/>
  <c r="R67" i="17" s="1"/>
  <c r="L309" i="17"/>
  <c r="Q309" i="17" s="1"/>
  <c r="R309" i="17" s="1"/>
  <c r="L125" i="17"/>
  <c r="Q125" i="17" s="1"/>
  <c r="R125" i="17" s="1"/>
  <c r="L275" i="17"/>
  <c r="Q275" i="17" s="1"/>
  <c r="R275" i="17" s="1"/>
  <c r="L361" i="17"/>
  <c r="Q361" i="17" s="1"/>
  <c r="R361" i="17" s="1"/>
  <c r="L195" i="17"/>
  <c r="Q195" i="17" s="1"/>
  <c r="R195" i="17" s="1"/>
  <c r="L375" i="17"/>
  <c r="Q375" i="17" s="1"/>
  <c r="R375" i="17" s="1"/>
  <c r="L103" i="17"/>
  <c r="Q103" i="17" s="1"/>
  <c r="R103" i="17" s="1"/>
  <c r="L107" i="17"/>
  <c r="Q107" i="17" s="1"/>
  <c r="R107" i="17" s="1"/>
  <c r="L385" i="17"/>
  <c r="Q385" i="17" s="1"/>
  <c r="R385" i="17" s="1"/>
  <c r="L66" i="17"/>
  <c r="Q66" i="17" s="1"/>
  <c r="R66" i="17" s="1"/>
  <c r="L276" i="17"/>
  <c r="Q276" i="17" s="1"/>
  <c r="R276" i="17" s="1"/>
  <c r="L52" i="17"/>
  <c r="Q52" i="17" s="1"/>
  <c r="R52" i="17" s="1"/>
  <c r="L272" i="17"/>
  <c r="Q272" i="17" s="1"/>
  <c r="R272" i="17" s="1"/>
  <c r="L348" i="17"/>
  <c r="Q348" i="17" s="1"/>
  <c r="R348" i="17" s="1"/>
  <c r="L281" i="17"/>
  <c r="Q281" i="17" s="1"/>
  <c r="R281" i="17" s="1"/>
  <c r="L82" i="17"/>
  <c r="Q82" i="17" s="1"/>
  <c r="R82" i="17" s="1"/>
  <c r="L94" i="17"/>
  <c r="Q94" i="17" s="1"/>
  <c r="R94" i="17" s="1"/>
  <c r="L149" i="17"/>
  <c r="Q149" i="17" s="1"/>
  <c r="R149" i="17" s="1"/>
  <c r="L298" i="17"/>
  <c r="Q298" i="17" s="1"/>
  <c r="R298" i="17" s="1"/>
  <c r="L258" i="17"/>
  <c r="Q258" i="17" s="1"/>
  <c r="R258" i="17" s="1"/>
  <c r="L260" i="17"/>
  <c r="Q260" i="17" s="1"/>
  <c r="R260" i="17" s="1"/>
  <c r="L341" i="17"/>
  <c r="Q341" i="17" s="1"/>
  <c r="R341" i="17" s="1"/>
  <c r="L377" i="17"/>
  <c r="Q377" i="17" s="1"/>
  <c r="R377" i="17" s="1"/>
  <c r="L347" i="17"/>
  <c r="Q347" i="17" s="1"/>
  <c r="R347" i="17" s="1"/>
  <c r="L111" i="17"/>
  <c r="Q111" i="17" s="1"/>
  <c r="R111" i="17" s="1"/>
  <c r="L384" i="17"/>
  <c r="Q384" i="17" s="1"/>
  <c r="R384" i="17" s="1"/>
  <c r="L121" i="17"/>
  <c r="Q121" i="17" s="1"/>
  <c r="R121" i="17" s="1"/>
  <c r="L277" i="17"/>
  <c r="Q277" i="17" s="1"/>
  <c r="R277" i="17" s="1"/>
  <c r="L50" i="17"/>
  <c r="Q50" i="17" s="1"/>
  <c r="R50" i="17" s="1"/>
  <c r="L190" i="17"/>
  <c r="Q190" i="17" s="1"/>
  <c r="R190" i="17" s="1"/>
  <c r="L83" i="17"/>
  <c r="Q83" i="17" s="1"/>
  <c r="R83" i="17" s="1"/>
  <c r="L127" i="17"/>
  <c r="Q127" i="17" s="1"/>
  <c r="R127" i="17" s="1"/>
  <c r="L280" i="17"/>
  <c r="Q280" i="17" s="1"/>
  <c r="R280" i="17" s="1"/>
  <c r="L367" i="17"/>
  <c r="Q367" i="17" s="1"/>
  <c r="R367" i="17" s="1"/>
  <c r="L247" i="17"/>
  <c r="Q247" i="17" s="1"/>
  <c r="R247" i="17" s="1"/>
  <c r="L93" i="17"/>
  <c r="Q93" i="17" s="1"/>
  <c r="R93" i="17" s="1"/>
  <c r="L148" i="17"/>
  <c r="Q148" i="17" s="1"/>
  <c r="R148" i="17" s="1"/>
  <c r="L297" i="17"/>
  <c r="Q297" i="17" s="1"/>
  <c r="R297" i="17" s="1"/>
  <c r="L257" i="17"/>
  <c r="Q257" i="17" s="1"/>
  <c r="R257" i="17" s="1"/>
  <c r="L155" i="17"/>
  <c r="Q155" i="17" s="1"/>
  <c r="R155" i="17" s="1"/>
  <c r="L217" i="17"/>
  <c r="Q217" i="17" s="1"/>
  <c r="R217" i="17" s="1"/>
  <c r="L340" i="17"/>
  <c r="Q340" i="17" s="1"/>
  <c r="R340" i="17" s="1"/>
  <c r="L208" i="17"/>
  <c r="Q208" i="17" s="1"/>
  <c r="R208" i="17" s="1"/>
  <c r="L376" i="17"/>
  <c r="Q376" i="17" s="1"/>
  <c r="R376" i="17" s="1"/>
  <c r="L224" i="17"/>
  <c r="Q224" i="17" s="1"/>
  <c r="R224" i="17" s="1"/>
  <c r="L380" i="17"/>
  <c r="Q380" i="17" s="1"/>
  <c r="R380" i="17" s="1"/>
  <c r="L346" i="17"/>
  <c r="Q346" i="17" s="1"/>
  <c r="R346" i="17" s="1"/>
  <c r="L110" i="17"/>
  <c r="Q110" i="17" s="1"/>
  <c r="R110" i="17" s="1"/>
  <c r="L172" i="17"/>
  <c r="Q172" i="17" s="1"/>
  <c r="R172" i="17" s="1"/>
  <c r="L383" i="17"/>
  <c r="Q383" i="17" s="1"/>
  <c r="L181" i="17"/>
  <c r="Q181" i="17" s="1"/>
  <c r="R181" i="17" s="1"/>
  <c r="L120" i="17"/>
  <c r="Q120" i="17" s="1"/>
  <c r="R120" i="17" s="1"/>
  <c r="L64" i="17"/>
  <c r="Q64" i="17" s="1"/>
  <c r="R64" i="17" s="1"/>
  <c r="L238" i="17"/>
  <c r="Q238" i="17" s="1"/>
  <c r="R238" i="17" s="1"/>
  <c r="L74" i="17"/>
  <c r="Q74" i="17" s="1"/>
  <c r="R74" i="17" s="1"/>
  <c r="L313" i="17"/>
  <c r="Q313" i="17" s="1"/>
  <c r="R313" i="17" s="1"/>
  <c r="L196" i="17"/>
  <c r="Q196" i="17" s="1"/>
  <c r="R196" i="17" s="1"/>
  <c r="L30" i="17"/>
  <c r="Q30" i="17" s="1"/>
  <c r="R30" i="17" s="1"/>
  <c r="L48" i="17"/>
  <c r="Q48" i="17" s="1"/>
  <c r="R48" i="17" s="1"/>
  <c r="L191" i="17"/>
  <c r="Q191" i="17" s="1"/>
  <c r="R191" i="17" s="1"/>
  <c r="L84" i="17"/>
  <c r="Q84" i="17" s="1"/>
  <c r="R84" i="17" s="1"/>
  <c r="L128" i="17"/>
  <c r="Q128" i="17" s="1"/>
  <c r="R128" i="17" s="1"/>
  <c r="L279" i="17"/>
  <c r="Q279" i="17" s="1"/>
  <c r="R279" i="17" s="1"/>
  <c r="L366" i="17"/>
  <c r="Q366" i="17" s="1"/>
  <c r="R366" i="17" s="1"/>
  <c r="L194" i="17"/>
  <c r="Q194" i="17" s="1"/>
  <c r="R194" i="17" s="1"/>
  <c r="L92" i="17"/>
  <c r="Q92" i="17" s="1"/>
  <c r="R92" i="17" s="1"/>
  <c r="L147" i="17"/>
  <c r="Q147" i="17" s="1"/>
  <c r="R147" i="17" s="1"/>
  <c r="L296" i="17"/>
  <c r="Q296" i="17" s="1"/>
  <c r="R296" i="17" s="1"/>
  <c r="L256" i="17"/>
  <c r="Q256" i="17" s="1"/>
  <c r="R256" i="17" s="1"/>
  <c r="L154" i="17"/>
  <c r="Q154" i="17" s="1"/>
  <c r="R154" i="17" s="1"/>
  <c r="L215" i="17"/>
  <c r="Q215" i="17" s="1"/>
  <c r="R215" i="17" s="1"/>
  <c r="L339" i="17"/>
  <c r="Q339" i="17" s="1"/>
  <c r="R339" i="17" s="1"/>
  <c r="L206" i="17"/>
  <c r="Q206" i="17" s="1"/>
  <c r="R206" i="17" s="1"/>
  <c r="L342" i="17"/>
  <c r="Q342" i="17" s="1"/>
  <c r="R342" i="17" s="1"/>
  <c r="L223" i="17"/>
  <c r="Q223" i="17" s="1"/>
  <c r="R223" i="17" s="1"/>
  <c r="L379" i="17"/>
  <c r="Q379" i="17" s="1"/>
  <c r="R379" i="17" s="1"/>
  <c r="L345" i="17"/>
  <c r="Q345" i="17" s="1"/>
  <c r="R345" i="17" s="1"/>
  <c r="L62" i="17"/>
  <c r="Q62" i="17" s="1"/>
  <c r="R62" i="17" s="1"/>
  <c r="L171" i="17"/>
  <c r="Q171" i="17" s="1"/>
  <c r="R171" i="17" s="1"/>
  <c r="L382" i="17"/>
  <c r="Q382" i="17" s="1"/>
  <c r="R382" i="17" s="1"/>
  <c r="L180" i="17"/>
  <c r="Q180" i="17" s="1"/>
  <c r="R180" i="17" s="1"/>
  <c r="L119" i="17"/>
  <c r="Q119" i="17" s="1"/>
  <c r="R119" i="17" s="1"/>
  <c r="L390" i="17"/>
  <c r="Q390" i="17" s="1"/>
  <c r="R390" i="17" s="1"/>
  <c r="L237" i="17"/>
  <c r="Q237" i="17" s="1"/>
  <c r="R237" i="17" s="1"/>
  <c r="L73" i="17"/>
  <c r="Q73" i="17" s="1"/>
  <c r="R73" i="17" s="1"/>
  <c r="L314" i="17"/>
  <c r="Q314" i="17" s="1"/>
  <c r="R314" i="17" s="1"/>
  <c r="L132" i="17"/>
  <c r="Q132" i="17" s="1"/>
  <c r="R132" i="17" s="1"/>
  <c r="L144" i="17"/>
  <c r="Q144" i="17" s="1"/>
  <c r="R144" i="17" s="1"/>
  <c r="L373" i="17"/>
  <c r="Q373" i="17" s="1"/>
  <c r="R373" i="17" s="1"/>
  <c r="L252" i="17"/>
  <c r="Q252" i="17" s="1"/>
  <c r="R252" i="17" s="1"/>
  <c r="L262" i="17"/>
  <c r="Q262" i="17" s="1"/>
  <c r="R262" i="17" s="1"/>
  <c r="L300" i="17"/>
  <c r="Q300" i="17" s="1"/>
  <c r="R300" i="17" s="1"/>
  <c r="L268" i="17"/>
  <c r="Q268" i="17" s="1"/>
  <c r="R268" i="17" s="1"/>
  <c r="L167" i="17"/>
  <c r="Q167" i="17" s="1"/>
  <c r="R167" i="17" s="1"/>
  <c r="L115" i="17"/>
  <c r="Q115" i="17" s="1"/>
  <c r="R115" i="17" s="1"/>
  <c r="L392" i="17"/>
  <c r="Q392" i="17" s="1"/>
  <c r="R392" i="17" s="1"/>
  <c r="L126" i="17"/>
  <c r="Q126" i="17" s="1"/>
  <c r="R126" i="17" s="1"/>
  <c r="G244" i="17"/>
  <c r="K243" i="17"/>
  <c r="AJ66" i="12"/>
  <c r="AJ67" i="12" s="1"/>
  <c r="AK65" i="12" s="1"/>
  <c r="AK24" i="12"/>
  <c r="AK25" i="12" s="1"/>
  <c r="AL23" i="12" s="1"/>
  <c r="AK74" i="12"/>
  <c r="AL72" i="12" s="1"/>
  <c r="AL73" i="12" s="1"/>
  <c r="T33" i="3"/>
  <c r="T29" i="3" s="1"/>
  <c r="T28" i="3" s="1"/>
  <c r="T21" i="13"/>
  <c r="AI81" i="12"/>
  <c r="AJ79" i="12" s="1"/>
  <c r="AJ80" i="12" s="1"/>
  <c r="P60" i="12"/>
  <c r="Q16" i="12"/>
  <c r="P12" i="7"/>
  <c r="H9" i="15"/>
  <c r="AI31" i="12"/>
  <c r="AI32" i="12" s="1"/>
  <c r="AJ30" i="12" s="1"/>
  <c r="V23" i="13"/>
  <c r="Z60" i="22" l="1"/>
  <c r="Z69" i="22" s="1"/>
  <c r="R383" i="17"/>
  <c r="G18" i="2"/>
  <c r="R383" i="16"/>
  <c r="F18" i="2"/>
  <c r="Q29" i="16"/>
  <c r="F17" i="2" s="1"/>
  <c r="Q29" i="17"/>
  <c r="G17" i="2" s="1"/>
  <c r="Z60" i="21"/>
  <c r="Z69" i="21" s="1"/>
  <c r="AA61" i="22"/>
  <c r="AA60" i="22" s="1"/>
  <c r="AA69" i="22" s="1"/>
  <c r="T45" i="5"/>
  <c r="T43" i="5" s="1"/>
  <c r="AA60" i="3"/>
  <c r="AA69" i="3" s="1"/>
  <c r="U17" i="13"/>
  <c r="U21" i="13" s="1"/>
  <c r="T74" i="13"/>
  <c r="T77" i="13" s="1"/>
  <c r="AB61" i="3" s="1"/>
  <c r="AA61" i="21"/>
  <c r="AA60" i="21" s="1"/>
  <c r="AA69" i="21" s="1"/>
  <c r="M207" i="17"/>
  <c r="N207" i="17"/>
  <c r="M279" i="17"/>
  <c r="N279" i="17"/>
  <c r="M285" i="17"/>
  <c r="N285" i="17"/>
  <c r="M77" i="17"/>
  <c r="N77" i="17"/>
  <c r="M153" i="17"/>
  <c r="N153" i="17"/>
  <c r="M350" i="16"/>
  <c r="N350" i="16"/>
  <c r="M281" i="16"/>
  <c r="N281" i="16"/>
  <c r="M128" i="17"/>
  <c r="N128" i="17"/>
  <c r="M80" i="17"/>
  <c r="N80" i="17"/>
  <c r="M205" i="17"/>
  <c r="N205" i="17"/>
  <c r="M328" i="17"/>
  <c r="N328" i="17"/>
  <c r="M350" i="17"/>
  <c r="N350" i="17"/>
  <c r="M275" i="17"/>
  <c r="N275" i="17"/>
  <c r="M188" i="17"/>
  <c r="N188" i="17"/>
  <c r="M103" i="16"/>
  <c r="N103" i="16"/>
  <c r="M78" i="17"/>
  <c r="N78" i="17"/>
  <c r="M383" i="16"/>
  <c r="N383" i="16"/>
  <c r="M249" i="16"/>
  <c r="N249" i="16"/>
  <c r="M101" i="17"/>
  <c r="N101" i="17"/>
  <c r="M288" i="16"/>
  <c r="N288" i="16"/>
  <c r="M198" i="17"/>
  <c r="N198" i="17"/>
  <c r="M253" i="17"/>
  <c r="N253" i="17"/>
  <c r="M61" i="17"/>
  <c r="N61" i="17"/>
  <c r="M45" i="17"/>
  <c r="N45" i="17"/>
  <c r="M323" i="17"/>
  <c r="N323" i="17"/>
  <c r="M374" i="16"/>
  <c r="N374" i="16"/>
  <c r="M115" i="16"/>
  <c r="N115" i="16"/>
  <c r="M380" i="16"/>
  <c r="N380" i="16"/>
  <c r="M47" i="16"/>
  <c r="N47" i="16"/>
  <c r="M149" i="16"/>
  <c r="N149" i="16"/>
  <c r="M241" i="16"/>
  <c r="N241" i="16"/>
  <c r="M123" i="16"/>
  <c r="N123" i="16"/>
  <c r="M391" i="16"/>
  <c r="N391" i="16"/>
  <c r="M327" i="16"/>
  <c r="N327" i="16"/>
  <c r="M42" i="16"/>
  <c r="N42" i="16"/>
  <c r="M232" i="16"/>
  <c r="N232" i="16"/>
  <c r="M287" i="16"/>
  <c r="N287" i="16"/>
  <c r="M169" i="16"/>
  <c r="N169" i="16"/>
  <c r="M280" i="16"/>
  <c r="N280" i="16"/>
  <c r="M199" i="16"/>
  <c r="N199" i="16"/>
  <c r="M181" i="16"/>
  <c r="N181" i="16"/>
  <c r="M211" i="16"/>
  <c r="N211" i="16"/>
  <c r="M155" i="16"/>
  <c r="N155" i="16"/>
  <c r="M316" i="16"/>
  <c r="N316" i="16"/>
  <c r="M389" i="16"/>
  <c r="N389" i="16"/>
  <c r="M160" i="16"/>
  <c r="N160" i="16"/>
  <c r="M292" i="16"/>
  <c r="N292" i="16"/>
  <c r="M243" i="16"/>
  <c r="N243" i="16"/>
  <c r="M127" i="16"/>
  <c r="N127" i="16"/>
  <c r="M52" i="16"/>
  <c r="N52" i="16"/>
  <c r="M200" i="16"/>
  <c r="N200" i="16"/>
  <c r="M158" i="16"/>
  <c r="N158" i="16"/>
  <c r="M84" i="16"/>
  <c r="N84" i="16"/>
  <c r="M180" i="16"/>
  <c r="N180" i="16"/>
  <c r="M338" i="16"/>
  <c r="N338" i="16"/>
  <c r="M393" i="16"/>
  <c r="N393" i="16"/>
  <c r="M259" i="17"/>
  <c r="N259" i="17"/>
  <c r="M246" i="16"/>
  <c r="N246" i="16"/>
  <c r="M141" i="17"/>
  <c r="N141" i="17"/>
  <c r="M284" i="16"/>
  <c r="N284" i="16"/>
  <c r="M57" i="16"/>
  <c r="N57" i="16"/>
  <c r="M219" i="16"/>
  <c r="N219" i="16"/>
  <c r="M282" i="16"/>
  <c r="N282" i="16"/>
  <c r="M273" i="16"/>
  <c r="N273" i="16"/>
  <c r="M196" i="16"/>
  <c r="N196" i="16"/>
  <c r="M308" i="16"/>
  <c r="N308" i="16"/>
  <c r="M148" i="16"/>
  <c r="N148" i="16"/>
  <c r="M190" i="16"/>
  <c r="N190" i="16"/>
  <c r="M77" i="16"/>
  <c r="N77" i="16"/>
  <c r="M204" i="16"/>
  <c r="N204" i="16"/>
  <c r="M335" i="16"/>
  <c r="N335" i="16"/>
  <c r="M121" i="17"/>
  <c r="N121" i="17"/>
  <c r="M230" i="17"/>
  <c r="N230" i="17"/>
  <c r="M185" i="17"/>
  <c r="N185" i="17"/>
  <c r="M235" i="17"/>
  <c r="N235" i="17"/>
  <c r="M55" i="17"/>
  <c r="N55" i="17"/>
  <c r="M110" i="16"/>
  <c r="N110" i="16"/>
  <c r="M218" i="17"/>
  <c r="N218" i="17"/>
  <c r="M207" i="16"/>
  <c r="N207" i="16"/>
  <c r="M111" i="17"/>
  <c r="N111" i="17"/>
  <c r="M306" i="16"/>
  <c r="N306" i="16"/>
  <c r="M99" i="17"/>
  <c r="N99" i="17"/>
  <c r="M59" i="17"/>
  <c r="N59" i="17"/>
  <c r="M117" i="16"/>
  <c r="N117" i="16"/>
  <c r="M115" i="17"/>
  <c r="N115" i="17"/>
  <c r="M265" i="17"/>
  <c r="N265" i="17"/>
  <c r="M318" i="17"/>
  <c r="N318" i="17"/>
  <c r="M154" i="17"/>
  <c r="N154" i="17"/>
  <c r="M245" i="17"/>
  <c r="N245" i="17"/>
  <c r="M374" i="17"/>
  <c r="N374" i="17"/>
  <c r="M193" i="17"/>
  <c r="N193" i="17"/>
  <c r="M41" i="16"/>
  <c r="N41" i="16"/>
  <c r="M44" i="16"/>
  <c r="N44" i="16"/>
  <c r="M224" i="16"/>
  <c r="N224" i="16"/>
  <c r="M268" i="16"/>
  <c r="N268" i="16"/>
  <c r="M379" i="16"/>
  <c r="N379" i="16"/>
  <c r="M196" i="17"/>
  <c r="N196" i="17"/>
  <c r="M386" i="17"/>
  <c r="N386" i="17"/>
  <c r="M63" i="17"/>
  <c r="N63" i="17"/>
  <c r="M88" i="17"/>
  <c r="N88" i="17"/>
  <c r="M335" i="17"/>
  <c r="N335" i="17"/>
  <c r="M381" i="17"/>
  <c r="N381" i="17"/>
  <c r="M368" i="17"/>
  <c r="N368" i="17"/>
  <c r="M332" i="17"/>
  <c r="N332" i="17"/>
  <c r="M378" i="17"/>
  <c r="N378" i="17"/>
  <c r="M365" i="17"/>
  <c r="N365" i="17"/>
  <c r="M321" i="17"/>
  <c r="N321" i="17"/>
  <c r="M319" i="17"/>
  <c r="N319" i="17"/>
  <c r="M41" i="17"/>
  <c r="N41" i="17"/>
  <c r="M231" i="16"/>
  <c r="N231" i="16"/>
  <c r="M125" i="16"/>
  <c r="N125" i="16"/>
  <c r="M215" i="16"/>
  <c r="N215" i="16"/>
  <c r="M36" i="16"/>
  <c r="N36" i="16"/>
  <c r="M184" i="16"/>
  <c r="N184" i="16"/>
  <c r="M272" i="16"/>
  <c r="N272" i="16"/>
  <c r="M154" i="16"/>
  <c r="N154" i="16"/>
  <c r="M205" i="16"/>
  <c r="N205" i="16"/>
  <c r="M321" i="16"/>
  <c r="N321" i="16"/>
  <c r="M82" i="16"/>
  <c r="N82" i="16"/>
  <c r="M216" i="16"/>
  <c r="N216" i="16"/>
  <c r="M54" i="16"/>
  <c r="N54" i="16"/>
  <c r="M192" i="16"/>
  <c r="N192" i="16"/>
  <c r="M313" i="16"/>
  <c r="N313" i="16"/>
  <c r="M285" i="16"/>
  <c r="N285" i="16"/>
  <c r="M62" i="16"/>
  <c r="N62" i="16"/>
  <c r="M40" i="16"/>
  <c r="N40" i="16"/>
  <c r="M189" i="16"/>
  <c r="N189" i="16"/>
  <c r="M300" i="16"/>
  <c r="N300" i="16"/>
  <c r="M37" i="16"/>
  <c r="N37" i="16"/>
  <c r="M203" i="16"/>
  <c r="N203" i="16"/>
  <c r="M122" i="16"/>
  <c r="N122" i="16"/>
  <c r="M264" i="16"/>
  <c r="N264" i="16"/>
  <c r="M349" i="16"/>
  <c r="N349" i="16"/>
  <c r="M46" i="16"/>
  <c r="N46" i="16"/>
  <c r="M225" i="16"/>
  <c r="N225" i="16"/>
  <c r="M183" i="16"/>
  <c r="N183" i="16"/>
  <c r="M60" i="16"/>
  <c r="N60" i="16"/>
  <c r="M286" i="16"/>
  <c r="N286" i="16"/>
  <c r="M332" i="16"/>
  <c r="N332" i="16"/>
  <c r="M257" i="17"/>
  <c r="N257" i="17"/>
  <c r="M156" i="17"/>
  <c r="N156" i="17"/>
  <c r="M47" i="17"/>
  <c r="N47" i="17"/>
  <c r="M177" i="16"/>
  <c r="N177" i="16"/>
  <c r="M168" i="16"/>
  <c r="N168" i="16"/>
  <c r="M130" i="16"/>
  <c r="N130" i="16"/>
  <c r="M71" i="16"/>
  <c r="N71" i="16"/>
  <c r="M265" i="16"/>
  <c r="N265" i="16"/>
  <c r="M351" i="16"/>
  <c r="N351" i="16"/>
  <c r="M164" i="16"/>
  <c r="N164" i="16"/>
  <c r="M302" i="16"/>
  <c r="N302" i="16"/>
  <c r="M248" i="16"/>
  <c r="N248" i="16"/>
  <c r="M79" i="16"/>
  <c r="N79" i="16"/>
  <c r="M356" i="16"/>
  <c r="N356" i="16"/>
  <c r="M150" i="16"/>
  <c r="N150" i="16"/>
  <c r="M235" i="16"/>
  <c r="N235" i="16"/>
  <c r="M331" i="16"/>
  <c r="N331" i="16"/>
  <c r="M89" i="16"/>
  <c r="N89" i="16"/>
  <c r="M319" i="16"/>
  <c r="N319" i="16"/>
  <c r="M163" i="16"/>
  <c r="N163" i="16"/>
  <c r="M314" i="17"/>
  <c r="N314" i="17"/>
  <c r="M297" i="17"/>
  <c r="N297" i="17"/>
  <c r="M348" i="17"/>
  <c r="N348" i="17"/>
  <c r="M214" i="17"/>
  <c r="N214" i="17"/>
  <c r="M97" i="17"/>
  <c r="N97" i="17"/>
  <c r="M104" i="17"/>
  <c r="N104" i="17"/>
  <c r="M38" i="17"/>
  <c r="N38" i="17"/>
  <c r="M220" i="17"/>
  <c r="N220" i="17"/>
  <c r="M44" i="17"/>
  <c r="N44" i="17"/>
  <c r="M179" i="17"/>
  <c r="N179" i="17"/>
  <c r="M60" i="17"/>
  <c r="N60" i="17"/>
  <c r="M187" i="16"/>
  <c r="N187" i="16"/>
  <c r="M56" i="16"/>
  <c r="N56" i="16"/>
  <c r="M250" i="16"/>
  <c r="N250" i="16"/>
  <c r="M101" i="16"/>
  <c r="N101" i="16"/>
  <c r="M336" i="16"/>
  <c r="N336" i="16"/>
  <c r="M152" i="16"/>
  <c r="N152" i="16"/>
  <c r="M95" i="16"/>
  <c r="N95" i="16"/>
  <c r="M245" i="16"/>
  <c r="N245" i="16"/>
  <c r="M352" i="16"/>
  <c r="N352" i="16"/>
  <c r="M182" i="16"/>
  <c r="N182" i="16"/>
  <c r="M290" i="16"/>
  <c r="N290" i="16"/>
  <c r="M328" i="16"/>
  <c r="N328" i="16"/>
  <c r="M141" i="16"/>
  <c r="N141" i="16"/>
  <c r="M311" i="16"/>
  <c r="N311" i="16"/>
  <c r="M353" i="16"/>
  <c r="N353" i="16"/>
  <c r="M213" i="16"/>
  <c r="N213" i="16"/>
  <c r="M96" i="16"/>
  <c r="N96" i="16"/>
  <c r="M151" i="16"/>
  <c r="N151" i="16"/>
  <c r="M73" i="17"/>
  <c r="N73" i="17"/>
  <c r="M84" i="17"/>
  <c r="N84" i="17"/>
  <c r="M272" i="17"/>
  <c r="N272" i="17"/>
  <c r="M32" i="17"/>
  <c r="N32" i="17"/>
  <c r="M203" i="17"/>
  <c r="N203" i="17"/>
  <c r="M210" i="17"/>
  <c r="N210" i="17"/>
  <c r="M37" i="17"/>
  <c r="N37" i="17"/>
  <c r="M128" i="16"/>
  <c r="N128" i="16"/>
  <c r="M53" i="16"/>
  <c r="N53" i="16"/>
  <c r="M247" i="16"/>
  <c r="N247" i="16"/>
  <c r="M307" i="16"/>
  <c r="N307" i="16"/>
  <c r="M202" i="16"/>
  <c r="N202" i="16"/>
  <c r="M242" i="16"/>
  <c r="N242" i="16"/>
  <c r="M278" i="16"/>
  <c r="N278" i="16"/>
  <c r="M146" i="16"/>
  <c r="N146" i="16"/>
  <c r="M392" i="17"/>
  <c r="N392" i="17"/>
  <c r="M110" i="17"/>
  <c r="N110" i="17"/>
  <c r="M52" i="17"/>
  <c r="N52" i="17"/>
  <c r="M109" i="17"/>
  <c r="N109" i="17"/>
  <c r="M69" i="17"/>
  <c r="N69" i="17"/>
  <c r="M175" i="17"/>
  <c r="N175" i="17"/>
  <c r="M334" i="17"/>
  <c r="N334" i="17"/>
  <c r="M178" i="17"/>
  <c r="N178" i="17"/>
  <c r="M248" i="17"/>
  <c r="N248" i="17"/>
  <c r="M31" i="17"/>
  <c r="N31" i="17"/>
  <c r="M140" i="16"/>
  <c r="N140" i="16"/>
  <c r="M50" i="16"/>
  <c r="N50" i="16"/>
  <c r="M244" i="16"/>
  <c r="N244" i="16"/>
  <c r="M299" i="16"/>
  <c r="N299" i="16"/>
  <c r="M363" i="16"/>
  <c r="N363" i="16"/>
  <c r="M133" i="16"/>
  <c r="N133" i="16"/>
  <c r="M237" i="16"/>
  <c r="N237" i="16"/>
  <c r="M386" i="16"/>
  <c r="N386" i="16"/>
  <c r="M167" i="16"/>
  <c r="N167" i="16"/>
  <c r="M322" i="16"/>
  <c r="N322" i="16"/>
  <c r="M295" i="16"/>
  <c r="N295" i="16"/>
  <c r="M341" i="16"/>
  <c r="N341" i="16"/>
  <c r="M48" i="17"/>
  <c r="N48" i="17"/>
  <c r="M123" i="17"/>
  <c r="N123" i="17"/>
  <c r="M174" i="17"/>
  <c r="N174" i="17"/>
  <c r="M336" i="17"/>
  <c r="N336" i="17"/>
  <c r="M291" i="17"/>
  <c r="N291" i="17"/>
  <c r="M140" i="17"/>
  <c r="N140" i="17"/>
  <c r="M91" i="17"/>
  <c r="N91" i="17"/>
  <c r="M167" i="17"/>
  <c r="N167" i="17"/>
  <c r="M367" i="17"/>
  <c r="N367" i="17"/>
  <c r="M232" i="17"/>
  <c r="N232" i="17"/>
  <c r="M106" i="17"/>
  <c r="N106" i="17"/>
  <c r="M227" i="17"/>
  <c r="N227" i="17"/>
  <c r="M353" i="17"/>
  <c r="N353" i="17"/>
  <c r="M306" i="17"/>
  <c r="N306" i="17"/>
  <c r="M67" i="16"/>
  <c r="N67" i="16"/>
  <c r="M34" i="16"/>
  <c r="N34" i="16"/>
  <c r="M193" i="16"/>
  <c r="N193" i="16"/>
  <c r="M180" i="17"/>
  <c r="N180" i="17"/>
  <c r="M385" i="17"/>
  <c r="N385" i="17"/>
  <c r="M183" i="17"/>
  <c r="N183" i="17"/>
  <c r="M79" i="17"/>
  <c r="N79" i="17"/>
  <c r="M371" i="17"/>
  <c r="N371" i="17"/>
  <c r="M89" i="17"/>
  <c r="N89" i="17"/>
  <c r="M40" i="17"/>
  <c r="N40" i="17"/>
  <c r="M241" i="17"/>
  <c r="N241" i="17"/>
  <c r="M300" i="17"/>
  <c r="N300" i="17"/>
  <c r="M382" i="17"/>
  <c r="N382" i="17"/>
  <c r="M296" i="17"/>
  <c r="N296" i="17"/>
  <c r="M313" i="17"/>
  <c r="N313" i="17"/>
  <c r="M376" i="17"/>
  <c r="N376" i="17"/>
  <c r="M127" i="17"/>
  <c r="N127" i="17"/>
  <c r="M258" i="17"/>
  <c r="N258" i="17"/>
  <c r="M107" i="17"/>
  <c r="N107" i="17"/>
  <c r="M229" i="17"/>
  <c r="N229" i="17"/>
  <c r="M251" i="17"/>
  <c r="N251" i="17"/>
  <c r="M310" i="17"/>
  <c r="N310" i="17"/>
  <c r="M160" i="17"/>
  <c r="N160" i="17"/>
  <c r="M34" i="17"/>
  <c r="N34" i="17"/>
  <c r="M269" i="17"/>
  <c r="N269" i="17"/>
  <c r="M286" i="17"/>
  <c r="N286" i="17"/>
  <c r="M273" i="17"/>
  <c r="N273" i="17"/>
  <c r="M329" i="17"/>
  <c r="N329" i="17"/>
  <c r="M226" i="17"/>
  <c r="N226" i="17"/>
  <c r="M143" i="17"/>
  <c r="N143" i="17"/>
  <c r="M186" i="17"/>
  <c r="N186" i="17"/>
  <c r="M393" i="17"/>
  <c r="N393" i="17"/>
  <c r="M333" i="17"/>
  <c r="N333" i="17"/>
  <c r="M343" i="17"/>
  <c r="N343" i="17"/>
  <c r="M146" i="17"/>
  <c r="N146" i="17"/>
  <c r="M317" i="17"/>
  <c r="N317" i="17"/>
  <c r="M42" i="17"/>
  <c r="N42" i="17"/>
  <c r="M222" i="17"/>
  <c r="N222" i="17"/>
  <c r="M246" i="17"/>
  <c r="N246" i="17"/>
  <c r="M327" i="17"/>
  <c r="N327" i="17"/>
  <c r="M325" i="17"/>
  <c r="N325" i="17"/>
  <c r="M39" i="16"/>
  <c r="N39" i="16"/>
  <c r="M30" i="16"/>
  <c r="N30" i="16"/>
  <c r="M156" i="16"/>
  <c r="N156" i="16"/>
  <c r="M267" i="16"/>
  <c r="N267" i="16"/>
  <c r="M81" i="16"/>
  <c r="N81" i="16"/>
  <c r="M226" i="16"/>
  <c r="N226" i="16"/>
  <c r="M312" i="16"/>
  <c r="N312" i="16"/>
  <c r="M198" i="16"/>
  <c r="N198" i="16"/>
  <c r="M239" i="16"/>
  <c r="N239" i="16"/>
  <c r="M375" i="16"/>
  <c r="N375" i="16"/>
  <c r="M75" i="16"/>
  <c r="N75" i="16"/>
  <c r="M208" i="16"/>
  <c r="N208" i="16"/>
  <c r="M51" i="16"/>
  <c r="N51" i="16"/>
  <c r="M185" i="16"/>
  <c r="N185" i="16"/>
  <c r="M305" i="16"/>
  <c r="N305" i="16"/>
  <c r="M376" i="16"/>
  <c r="N376" i="16"/>
  <c r="M109" i="16"/>
  <c r="N109" i="16"/>
  <c r="M32" i="16"/>
  <c r="N32" i="16"/>
  <c r="M179" i="16"/>
  <c r="N179" i="16"/>
  <c r="M346" i="16"/>
  <c r="N346" i="16"/>
  <c r="M29" i="16"/>
  <c r="N29" i="16"/>
  <c r="M186" i="16"/>
  <c r="N186" i="16"/>
  <c r="M165" i="16"/>
  <c r="N165" i="16"/>
  <c r="M377" i="16"/>
  <c r="N377" i="16"/>
  <c r="M382" i="16"/>
  <c r="N382" i="16"/>
  <c r="M43" i="16"/>
  <c r="N43" i="16"/>
  <c r="M217" i="16"/>
  <c r="N217" i="16"/>
  <c r="M228" i="16"/>
  <c r="N228" i="16"/>
  <c r="M107" i="16"/>
  <c r="N107" i="16"/>
  <c r="M274" i="16"/>
  <c r="N274" i="16"/>
  <c r="M329" i="16"/>
  <c r="N329" i="16"/>
  <c r="M337" i="17"/>
  <c r="N337" i="17"/>
  <c r="M357" i="16"/>
  <c r="N357" i="16"/>
  <c r="M388" i="17"/>
  <c r="N388" i="17"/>
  <c r="M93" i="16"/>
  <c r="N93" i="16"/>
  <c r="M126" i="17"/>
  <c r="N126" i="17"/>
  <c r="M309" i="17"/>
  <c r="N309" i="17"/>
  <c r="M197" i="17"/>
  <c r="N197" i="17"/>
  <c r="M162" i="17"/>
  <c r="N162" i="17"/>
  <c r="M357" i="17"/>
  <c r="N357" i="17"/>
  <c r="M134" i="16"/>
  <c r="N134" i="16"/>
  <c r="M237" i="17"/>
  <c r="N237" i="17"/>
  <c r="M201" i="17"/>
  <c r="N201" i="17"/>
  <c r="M279" i="16"/>
  <c r="N279" i="16"/>
  <c r="M55" i="16"/>
  <c r="N55" i="16"/>
  <c r="M390" i="17"/>
  <c r="N390" i="17"/>
  <c r="M133" i="17"/>
  <c r="N133" i="17"/>
  <c r="M308" i="17"/>
  <c r="N308" i="17"/>
  <c r="M380" i="17"/>
  <c r="N380" i="17"/>
  <c r="M95" i="17"/>
  <c r="N95" i="17"/>
  <c r="M136" i="17"/>
  <c r="N136" i="17"/>
  <c r="M221" i="16"/>
  <c r="N221" i="16"/>
  <c r="M49" i="16"/>
  <c r="N49" i="16"/>
  <c r="M224" i="17"/>
  <c r="N224" i="17"/>
  <c r="M216" i="17"/>
  <c r="N216" i="17"/>
  <c r="M171" i="17"/>
  <c r="N171" i="17"/>
  <c r="M208" i="17"/>
  <c r="N208" i="17"/>
  <c r="M83" i="17"/>
  <c r="N83" i="17"/>
  <c r="M298" i="17"/>
  <c r="N298" i="17"/>
  <c r="M103" i="17"/>
  <c r="N103" i="17"/>
  <c r="M113" i="17"/>
  <c r="N113" i="17"/>
  <c r="M96" i="17"/>
  <c r="N96" i="17"/>
  <c r="M68" i="17"/>
  <c r="N68" i="17"/>
  <c r="M100" i="17"/>
  <c r="N100" i="17"/>
  <c r="M360" i="17"/>
  <c r="N360" i="17"/>
  <c r="M166" i="17"/>
  <c r="N166" i="17"/>
  <c r="M142" i="17"/>
  <c r="N142" i="17"/>
  <c r="M122" i="17"/>
  <c r="N122" i="17"/>
  <c r="M240" i="17"/>
  <c r="N240" i="17"/>
  <c r="M352" i="17"/>
  <c r="N352" i="17"/>
  <c r="M284" i="17"/>
  <c r="N284" i="17"/>
  <c r="M176" i="17"/>
  <c r="N176" i="17"/>
  <c r="M359" i="17"/>
  <c r="N359" i="17"/>
  <c r="M131" i="17"/>
  <c r="N131" i="17"/>
  <c r="M355" i="17"/>
  <c r="N355" i="17"/>
  <c r="M364" i="17"/>
  <c r="N364" i="17"/>
  <c r="M187" i="17"/>
  <c r="N187" i="17"/>
  <c r="M315" i="17"/>
  <c r="N315" i="17"/>
  <c r="M303" i="17"/>
  <c r="N303" i="17"/>
  <c r="M129" i="17"/>
  <c r="N129" i="17"/>
  <c r="M35" i="17"/>
  <c r="N35" i="17"/>
  <c r="M43" i="17"/>
  <c r="N43" i="17"/>
  <c r="M108" i="16"/>
  <c r="N108" i="16"/>
  <c r="M74" i="16"/>
  <c r="N74" i="16"/>
  <c r="M31" i="16"/>
  <c r="N31" i="16"/>
  <c r="M91" i="16"/>
  <c r="N91" i="16"/>
  <c r="M64" i="16"/>
  <c r="N64" i="16"/>
  <c r="M218" i="16"/>
  <c r="N218" i="16"/>
  <c r="M304" i="16"/>
  <c r="N304" i="16"/>
  <c r="M191" i="16"/>
  <c r="N191" i="16"/>
  <c r="M270" i="16"/>
  <c r="N270" i="16"/>
  <c r="M371" i="16"/>
  <c r="N371" i="16"/>
  <c r="M105" i="16"/>
  <c r="N105" i="16"/>
  <c r="M275" i="16"/>
  <c r="N275" i="16"/>
  <c r="M48" i="16"/>
  <c r="N48" i="16"/>
  <c r="M260" i="16"/>
  <c r="N260" i="16"/>
  <c r="M297" i="16"/>
  <c r="N297" i="16"/>
  <c r="M372" i="16"/>
  <c r="N372" i="16"/>
  <c r="M102" i="16"/>
  <c r="N102" i="16"/>
  <c r="M76" i="16"/>
  <c r="N76" i="16"/>
  <c r="M230" i="16"/>
  <c r="N230" i="16"/>
  <c r="M343" i="16"/>
  <c r="N343" i="16"/>
  <c r="M83" i="16"/>
  <c r="N83" i="16"/>
  <c r="M176" i="16"/>
  <c r="N176" i="16"/>
  <c r="M153" i="16"/>
  <c r="N153" i="16"/>
  <c r="M373" i="16"/>
  <c r="N373" i="16"/>
  <c r="M159" i="16"/>
  <c r="N159" i="16"/>
  <c r="M35" i="16"/>
  <c r="N35" i="16"/>
  <c r="M38" i="16"/>
  <c r="N38" i="16"/>
  <c r="M220" i="16"/>
  <c r="N220" i="16"/>
  <c r="M100" i="16"/>
  <c r="N100" i="16"/>
  <c r="M262" i="16"/>
  <c r="N262" i="16"/>
  <c r="M326" i="16"/>
  <c r="N326" i="16"/>
  <c r="M223" i="17"/>
  <c r="N223" i="17"/>
  <c r="M281" i="17"/>
  <c r="N281" i="17"/>
  <c r="M239" i="17"/>
  <c r="N239" i="17"/>
  <c r="M244" i="17"/>
  <c r="N244" i="17"/>
  <c r="M261" i="17"/>
  <c r="N261" i="17"/>
  <c r="M304" i="17"/>
  <c r="N304" i="17"/>
  <c r="M118" i="17"/>
  <c r="N118" i="17"/>
  <c r="M255" i="16"/>
  <c r="N255" i="16"/>
  <c r="M383" i="17"/>
  <c r="N383" i="17"/>
  <c r="M255" i="17"/>
  <c r="N255" i="17"/>
  <c r="M314" i="16"/>
  <c r="N314" i="16"/>
  <c r="M148" i="17"/>
  <c r="N148" i="17"/>
  <c r="M311" i="17"/>
  <c r="N311" i="17"/>
  <c r="M70" i="17"/>
  <c r="N70" i="17"/>
  <c r="M102" i="17"/>
  <c r="N102" i="17"/>
  <c r="M117" i="17"/>
  <c r="N117" i="17"/>
  <c r="M152" i="17"/>
  <c r="N152" i="17"/>
  <c r="M182" i="17"/>
  <c r="N182" i="17"/>
  <c r="M151" i="17"/>
  <c r="N151" i="17"/>
  <c r="M322" i="17"/>
  <c r="N322" i="17"/>
  <c r="M58" i="16"/>
  <c r="N58" i="16"/>
  <c r="M191" i="17"/>
  <c r="N191" i="17"/>
  <c r="M170" i="17"/>
  <c r="N170" i="17"/>
  <c r="M298" i="16"/>
  <c r="N298" i="16"/>
  <c r="M247" i="17"/>
  <c r="N247" i="17"/>
  <c r="M200" i="17"/>
  <c r="N200" i="17"/>
  <c r="M294" i="17"/>
  <c r="N294" i="17"/>
  <c r="M119" i="17"/>
  <c r="N119" i="17"/>
  <c r="M234" i="17"/>
  <c r="N234" i="17"/>
  <c r="M344" i="17"/>
  <c r="N344" i="17"/>
  <c r="M166" i="16"/>
  <c r="N166" i="16"/>
  <c r="M276" i="16"/>
  <c r="N276" i="16"/>
  <c r="M256" i="17"/>
  <c r="N256" i="17"/>
  <c r="M369" i="17"/>
  <c r="N369" i="17"/>
  <c r="M225" i="17"/>
  <c r="N225" i="17"/>
  <c r="M252" i="17"/>
  <c r="N252" i="17"/>
  <c r="M190" i="17"/>
  <c r="N190" i="17"/>
  <c r="M349" i="17"/>
  <c r="N349" i="17"/>
  <c r="M173" i="17"/>
  <c r="N173" i="17"/>
  <c r="M124" i="17"/>
  <c r="N124" i="17"/>
  <c r="M351" i="17"/>
  <c r="N351" i="17"/>
  <c r="M283" i="17"/>
  <c r="N283" i="17"/>
  <c r="M81" i="17"/>
  <c r="N81" i="17"/>
  <c r="M164" i="17"/>
  <c r="N164" i="17"/>
  <c r="M139" i="17"/>
  <c r="N139" i="17"/>
  <c r="M305" i="17"/>
  <c r="N305" i="17"/>
  <c r="M116" i="17"/>
  <c r="N116" i="17"/>
  <c r="M189" i="17"/>
  <c r="N189" i="17"/>
  <c r="M221" i="17"/>
  <c r="N221" i="17"/>
  <c r="M192" i="17"/>
  <c r="N192" i="17"/>
  <c r="M177" i="17"/>
  <c r="N177" i="17"/>
  <c r="M72" i="17"/>
  <c r="N72" i="17"/>
  <c r="M204" i="17"/>
  <c r="N204" i="17"/>
  <c r="M85" i="17"/>
  <c r="N85" i="17"/>
  <c r="M58" i="17"/>
  <c r="N58" i="17"/>
  <c r="M57" i="17"/>
  <c r="N57" i="17"/>
  <c r="M370" i="16"/>
  <c r="N370" i="16"/>
  <c r="M171" i="16"/>
  <c r="N171" i="16"/>
  <c r="M90" i="16"/>
  <c r="N90" i="16"/>
  <c r="M137" i="16"/>
  <c r="N137" i="16"/>
  <c r="M111" i="16"/>
  <c r="N111" i="16"/>
  <c r="M210" i="16"/>
  <c r="N210" i="16"/>
  <c r="M296" i="16"/>
  <c r="N296" i="16"/>
  <c r="M234" i="16"/>
  <c r="N234" i="16"/>
  <c r="M348" i="16"/>
  <c r="N348" i="16"/>
  <c r="M367" i="16"/>
  <c r="N367" i="16"/>
  <c r="M98" i="16"/>
  <c r="N98" i="16"/>
  <c r="M263" i="16"/>
  <c r="N263" i="16"/>
  <c r="M45" i="16"/>
  <c r="N45" i="16"/>
  <c r="M257" i="16"/>
  <c r="N257" i="16"/>
  <c r="M291" i="16"/>
  <c r="N291" i="16"/>
  <c r="M368" i="16"/>
  <c r="N368" i="16"/>
  <c r="M88" i="16"/>
  <c r="N88" i="16"/>
  <c r="M69" i="16"/>
  <c r="N69" i="16"/>
  <c r="M222" i="16"/>
  <c r="N222" i="16"/>
  <c r="M340" i="16"/>
  <c r="N340" i="16"/>
  <c r="M66" i="16"/>
  <c r="N66" i="16"/>
  <c r="M240" i="16"/>
  <c r="N240" i="16"/>
  <c r="M209" i="16"/>
  <c r="N209" i="16"/>
  <c r="M369" i="16"/>
  <c r="N369" i="16"/>
  <c r="M147" i="16"/>
  <c r="N147" i="16"/>
  <c r="M80" i="16"/>
  <c r="N80" i="16"/>
  <c r="M87" i="16"/>
  <c r="N87" i="16"/>
  <c r="M212" i="16"/>
  <c r="N212" i="16"/>
  <c r="M144" i="16"/>
  <c r="N144" i="16"/>
  <c r="M317" i="16"/>
  <c r="N317" i="16"/>
  <c r="M323" i="16"/>
  <c r="N323" i="16"/>
  <c r="M132" i="17"/>
  <c r="N132" i="17"/>
  <c r="M105" i="17"/>
  <c r="N105" i="17"/>
  <c r="M212" i="17"/>
  <c r="N212" i="17"/>
  <c r="M301" i="17"/>
  <c r="N301" i="17"/>
  <c r="M229" i="16"/>
  <c r="N229" i="16"/>
  <c r="M295" i="17"/>
  <c r="N295" i="17"/>
  <c r="M139" i="16"/>
  <c r="N139" i="16"/>
  <c r="M347" i="17"/>
  <c r="N347" i="17"/>
  <c r="M98" i="17"/>
  <c r="N98" i="17"/>
  <c r="M170" i="16"/>
  <c r="N170" i="16"/>
  <c r="M377" i="17"/>
  <c r="N377" i="17"/>
  <c r="M65" i="17"/>
  <c r="N65" i="17"/>
  <c r="M145" i="17"/>
  <c r="N145" i="17"/>
  <c r="M288" i="17"/>
  <c r="N288" i="17"/>
  <c r="M114" i="17"/>
  <c r="N114" i="17"/>
  <c r="M161" i="17"/>
  <c r="N161" i="17"/>
  <c r="M51" i="17"/>
  <c r="N51" i="17"/>
  <c r="M61" i="16"/>
  <c r="N61" i="16"/>
  <c r="M324" i="16"/>
  <c r="N324" i="16"/>
  <c r="M157" i="16"/>
  <c r="N157" i="16"/>
  <c r="M384" i="16"/>
  <c r="N384" i="16"/>
  <c r="M260" i="17"/>
  <c r="N260" i="17"/>
  <c r="M270" i="17"/>
  <c r="N270" i="17"/>
  <c r="M74" i="17"/>
  <c r="N74" i="17"/>
  <c r="M289" i="17"/>
  <c r="N289" i="17"/>
  <c r="M302" i="17"/>
  <c r="N302" i="17"/>
  <c r="M49" i="17"/>
  <c r="N49" i="17"/>
  <c r="M354" i="16"/>
  <c r="N354" i="16"/>
  <c r="M223" i="16"/>
  <c r="N223" i="16"/>
  <c r="M320" i="16"/>
  <c r="N320" i="16"/>
  <c r="M236" i="16"/>
  <c r="N236" i="16"/>
  <c r="M104" i="16"/>
  <c r="N104" i="16"/>
  <c r="M259" i="16"/>
  <c r="N259" i="16"/>
  <c r="M385" i="16"/>
  <c r="N385" i="16"/>
  <c r="M289" i="16"/>
  <c r="N289" i="16"/>
  <c r="M345" i="16"/>
  <c r="N345" i="16"/>
  <c r="M359" i="16"/>
  <c r="N359" i="16"/>
  <c r="M145" i="16"/>
  <c r="N145" i="16"/>
  <c r="M318" i="16"/>
  <c r="N318" i="16"/>
  <c r="M72" i="16"/>
  <c r="N72" i="16"/>
  <c r="M254" i="16"/>
  <c r="N254" i="16"/>
  <c r="M381" i="16"/>
  <c r="N381" i="16"/>
  <c r="M364" i="16"/>
  <c r="N364" i="16"/>
  <c r="M131" i="16"/>
  <c r="N131" i="16"/>
  <c r="M116" i="16"/>
  <c r="N116" i="16"/>
  <c r="M214" i="16"/>
  <c r="N214" i="16"/>
  <c r="M337" i="16"/>
  <c r="N337" i="16"/>
  <c r="M113" i="16"/>
  <c r="N113" i="16"/>
  <c r="M283" i="16"/>
  <c r="N283" i="16"/>
  <c r="M261" i="16"/>
  <c r="N261" i="16"/>
  <c r="M365" i="16"/>
  <c r="N365" i="16"/>
  <c r="M188" i="16"/>
  <c r="N188" i="16"/>
  <c r="M73" i="16"/>
  <c r="N73" i="16"/>
  <c r="M70" i="16"/>
  <c r="N70" i="16"/>
  <c r="M238" i="16"/>
  <c r="N238" i="16"/>
  <c r="M132" i="16"/>
  <c r="N132" i="16"/>
  <c r="M309" i="16"/>
  <c r="N309" i="16"/>
  <c r="M390" i="16"/>
  <c r="N390" i="16"/>
  <c r="M181" i="17"/>
  <c r="N181" i="17"/>
  <c r="M278" i="17"/>
  <c r="N278" i="17"/>
  <c r="M320" i="17"/>
  <c r="N320" i="17"/>
  <c r="M33" i="16"/>
  <c r="N33" i="16"/>
  <c r="M253" i="16"/>
  <c r="N253" i="16"/>
  <c r="M339" i="16"/>
  <c r="N339" i="16"/>
  <c r="M112" i="16"/>
  <c r="N112" i="16"/>
  <c r="M92" i="16"/>
  <c r="N92" i="16"/>
  <c r="M293" i="16"/>
  <c r="N293" i="16"/>
  <c r="M342" i="17"/>
  <c r="N342" i="17"/>
  <c r="M384" i="17"/>
  <c r="N384" i="17"/>
  <c r="M125" i="17"/>
  <c r="N125" i="17"/>
  <c r="M165" i="17"/>
  <c r="N165" i="17"/>
  <c r="M184" i="17"/>
  <c r="N184" i="17"/>
  <c r="M312" i="17"/>
  <c r="N312" i="17"/>
  <c r="M150" i="17"/>
  <c r="N150" i="17"/>
  <c r="M211" i="17"/>
  <c r="N211" i="17"/>
  <c r="M299" i="17"/>
  <c r="N299" i="17"/>
  <c r="M326" i="17"/>
  <c r="N326" i="17"/>
  <c r="M85" i="16"/>
  <c r="N85" i="16"/>
  <c r="M118" i="16"/>
  <c r="N118" i="16"/>
  <c r="M315" i="16"/>
  <c r="N315" i="16"/>
  <c r="M294" i="16"/>
  <c r="N294" i="16"/>
  <c r="M143" i="16"/>
  <c r="N143" i="16"/>
  <c r="M136" i="16"/>
  <c r="N136" i="16"/>
  <c r="M252" i="16"/>
  <c r="N252" i="16"/>
  <c r="M347" i="16"/>
  <c r="N347" i="16"/>
  <c r="M206" i="17"/>
  <c r="N206" i="17"/>
  <c r="M172" i="17"/>
  <c r="N172" i="17"/>
  <c r="M158" i="17"/>
  <c r="N158" i="17"/>
  <c r="M282" i="17"/>
  <c r="N282" i="17"/>
  <c r="M36" i="17"/>
  <c r="N36" i="17"/>
  <c r="M292" i="17"/>
  <c r="N292" i="17"/>
  <c r="M39" i="17"/>
  <c r="N39" i="17"/>
  <c r="M114" i="16"/>
  <c r="N114" i="16"/>
  <c r="M97" i="16"/>
  <c r="N97" i="16"/>
  <c r="M173" i="16"/>
  <c r="N173" i="16"/>
  <c r="M94" i="16"/>
  <c r="N94" i="16"/>
  <c r="M333" i="16"/>
  <c r="N333" i="16"/>
  <c r="M378" i="16"/>
  <c r="N378" i="16"/>
  <c r="M388" i="16"/>
  <c r="N388" i="16"/>
  <c r="M138" i="16"/>
  <c r="N138" i="16"/>
  <c r="M119" i="16"/>
  <c r="N119" i="16"/>
  <c r="M392" i="16"/>
  <c r="N392" i="16"/>
  <c r="M175" i="16"/>
  <c r="N175" i="16"/>
  <c r="M124" i="16"/>
  <c r="N124" i="16"/>
  <c r="M325" i="16"/>
  <c r="N325" i="16"/>
  <c r="M129" i="16"/>
  <c r="N129" i="16"/>
  <c r="M303" i="16"/>
  <c r="N303" i="16"/>
  <c r="M344" i="16"/>
  <c r="N344" i="16"/>
  <c r="M339" i="17"/>
  <c r="N339" i="17"/>
  <c r="M93" i="17"/>
  <c r="N93" i="17"/>
  <c r="M67" i="17"/>
  <c r="N67" i="17"/>
  <c r="M56" i="17"/>
  <c r="N56" i="17"/>
  <c r="M137" i="17"/>
  <c r="N137" i="17"/>
  <c r="M75" i="17"/>
  <c r="N75" i="17"/>
  <c r="M358" i="17"/>
  <c r="N358" i="17"/>
  <c r="M209" i="17"/>
  <c r="N209" i="17"/>
  <c r="M254" i="17"/>
  <c r="N254" i="17"/>
  <c r="M293" i="17"/>
  <c r="N293" i="17"/>
  <c r="M29" i="17"/>
  <c r="N29" i="17"/>
  <c r="M194" i="16"/>
  <c r="N194" i="16"/>
  <c r="M161" i="16"/>
  <c r="N161" i="16"/>
  <c r="M135" i="16"/>
  <c r="N135" i="16"/>
  <c r="M330" i="16"/>
  <c r="N330" i="16"/>
  <c r="M195" i="16"/>
  <c r="N195" i="16"/>
  <c r="M126" i="16"/>
  <c r="N126" i="16"/>
  <c r="M174" i="16"/>
  <c r="N174" i="16"/>
  <c r="M227" i="16"/>
  <c r="N227" i="16"/>
  <c r="M266" i="16"/>
  <c r="N266" i="16"/>
  <c r="M172" i="16"/>
  <c r="N172" i="16"/>
  <c r="M197" i="16"/>
  <c r="N197" i="16"/>
  <c r="M215" i="17"/>
  <c r="N215" i="17"/>
  <c r="M346" i="17"/>
  <c r="N346" i="17"/>
  <c r="M276" i="17"/>
  <c r="N276" i="17"/>
  <c r="M331" i="17"/>
  <c r="N331" i="17"/>
  <c r="M271" i="17"/>
  <c r="N271" i="17"/>
  <c r="M242" i="17"/>
  <c r="N242" i="17"/>
  <c r="M53" i="17"/>
  <c r="N53" i="17"/>
  <c r="M30" i="17"/>
  <c r="N30" i="17"/>
  <c r="M341" i="17"/>
  <c r="N341" i="17"/>
  <c r="M66" i="17"/>
  <c r="N66" i="17"/>
  <c r="M274" i="17"/>
  <c r="N274" i="17"/>
  <c r="M290" i="17"/>
  <c r="N290" i="17"/>
  <c r="M372" i="17"/>
  <c r="N372" i="17"/>
  <c r="M76" i="17"/>
  <c r="N76" i="17"/>
  <c r="M169" i="17"/>
  <c r="N169" i="17"/>
  <c r="M134" i="17"/>
  <c r="N134" i="17"/>
  <c r="M201" i="16"/>
  <c r="N201" i="16"/>
  <c r="M269" i="16"/>
  <c r="N269" i="16"/>
  <c r="M268" i="17"/>
  <c r="N268" i="17"/>
  <c r="M280" i="17"/>
  <c r="N280" i="17"/>
  <c r="M287" i="17"/>
  <c r="N287" i="17"/>
  <c r="M262" i="17"/>
  <c r="N262" i="17"/>
  <c r="M147" i="17"/>
  <c r="N147" i="17"/>
  <c r="M62" i="17"/>
  <c r="N62" i="17"/>
  <c r="M92" i="17"/>
  <c r="N92" i="17"/>
  <c r="M238" i="17"/>
  <c r="N238" i="17"/>
  <c r="M340" i="17"/>
  <c r="N340" i="17"/>
  <c r="M149" i="17"/>
  <c r="N149" i="17"/>
  <c r="M375" i="17"/>
  <c r="N375" i="17"/>
  <c r="M250" i="17"/>
  <c r="N250" i="17"/>
  <c r="M199" i="17"/>
  <c r="N199" i="17"/>
  <c r="M231" i="17"/>
  <c r="N231" i="17"/>
  <c r="M373" i="17"/>
  <c r="N373" i="17"/>
  <c r="M345" i="17"/>
  <c r="N345" i="17"/>
  <c r="M194" i="17"/>
  <c r="N194" i="17"/>
  <c r="M64" i="17"/>
  <c r="N64" i="17"/>
  <c r="M217" i="17"/>
  <c r="N217" i="17"/>
  <c r="M50" i="17"/>
  <c r="N50" i="17"/>
  <c r="M94" i="17"/>
  <c r="N94" i="17"/>
  <c r="M195" i="17"/>
  <c r="N195" i="17"/>
  <c r="M108" i="17"/>
  <c r="N108" i="17"/>
  <c r="M90" i="17"/>
  <c r="N90" i="17"/>
  <c r="M233" i="17"/>
  <c r="N233" i="17"/>
  <c r="M112" i="17"/>
  <c r="N112" i="17"/>
  <c r="M163" i="17"/>
  <c r="N163" i="17"/>
  <c r="M138" i="17"/>
  <c r="N138" i="17"/>
  <c r="M228" i="17"/>
  <c r="N228" i="17"/>
  <c r="M54" i="17"/>
  <c r="N54" i="17"/>
  <c r="M267" i="17"/>
  <c r="N267" i="17"/>
  <c r="M363" i="17"/>
  <c r="N363" i="17"/>
  <c r="M219" i="17"/>
  <c r="N219" i="17"/>
  <c r="M307" i="17"/>
  <c r="N307" i="17"/>
  <c r="M316" i="17"/>
  <c r="N316" i="17"/>
  <c r="M130" i="17"/>
  <c r="N130" i="17"/>
  <c r="M168" i="17"/>
  <c r="N168" i="17"/>
  <c r="M236" i="17"/>
  <c r="N236" i="17"/>
  <c r="M338" i="17"/>
  <c r="N338" i="17"/>
  <c r="M87" i="17"/>
  <c r="N87" i="17"/>
  <c r="M33" i="17"/>
  <c r="N33" i="17"/>
  <c r="M144" i="17"/>
  <c r="N144" i="17"/>
  <c r="M379" i="17"/>
  <c r="N379" i="17"/>
  <c r="M366" i="17"/>
  <c r="N366" i="17"/>
  <c r="M120" i="17"/>
  <c r="N120" i="17"/>
  <c r="M155" i="17"/>
  <c r="N155" i="17"/>
  <c r="M277" i="17"/>
  <c r="N277" i="17"/>
  <c r="M82" i="17"/>
  <c r="N82" i="17"/>
  <c r="M361" i="17"/>
  <c r="N361" i="17"/>
  <c r="M264" i="17"/>
  <c r="N264" i="17"/>
  <c r="M330" i="17"/>
  <c r="N330" i="17"/>
  <c r="M387" i="17"/>
  <c r="N387" i="17"/>
  <c r="M370" i="17"/>
  <c r="N370" i="17"/>
  <c r="M249" i="17"/>
  <c r="N249" i="17"/>
  <c r="M266" i="17"/>
  <c r="N266" i="17"/>
  <c r="M362" i="17"/>
  <c r="N362" i="17"/>
  <c r="M263" i="17"/>
  <c r="N263" i="17"/>
  <c r="M391" i="17"/>
  <c r="N391" i="17"/>
  <c r="M157" i="17"/>
  <c r="N157" i="17"/>
  <c r="M243" i="17"/>
  <c r="N243" i="17"/>
  <c r="M159" i="17"/>
  <c r="N159" i="17"/>
  <c r="M356" i="17"/>
  <c r="N356" i="17"/>
  <c r="M71" i="17"/>
  <c r="N71" i="17"/>
  <c r="M202" i="17"/>
  <c r="N202" i="17"/>
  <c r="M86" i="17"/>
  <c r="N86" i="17"/>
  <c r="M354" i="17"/>
  <c r="N354" i="17"/>
  <c r="M389" i="17"/>
  <c r="N389" i="17"/>
  <c r="M213" i="17"/>
  <c r="N213" i="17"/>
  <c r="M46" i="17"/>
  <c r="N46" i="17"/>
  <c r="M135" i="17"/>
  <c r="N135" i="17"/>
  <c r="M324" i="17"/>
  <c r="N324" i="17"/>
  <c r="M68" i="16"/>
  <c r="N68" i="16"/>
  <c r="M358" i="16"/>
  <c r="N358" i="16"/>
  <c r="M362" i="16"/>
  <c r="N362" i="16"/>
  <c r="M366" i="16"/>
  <c r="N366" i="16"/>
  <c r="M142" i="16"/>
  <c r="N142" i="16"/>
  <c r="M256" i="16"/>
  <c r="N256" i="16"/>
  <c r="M78" i="16"/>
  <c r="N78" i="16"/>
  <c r="M277" i="16"/>
  <c r="N277" i="16"/>
  <c r="M342" i="16"/>
  <c r="N342" i="16"/>
  <c r="M355" i="16"/>
  <c r="N355" i="16"/>
  <c r="M121" i="16"/>
  <c r="N121" i="16"/>
  <c r="M310" i="16"/>
  <c r="N310" i="16"/>
  <c r="M65" i="16"/>
  <c r="N65" i="16"/>
  <c r="M251" i="16"/>
  <c r="N251" i="16"/>
  <c r="M86" i="16"/>
  <c r="N86" i="16"/>
  <c r="M360" i="16"/>
  <c r="N360" i="16"/>
  <c r="M162" i="16"/>
  <c r="N162" i="16"/>
  <c r="M99" i="16"/>
  <c r="N99" i="16"/>
  <c r="M206" i="16"/>
  <c r="N206" i="16"/>
  <c r="M334" i="16"/>
  <c r="N334" i="16"/>
  <c r="M106" i="16"/>
  <c r="N106" i="16"/>
  <c r="M271" i="16"/>
  <c r="N271" i="16"/>
  <c r="M258" i="16"/>
  <c r="N258" i="16"/>
  <c r="M361" i="16"/>
  <c r="N361" i="16"/>
  <c r="M178" i="16"/>
  <c r="N178" i="16"/>
  <c r="M59" i="16"/>
  <c r="N59" i="16"/>
  <c r="M63" i="16"/>
  <c r="N63" i="16"/>
  <c r="M233" i="16"/>
  <c r="N233" i="16"/>
  <c r="M120" i="16"/>
  <c r="N120" i="16"/>
  <c r="M301" i="16"/>
  <c r="N301" i="16"/>
  <c r="M387" i="16"/>
  <c r="N387" i="16"/>
  <c r="T112" i="21"/>
  <c r="T112" i="22"/>
  <c r="G245" i="17"/>
  <c r="K244" i="17"/>
  <c r="AK66" i="12"/>
  <c r="AK67" i="12" s="1"/>
  <c r="AL65" i="12" s="1"/>
  <c r="AL74" i="12"/>
  <c r="AM72" i="12" s="1"/>
  <c r="AM73" i="12" s="1"/>
  <c r="AL24" i="12"/>
  <c r="AL25" i="12" s="1"/>
  <c r="AM23" i="12" s="1"/>
  <c r="AJ31" i="12"/>
  <c r="AJ32" i="12" s="1"/>
  <c r="AK30" i="12" s="1"/>
  <c r="AJ81" i="12"/>
  <c r="AK79" i="12" s="1"/>
  <c r="AK80" i="12" s="1"/>
  <c r="P109" i="12"/>
  <c r="Q12" i="7"/>
  <c r="I9" i="15"/>
  <c r="Q17" i="12"/>
  <c r="Q59" i="12" s="1"/>
  <c r="Q58" i="12"/>
  <c r="N10" i="15" s="1"/>
  <c r="W23" i="13"/>
  <c r="A191" i="8"/>
  <c r="A194" i="8"/>
  <c r="A78" i="8"/>
  <c r="A152" i="8"/>
  <c r="A83" i="8"/>
  <c r="A305" i="8"/>
  <c r="A62" i="8"/>
  <c r="A320" i="8"/>
  <c r="A15" i="8"/>
  <c r="A129" i="8"/>
  <c r="A234" i="8"/>
  <c r="A223" i="8"/>
  <c r="A285" i="8"/>
  <c r="A330" i="8"/>
  <c r="A306" i="8"/>
  <c r="A106" i="8"/>
  <c r="A304" i="8"/>
  <c r="A63" i="8"/>
  <c r="A354" i="8"/>
  <c r="A213" i="8"/>
  <c r="A251" i="8"/>
  <c r="A222" i="8"/>
  <c r="A226" i="8"/>
  <c r="A252" i="8"/>
  <c r="A205" i="8"/>
  <c r="A255" i="8"/>
  <c r="A326" i="8"/>
  <c r="A104" i="8"/>
  <c r="A371" i="8"/>
  <c r="A307" i="8"/>
  <c r="A56" i="8"/>
  <c r="A294" i="8"/>
  <c r="A91" i="8"/>
  <c r="A271" i="8"/>
  <c r="A61" i="8"/>
  <c r="A231" i="8"/>
  <c r="A148" i="8"/>
  <c r="A100" i="8"/>
  <c r="A139" i="8"/>
  <c r="A325" i="8"/>
  <c r="A159" i="8"/>
  <c r="A36" i="8"/>
  <c r="A204" i="8"/>
  <c r="A274" i="8"/>
  <c r="A260" i="8"/>
  <c r="A245" i="8"/>
  <c r="A374" i="8"/>
  <c r="A17" i="8"/>
  <c r="A366" i="8"/>
  <c r="A25" i="8"/>
  <c r="A328" i="8"/>
  <c r="A341" i="8"/>
  <c r="A99" i="8"/>
  <c r="A105" i="8"/>
  <c r="A230" i="8"/>
  <c r="A157" i="8"/>
  <c r="A75" i="8"/>
  <c r="A93" i="8"/>
  <c r="A68" i="8"/>
  <c r="A196" i="8"/>
  <c r="A229" i="8"/>
  <c r="A128" i="8"/>
  <c r="A38" i="8"/>
  <c r="A202" i="8"/>
  <c r="A313" i="8"/>
  <c r="A299" i="8"/>
  <c r="A94" i="8"/>
  <c r="A161" i="8"/>
  <c r="A35" i="8"/>
  <c r="A23" i="8"/>
  <c r="A118" i="8"/>
  <c r="A269" i="8"/>
  <c r="A270" i="8"/>
  <c r="A14" i="8"/>
  <c r="A135" i="8"/>
  <c r="A115" i="8"/>
  <c r="A361" i="8"/>
  <c r="A41" i="8"/>
  <c r="A13" i="8"/>
  <c r="A72" i="8"/>
  <c r="A211" i="8"/>
  <c r="A121" i="8"/>
  <c r="A248" i="8"/>
  <c r="A163" i="8"/>
  <c r="A293" i="8"/>
  <c r="A310" i="8"/>
  <c r="A321" i="8"/>
  <c r="A145" i="8"/>
  <c r="A290" i="8"/>
  <c r="A253" i="8"/>
  <c r="A238" i="8"/>
  <c r="A48" i="8"/>
  <c r="A67" i="8"/>
  <c r="A130" i="8"/>
  <c r="A348" i="8"/>
  <c r="A367" i="8"/>
  <c r="A352" i="8"/>
  <c r="A362" i="8"/>
  <c r="A259" i="8"/>
  <c r="A373" i="8"/>
  <c r="A263" i="8"/>
  <c r="A82" i="8"/>
  <c r="A46" i="8"/>
  <c r="A359" i="8"/>
  <c r="A149" i="8"/>
  <c r="A261" i="8"/>
  <c r="A109" i="8"/>
  <c r="A101" i="8"/>
  <c r="A133" i="8"/>
  <c r="A258" i="8"/>
  <c r="A292" i="8"/>
  <c r="A235" i="8"/>
  <c r="A32" i="8"/>
  <c r="A364" i="8"/>
  <c r="A224" i="8"/>
  <c r="A370" i="8"/>
  <c r="A162" i="8"/>
  <c r="A283" i="8"/>
  <c r="A70" i="8"/>
  <c r="A52" i="8"/>
  <c r="A146" i="8"/>
  <c r="A334" i="8"/>
  <c r="A295" i="8"/>
  <c r="A19" i="8"/>
  <c r="A242" i="8"/>
  <c r="A360" i="8"/>
  <c r="A232" i="8"/>
  <c r="A16" i="8"/>
  <c r="A81" i="8"/>
  <c r="A287" i="8"/>
  <c r="A375" i="8"/>
  <c r="A208" i="8"/>
  <c r="A54" i="8"/>
  <c r="A227" i="8"/>
  <c r="A317" i="8"/>
  <c r="A80" i="8"/>
  <c r="A124" i="8"/>
  <c r="A214" i="8"/>
  <c r="A42" i="8"/>
  <c r="A257" i="8"/>
  <c r="A278" i="8"/>
  <c r="A199" i="8"/>
  <c r="A356" i="8"/>
  <c r="A219" i="8"/>
  <c r="A122" i="8"/>
  <c r="A132" i="8"/>
  <c r="A349" i="8"/>
  <c r="A44" i="8"/>
  <c r="A209" i="8"/>
  <c r="A30" i="8"/>
  <c r="A201" i="8"/>
  <c r="A195" i="8"/>
  <c r="A347" i="8"/>
  <c r="A73" i="8"/>
  <c r="A228" i="8"/>
  <c r="A127" i="8"/>
  <c r="A289" i="8"/>
  <c r="A112" i="8"/>
  <c r="A140" i="8"/>
  <c r="A210" i="8"/>
  <c r="A243" i="8"/>
  <c r="A331" i="8"/>
  <c r="A282" i="8"/>
  <c r="A273" i="8"/>
  <c r="A154" i="8"/>
  <c r="A144" i="8"/>
  <c r="A256" i="8"/>
  <c r="A86" i="8"/>
  <c r="A123" i="8"/>
  <c r="A244" i="8"/>
  <c r="A143" i="8"/>
  <c r="A358" i="8"/>
  <c r="A31" i="8"/>
  <c r="A114" i="8"/>
  <c r="A350" i="8"/>
  <c r="A296" i="8"/>
  <c r="A288" i="8"/>
  <c r="A12" i="8"/>
  <c r="A275" i="8"/>
  <c r="A92" i="8"/>
  <c r="A28" i="8"/>
  <c r="A165" i="8"/>
  <c r="A308" i="8"/>
  <c r="A107" i="8"/>
  <c r="A368" i="8"/>
  <c r="A250" i="8"/>
  <c r="A53" i="8"/>
  <c r="A218" i="8"/>
  <c r="A264" i="8"/>
  <c r="A254" i="8"/>
  <c r="A58" i="8"/>
  <c r="A236" i="8"/>
  <c r="A298" i="8"/>
  <c r="A324" i="8"/>
  <c r="A215" i="8"/>
  <c r="A33" i="8"/>
  <c r="A49" i="8"/>
  <c r="A327" i="8"/>
  <c r="A120" i="8"/>
  <c r="A60" i="8"/>
  <c r="A241" i="8"/>
  <c r="A111" i="8"/>
  <c r="A316" i="8"/>
  <c r="A66" i="8"/>
  <c r="A345" i="8"/>
  <c r="A110" i="8"/>
  <c r="A303" i="8"/>
  <c r="A136" i="8"/>
  <c r="A90" i="8"/>
  <c r="A343" i="8"/>
  <c r="A89" i="8"/>
  <c r="A21" i="8"/>
  <c r="A372" i="8"/>
  <c r="A344" i="8"/>
  <c r="A64" i="8"/>
  <c r="A301" i="8"/>
  <c r="A160" i="8"/>
  <c r="A212" i="8"/>
  <c r="A200" i="8"/>
  <c r="A336" i="8"/>
  <c r="A332" i="8"/>
  <c r="A266" i="8"/>
  <c r="A300" i="8"/>
  <c r="A279" i="8"/>
  <c r="A315" i="8"/>
  <c r="A340" i="8"/>
  <c r="A206" i="8"/>
  <c r="A363" i="8"/>
  <c r="A268" i="8"/>
  <c r="A197" i="8"/>
  <c r="A249" i="8"/>
  <c r="A71" i="8"/>
  <c r="A95" i="8"/>
  <c r="A267" i="8"/>
  <c r="A108" i="8"/>
  <c r="A240" i="8"/>
  <c r="A203" i="8"/>
  <c r="A233" i="8"/>
  <c r="A151" i="8"/>
  <c r="A342" i="8"/>
  <c r="A79" i="8"/>
  <c r="A77" i="8"/>
  <c r="A125" i="8"/>
  <c r="A45" i="8"/>
  <c r="A369" i="8"/>
  <c r="A318" i="8"/>
  <c r="A22" i="8"/>
  <c r="A155" i="8"/>
  <c r="A355" i="8"/>
  <c r="A167" i="8"/>
  <c r="A322" i="8"/>
  <c r="A150" i="8"/>
  <c r="A225" i="8"/>
  <c r="A166" i="8"/>
  <c r="A37" i="8"/>
  <c r="A168" i="8"/>
  <c r="A171" i="8"/>
  <c r="A169" i="8"/>
  <c r="A170" i="8"/>
  <c r="A173" i="8"/>
  <c r="A176" i="8"/>
  <c r="A174" i="8"/>
  <c r="A175" i="8"/>
  <c r="A177" i="8"/>
  <c r="A178" i="8"/>
  <c r="A179" i="8"/>
  <c r="A181" i="8"/>
  <c r="A180" i="8"/>
  <c r="A183" i="8"/>
  <c r="A182" i="8"/>
  <c r="A184" i="8"/>
  <c r="A193" i="8"/>
  <c r="A186" i="8"/>
  <c r="A188" i="8"/>
  <c r="A187" i="8"/>
  <c r="A190" i="8"/>
  <c r="A192" i="8"/>
  <c r="E8" i="6" l="1"/>
  <c r="D8" i="6"/>
  <c r="R29" i="17"/>
  <c r="K18" i="17" s="1"/>
  <c r="R29" i="16"/>
  <c r="AE18" i="16" s="1"/>
  <c r="T45" i="24"/>
  <c r="T43" i="24" s="1"/>
  <c r="M19" i="19"/>
  <c r="M38" i="19" s="1"/>
  <c r="M110" i="22" s="1"/>
  <c r="F16" i="24" s="1"/>
  <c r="R19" i="18"/>
  <c r="R38" i="18" s="1"/>
  <c r="R110" i="21" s="1"/>
  <c r="P58" i="23" s="1"/>
  <c r="AB61" i="22"/>
  <c r="U45" i="24" s="1"/>
  <c r="U43" i="24" s="1"/>
  <c r="AB60" i="3"/>
  <c r="AB69" i="3" s="1"/>
  <c r="U45" i="5"/>
  <c r="U43" i="5" s="1"/>
  <c r="AB61" i="21"/>
  <c r="U45" i="23" s="1"/>
  <c r="U43" i="23" s="1"/>
  <c r="T45" i="23"/>
  <c r="T43" i="23" s="1"/>
  <c r="V17" i="13"/>
  <c r="U74" i="13"/>
  <c r="U77" i="13" s="1"/>
  <c r="AC61" i="3" s="1"/>
  <c r="BB19" i="19"/>
  <c r="AL19" i="18"/>
  <c r="AQ19" i="18"/>
  <c r="AN19" i="18"/>
  <c r="AE19" i="18"/>
  <c r="BE19" i="18"/>
  <c r="AM19" i="18"/>
  <c r="AV19" i="18"/>
  <c r="AS19" i="18"/>
  <c r="BC19" i="18"/>
  <c r="AH19" i="18"/>
  <c r="K19" i="18"/>
  <c r="K38" i="18" s="1"/>
  <c r="K110" i="21" s="1"/>
  <c r="I58" i="23" s="1"/>
  <c r="L19" i="18"/>
  <c r="L38" i="18" s="1"/>
  <c r="L110" i="21" s="1"/>
  <c r="L107" i="21" s="1"/>
  <c r="L118" i="21" s="1"/>
  <c r="X19" i="18"/>
  <c r="AA19" i="18"/>
  <c r="BH19" i="18"/>
  <c r="AU19" i="18"/>
  <c r="O19" i="18"/>
  <c r="O38" i="18" s="1"/>
  <c r="O110" i="21" s="1"/>
  <c r="M58" i="23" s="1"/>
  <c r="W19" i="18"/>
  <c r="T19" i="18"/>
  <c r="T38" i="18" s="1"/>
  <c r="T110" i="21" s="1"/>
  <c r="M16" i="23" s="1"/>
  <c r="S19" i="18"/>
  <c r="S38" i="18" s="1"/>
  <c r="S110" i="21" s="1"/>
  <c r="Q58" i="23" s="1"/>
  <c r="AK19" i="18"/>
  <c r="AY19" i="18"/>
  <c r="AC19" i="18"/>
  <c r="AW19" i="18"/>
  <c r="AO19" i="18"/>
  <c r="AB19" i="18"/>
  <c r="AC61" i="22"/>
  <c r="AC61" i="21"/>
  <c r="Z19" i="19"/>
  <c r="BF19" i="19"/>
  <c r="AY19" i="19"/>
  <c r="BG19" i="18"/>
  <c r="AR19" i="19"/>
  <c r="O19" i="19"/>
  <c r="O38" i="19" s="1"/>
  <c r="O110" i="22" s="1"/>
  <c r="M58" i="24" s="1"/>
  <c r="AM19" i="19"/>
  <c r="AC19" i="19"/>
  <c r="M19" i="18"/>
  <c r="M38" i="18" s="1"/>
  <c r="M110" i="21" s="1"/>
  <c r="F16" i="23" s="1"/>
  <c r="AD19" i="18"/>
  <c r="Y19" i="18"/>
  <c r="BA19" i="18"/>
  <c r="AZ19" i="18"/>
  <c r="BF19" i="18"/>
  <c r="AX19" i="18"/>
  <c r="V19" i="18"/>
  <c r="U19" i="18"/>
  <c r="BD19" i="18"/>
  <c r="AT19" i="18"/>
  <c r="AF19" i="18"/>
  <c r="AI19" i="18"/>
  <c r="Q19" i="18"/>
  <c r="Q38" i="18" s="1"/>
  <c r="Q110" i="21" s="1"/>
  <c r="J16" i="23" s="1"/>
  <c r="Z19" i="18"/>
  <c r="AD18" i="16"/>
  <c r="AS18" i="16"/>
  <c r="AH18" i="16"/>
  <c r="AC18" i="16"/>
  <c r="G18" i="16"/>
  <c r="AM18" i="16"/>
  <c r="AQ18" i="16"/>
  <c r="AL18" i="16"/>
  <c r="AW18" i="16"/>
  <c r="AI18" i="16"/>
  <c r="S18" i="16"/>
  <c r="R18" i="16"/>
  <c r="Y18" i="16"/>
  <c r="V18" i="16"/>
  <c r="AT18" i="16"/>
  <c r="Z18" i="16"/>
  <c r="AP18" i="16"/>
  <c r="F18" i="16"/>
  <c r="AF18" i="16"/>
  <c r="AK18" i="16"/>
  <c r="T18" i="16"/>
  <c r="AG18" i="16"/>
  <c r="W18" i="16"/>
  <c r="U18" i="16"/>
  <c r="AO18" i="16"/>
  <c r="AY18" i="16"/>
  <c r="AJ18" i="16"/>
  <c r="AU18" i="16"/>
  <c r="N18" i="16"/>
  <c r="AR19" i="18"/>
  <c r="AJ19" i="18"/>
  <c r="AG19" i="18"/>
  <c r="P19" i="18"/>
  <c r="P38" i="18" s="1"/>
  <c r="P110" i="21" s="1"/>
  <c r="N58" i="23" s="1"/>
  <c r="AP19" i="18"/>
  <c r="N19" i="18"/>
  <c r="N38" i="18" s="1"/>
  <c r="N110" i="21" s="1"/>
  <c r="N107" i="21" s="1"/>
  <c r="N118" i="21" s="1"/>
  <c r="BB19" i="18"/>
  <c r="BH19" i="19"/>
  <c r="AB19" i="19"/>
  <c r="E9" i="6"/>
  <c r="AG18" i="17"/>
  <c r="AY18" i="17"/>
  <c r="Z18" i="17"/>
  <c r="AU18" i="17"/>
  <c r="Y18" i="17"/>
  <c r="AN18" i="17"/>
  <c r="AB18" i="17"/>
  <c r="AD18" i="17"/>
  <c r="D18" i="17"/>
  <c r="G18" i="17"/>
  <c r="T18" i="17"/>
  <c r="AC18" i="17"/>
  <c r="W18" i="17"/>
  <c r="AA18" i="17"/>
  <c r="I18" i="17"/>
  <c r="AR18" i="17"/>
  <c r="AF18" i="17"/>
  <c r="R18" i="17"/>
  <c r="AX18" i="17"/>
  <c r="AV18" i="17"/>
  <c r="J18" i="17"/>
  <c r="AH18" i="17"/>
  <c r="F18" i="17"/>
  <c r="AT18" i="17"/>
  <c r="E18" i="17"/>
  <c r="C18" i="17"/>
  <c r="AE18" i="17"/>
  <c r="L18" i="17"/>
  <c r="AW18" i="17"/>
  <c r="AK18" i="17"/>
  <c r="M18" i="17"/>
  <c r="AZ18" i="17"/>
  <c r="AL18" i="17"/>
  <c r="Q18" i="17"/>
  <c r="P18" i="17"/>
  <c r="AM18" i="17"/>
  <c r="AI18" i="17"/>
  <c r="AO18" i="17"/>
  <c r="AS18" i="17"/>
  <c r="AQ18" i="17"/>
  <c r="X18" i="17"/>
  <c r="O18" i="17"/>
  <c r="H18" i="17"/>
  <c r="N18" i="17"/>
  <c r="S18" i="17"/>
  <c r="U18" i="17"/>
  <c r="Q19" i="19"/>
  <c r="Q38" i="19" s="1"/>
  <c r="Q110" i="22" s="1"/>
  <c r="Q107" i="22" s="1"/>
  <c r="AI19" i="19"/>
  <c r="AQ19" i="19"/>
  <c r="AH19" i="19"/>
  <c r="Y19" i="19"/>
  <c r="S19" i="19"/>
  <c r="S38" i="19" s="1"/>
  <c r="S110" i="22" s="1"/>
  <c r="S107" i="22" s="1"/>
  <c r="U19" i="19"/>
  <c r="BD19" i="19"/>
  <c r="AP19" i="19"/>
  <c r="K19" i="19"/>
  <c r="K38" i="19" s="1"/>
  <c r="K110" i="22" s="1"/>
  <c r="D16" i="24" s="1"/>
  <c r="L19" i="19"/>
  <c r="L38" i="19" s="1"/>
  <c r="L110" i="22" s="1"/>
  <c r="E16" i="24" s="1"/>
  <c r="AO19" i="19"/>
  <c r="AJ19" i="19"/>
  <c r="AU19" i="19"/>
  <c r="BA19" i="19"/>
  <c r="P19" i="19"/>
  <c r="P38" i="19" s="1"/>
  <c r="P110" i="22" s="1"/>
  <c r="I16" i="24" s="1"/>
  <c r="AZ19" i="19"/>
  <c r="AA19" i="19"/>
  <c r="AN19" i="19"/>
  <c r="BE19" i="19"/>
  <c r="AG19" i="19"/>
  <c r="V19" i="19"/>
  <c r="AE19" i="19"/>
  <c r="AX19" i="19"/>
  <c r="BG19" i="19"/>
  <c r="AS19" i="19"/>
  <c r="AD19" i="19"/>
  <c r="BC19" i="19"/>
  <c r="W19" i="19"/>
  <c r="AF19" i="19"/>
  <c r="T19" i="19"/>
  <c r="T38" i="19" s="1"/>
  <c r="T110" i="22" s="1"/>
  <c r="R58" i="24" s="1"/>
  <c r="R19" i="19"/>
  <c r="R38" i="19" s="1"/>
  <c r="R110" i="22" s="1"/>
  <c r="R107" i="22" s="1"/>
  <c r="AW19" i="19"/>
  <c r="AT19" i="19"/>
  <c r="X19" i="19"/>
  <c r="AL19" i="19"/>
  <c r="AK19" i="19"/>
  <c r="N19" i="19"/>
  <c r="N38" i="19" s="1"/>
  <c r="N110" i="22" s="1"/>
  <c r="G16" i="24" s="1"/>
  <c r="AV19" i="19"/>
  <c r="K58" i="24"/>
  <c r="U21" i="7"/>
  <c r="U21" i="19"/>
  <c r="U20" i="19" s="1"/>
  <c r="U21" i="18"/>
  <c r="U20" i="18" s="1"/>
  <c r="G246" i="17"/>
  <c r="K245" i="17"/>
  <c r="AL66" i="12"/>
  <c r="AL67" i="12" s="1"/>
  <c r="AM65" i="12" s="1"/>
  <c r="AM24" i="12"/>
  <c r="AM25" i="12" s="1"/>
  <c r="AN23" i="12" s="1"/>
  <c r="AM74" i="12"/>
  <c r="AN72" i="12" s="1"/>
  <c r="AN73" i="12" s="1"/>
  <c r="V21" i="13"/>
  <c r="Q18" i="12"/>
  <c r="Q60" i="12" s="1"/>
  <c r="AK81" i="12"/>
  <c r="AL79" i="12" s="1"/>
  <c r="AL80" i="12" s="1"/>
  <c r="R12" i="7"/>
  <c r="J9" i="15"/>
  <c r="Q107" i="12"/>
  <c r="Q108" i="12"/>
  <c r="AK31" i="12"/>
  <c r="AK32" i="12" s="1"/>
  <c r="AL30" i="12" s="1"/>
  <c r="X23" i="13"/>
  <c r="A357" i="8"/>
  <c r="A220" i="8"/>
  <c r="A69" i="8"/>
  <c r="A338" i="8"/>
  <c r="A277" i="8"/>
  <c r="A164" i="8"/>
  <c r="A141" i="8"/>
  <c r="A147" i="8"/>
  <c r="A311" i="8"/>
  <c r="A207" i="8"/>
  <c r="A198" i="8"/>
  <c r="A119" i="8"/>
  <c r="A24" i="8"/>
  <c r="A337" i="8"/>
  <c r="A20" i="8"/>
  <c r="A126" i="8"/>
  <c r="A185" i="8"/>
  <c r="A172" i="8"/>
  <c r="A88" i="8"/>
  <c r="A18" i="8"/>
  <c r="A312" i="8"/>
  <c r="A291" i="8"/>
  <c r="A137" i="8"/>
  <c r="A335" i="8"/>
  <c r="A134" i="8"/>
  <c r="A265" i="8"/>
  <c r="A113" i="8"/>
  <c r="A65" i="8"/>
  <c r="A47" i="8"/>
  <c r="A284" i="8"/>
  <c r="A87" i="8"/>
  <c r="A319" i="8"/>
  <c r="A286" i="8"/>
  <c r="A50" i="8"/>
  <c r="A217" i="8"/>
  <c r="A281" i="8"/>
  <c r="A57" i="8"/>
  <c r="A153" i="8"/>
  <c r="A353" i="8"/>
  <c r="A351" i="8"/>
  <c r="A365" i="8"/>
  <c r="A158" i="8"/>
  <c r="A11" i="8"/>
  <c r="A55" i="8"/>
  <c r="A97" i="8"/>
  <c r="A276" i="8"/>
  <c r="A297" i="8"/>
  <c r="A98" i="8"/>
  <c r="A142" i="8"/>
  <c r="A26" i="8"/>
  <c r="A103" i="8"/>
  <c r="A309" i="8"/>
  <c r="A34" i="8"/>
  <c r="A85" i="8"/>
  <c r="A117" i="8"/>
  <c r="A346" i="8"/>
  <c r="A239" i="8"/>
  <c r="A39" i="8"/>
  <c r="A84" i="8"/>
  <c r="A102" i="8"/>
  <c r="A323" i="8"/>
  <c r="A280" i="8"/>
  <c r="A272" i="8"/>
  <c r="A262" i="8"/>
  <c r="A329" i="8"/>
  <c r="A76" i="8"/>
  <c r="A221" i="8"/>
  <c r="A189" i="8"/>
  <c r="A333" i="8"/>
  <c r="A51" i="8"/>
  <c r="A40" i="8"/>
  <c r="A216" i="8"/>
  <c r="A59" i="8"/>
  <c r="A314" i="8"/>
  <c r="A27" i="8"/>
  <c r="A74" i="8"/>
  <c r="A247" i="8"/>
  <c r="A138" i="8"/>
  <c r="A131" i="8"/>
  <c r="A339" i="8"/>
  <c r="A116" i="8"/>
  <c r="A237" i="8"/>
  <c r="A156" i="8"/>
  <c r="A43" i="8"/>
  <c r="A246" i="8"/>
  <c r="A96" i="8"/>
  <c r="A29" i="8"/>
  <c r="A302" i="8"/>
  <c r="AB60" i="22" l="1"/>
  <c r="AB69" i="22" s="1"/>
  <c r="M107" i="22"/>
  <c r="AR18" i="16"/>
  <c r="P18" i="16"/>
  <c r="AZ18" i="16"/>
  <c r="C18" i="16"/>
  <c r="S19" i="16" s="1"/>
  <c r="AB18" i="16"/>
  <c r="D9" i="6"/>
  <c r="E18" i="16"/>
  <c r="J18" i="16"/>
  <c r="L18" i="16"/>
  <c r="H18" i="16"/>
  <c r="I18" i="16"/>
  <c r="Q18" i="16"/>
  <c r="AA18" i="16"/>
  <c r="D18" i="16"/>
  <c r="M18" i="16"/>
  <c r="K18" i="16"/>
  <c r="AV18" i="16"/>
  <c r="AN18" i="16"/>
  <c r="AP18" i="17"/>
  <c r="AJ18" i="17"/>
  <c r="V18" i="17"/>
  <c r="X18" i="16"/>
  <c r="AX18" i="16"/>
  <c r="O18" i="16"/>
  <c r="K16" i="23"/>
  <c r="R107" i="21"/>
  <c r="R118" i="21" s="1"/>
  <c r="AB60" i="21"/>
  <c r="AB69" i="21" s="1"/>
  <c r="G16" i="23"/>
  <c r="H16" i="23"/>
  <c r="O107" i="21"/>
  <c r="O118" i="21" s="1"/>
  <c r="AC60" i="3"/>
  <c r="AC69" i="3" s="1"/>
  <c r="V45" i="5"/>
  <c r="V43" i="5" s="1"/>
  <c r="W17" i="13"/>
  <c r="V74" i="13"/>
  <c r="V77" i="13" s="1"/>
  <c r="AD61" i="22" s="1"/>
  <c r="S107" i="21"/>
  <c r="T107" i="21"/>
  <c r="H16" i="24"/>
  <c r="O107" i="22"/>
  <c r="L16" i="23"/>
  <c r="K107" i="21"/>
  <c r="K118" i="21" s="1"/>
  <c r="D16" i="23"/>
  <c r="J58" i="23"/>
  <c r="E16" i="23"/>
  <c r="R58" i="23"/>
  <c r="O58" i="23"/>
  <c r="M107" i="21"/>
  <c r="L16" i="24"/>
  <c r="K58" i="23"/>
  <c r="L58" i="23"/>
  <c r="Q107" i="21"/>
  <c r="AC60" i="21"/>
  <c r="AC69" i="21" s="1"/>
  <c r="V45" i="23"/>
  <c r="V43" i="23" s="1"/>
  <c r="AC60" i="22"/>
  <c r="AC69" i="22" s="1"/>
  <c r="V45" i="24"/>
  <c r="V43" i="24" s="1"/>
  <c r="L58" i="24"/>
  <c r="K16" i="24"/>
  <c r="P58" i="24"/>
  <c r="Q58" i="24"/>
  <c r="O58" i="24"/>
  <c r="J16" i="24"/>
  <c r="L107" i="22"/>
  <c r="N58" i="24"/>
  <c r="I58" i="24"/>
  <c r="N107" i="22"/>
  <c r="AX19" i="17"/>
  <c r="L19" i="17"/>
  <c r="J19" i="17"/>
  <c r="AM19" i="17"/>
  <c r="AT19" i="17"/>
  <c r="V19" i="17"/>
  <c r="O19" i="17"/>
  <c r="M19" i="17"/>
  <c r="AH19" i="17"/>
  <c r="AQ19" i="17"/>
  <c r="W19" i="17"/>
  <c r="AL19" i="17"/>
  <c r="AS19" i="17"/>
  <c r="X19" i="17"/>
  <c r="AP19" i="17"/>
  <c r="U19" i="17"/>
  <c r="H19" i="17"/>
  <c r="T19" i="17"/>
  <c r="AV19" i="17"/>
  <c r="Q19" i="17"/>
  <c r="AU19" i="17"/>
  <c r="E19" i="17"/>
  <c r="K19" i="17"/>
  <c r="Z19" i="17"/>
  <c r="AO19" i="17"/>
  <c r="AB19" i="17"/>
  <c r="S19" i="17"/>
  <c r="R19" i="17"/>
  <c r="AA19" i="17"/>
  <c r="AF19" i="17"/>
  <c r="P19" i="17"/>
  <c r="AC19" i="17"/>
  <c r="AI19" i="17"/>
  <c r="AK19" i="17"/>
  <c r="AJ19" i="17"/>
  <c r="N19" i="17"/>
  <c r="C19" i="17"/>
  <c r="AN19" i="17"/>
  <c r="AY19" i="17"/>
  <c r="G19" i="17"/>
  <c r="AW19" i="17"/>
  <c r="AZ19" i="17"/>
  <c r="I19" i="17"/>
  <c r="D19" i="17"/>
  <c r="AR19" i="17"/>
  <c r="AG19" i="17"/>
  <c r="F19" i="17"/>
  <c r="Y19" i="17"/>
  <c r="AD19" i="17"/>
  <c r="AE19" i="17"/>
  <c r="P107" i="21"/>
  <c r="I16" i="23"/>
  <c r="J58" i="24"/>
  <c r="K107" i="22"/>
  <c r="K118" i="22" s="1"/>
  <c r="P107" i="22"/>
  <c r="T107" i="22"/>
  <c r="M16" i="24"/>
  <c r="M118" i="22"/>
  <c r="Q118" i="22"/>
  <c r="R118" i="22"/>
  <c r="S118" i="22"/>
  <c r="U38" i="18"/>
  <c r="U110" i="21" s="1"/>
  <c r="U38" i="19"/>
  <c r="U110" i="22" s="1"/>
  <c r="G247" i="17"/>
  <c r="K246" i="17"/>
  <c r="AM66" i="12"/>
  <c r="AM67" i="12" s="1"/>
  <c r="AN65" i="12" s="1"/>
  <c r="AN74" i="12"/>
  <c r="AO72" i="12" s="1"/>
  <c r="AO73" i="12" s="1"/>
  <c r="AN24" i="12"/>
  <c r="AN25" i="12" s="1"/>
  <c r="AO23" i="12" s="1"/>
  <c r="R16" i="12"/>
  <c r="R17" i="12" s="1"/>
  <c r="R59" i="12" s="1"/>
  <c r="U33" i="3"/>
  <c r="U29" i="3" s="1"/>
  <c r="U28" i="3" s="1"/>
  <c r="W21" i="13"/>
  <c r="AL31" i="12"/>
  <c r="AL32" i="12" s="1"/>
  <c r="AM30" i="12" s="1"/>
  <c r="S12" i="7"/>
  <c r="K9" i="15"/>
  <c r="AL81" i="12"/>
  <c r="AM79" i="12" s="1"/>
  <c r="AM80" i="12" s="1"/>
  <c r="AJ10" i="8"/>
  <c r="Y23" i="13"/>
  <c r="AK10" i="8"/>
  <c r="AH19" i="16" l="1"/>
  <c r="R19" i="16"/>
  <c r="G19" i="16"/>
  <c r="AE19" i="16"/>
  <c r="AW19" i="16"/>
  <c r="U19" i="16"/>
  <c r="F19" i="16"/>
  <c r="AF19" i="16"/>
  <c r="J19" i="16"/>
  <c r="C19" i="16"/>
  <c r="AP19" i="16"/>
  <c r="AG19" i="16"/>
  <c r="AG20" i="16" s="1"/>
  <c r="D19" i="16"/>
  <c r="AJ19" i="16"/>
  <c r="Q19" i="16"/>
  <c r="AQ19" i="16"/>
  <c r="AN19" i="16"/>
  <c r="AD19" i="16"/>
  <c r="AD20" i="16" s="1"/>
  <c r="H19" i="16"/>
  <c r="K19" i="16"/>
  <c r="AL19" i="16"/>
  <c r="AA19" i="16"/>
  <c r="Z19" i="16"/>
  <c r="Z20" i="16" s="1"/>
  <c r="AR19" i="16"/>
  <c r="AX59" i="23" s="1"/>
  <c r="AX19" i="16"/>
  <c r="AC19" i="16"/>
  <c r="AV19" i="16"/>
  <c r="AK19" i="16"/>
  <c r="N19" i="16"/>
  <c r="M19" i="16"/>
  <c r="S59" i="23" s="1"/>
  <c r="AZ19" i="16"/>
  <c r="I19" i="16"/>
  <c r="AO19" i="16"/>
  <c r="AO20" i="16" s="1"/>
  <c r="AM19" i="16"/>
  <c r="AM20" i="16" s="1"/>
  <c r="AY19" i="16"/>
  <c r="BE59" i="23" s="1"/>
  <c r="AS19" i="16"/>
  <c r="AS20" i="16" s="1"/>
  <c r="L19" i="16"/>
  <c r="L20" i="16" s="1"/>
  <c r="AU19" i="16"/>
  <c r="AI19" i="16"/>
  <c r="AI20" i="16" s="1"/>
  <c r="E19" i="16"/>
  <c r="E20" i="16" s="1"/>
  <c r="AT19" i="16"/>
  <c r="AT20" i="16" s="1"/>
  <c r="AB19" i="16"/>
  <c r="AB20" i="16" s="1"/>
  <c r="W19" i="16"/>
  <c r="AC59" i="23" s="1"/>
  <c r="Y19" i="16"/>
  <c r="Y20" i="16" s="1"/>
  <c r="X19" i="16"/>
  <c r="O19" i="16"/>
  <c r="U59" i="23" s="1"/>
  <c r="P19" i="16"/>
  <c r="P20" i="16" s="1"/>
  <c r="T19" i="16"/>
  <c r="V19" i="16"/>
  <c r="Q118" i="21"/>
  <c r="M118" i="21"/>
  <c r="T118" i="21"/>
  <c r="S118" i="21"/>
  <c r="P118" i="21"/>
  <c r="N118" i="22"/>
  <c r="O118" i="22"/>
  <c r="P118" i="22"/>
  <c r="L118" i="22"/>
  <c r="AD61" i="21"/>
  <c r="AD60" i="21" s="1"/>
  <c r="AD69" i="21" s="1"/>
  <c r="AD61" i="3"/>
  <c r="X17" i="13"/>
  <c r="X21" i="13" s="1"/>
  <c r="W74" i="13"/>
  <c r="W77" i="13" s="1"/>
  <c r="AE61" i="3" s="1"/>
  <c r="AE60" i="3" s="1"/>
  <c r="AE69" i="3" s="1"/>
  <c r="W45" i="24"/>
  <c r="W43" i="24" s="1"/>
  <c r="AD60" i="22"/>
  <c r="AD69" i="22" s="1"/>
  <c r="F20" i="16"/>
  <c r="L59" i="23"/>
  <c r="AJ20" i="16"/>
  <c r="AP59" i="23"/>
  <c r="AZ20" i="16"/>
  <c r="BF59" i="23"/>
  <c r="AH20" i="16"/>
  <c r="AN59" i="23"/>
  <c r="AZ20" i="17"/>
  <c r="BF59" i="24"/>
  <c r="AL59" i="24"/>
  <c r="AF20" i="17"/>
  <c r="T20" i="17"/>
  <c r="Z59" i="24"/>
  <c r="AB59" i="24"/>
  <c r="V20" i="17"/>
  <c r="H20" i="16"/>
  <c r="N59" i="23"/>
  <c r="AW20" i="17"/>
  <c r="BC59" i="24"/>
  <c r="AA20" i="17"/>
  <c r="AG59" i="24"/>
  <c r="H20" i="17"/>
  <c r="N59" i="24"/>
  <c r="AT20" i="17"/>
  <c r="AZ59" i="24"/>
  <c r="K20" i="16"/>
  <c r="Q59" i="23"/>
  <c r="Q20" i="16"/>
  <c r="W59" i="23"/>
  <c r="D20" i="16"/>
  <c r="J59" i="23"/>
  <c r="AY59" i="23"/>
  <c r="G20" i="17"/>
  <c r="M59" i="24"/>
  <c r="R20" i="17"/>
  <c r="X59" i="24"/>
  <c r="U20" i="17"/>
  <c r="AA59" i="24"/>
  <c r="AS59" i="24"/>
  <c r="AM20" i="17"/>
  <c r="J20" i="17"/>
  <c r="P59" i="24"/>
  <c r="AY20" i="17"/>
  <c r="BE59" i="24"/>
  <c r="R59" i="23"/>
  <c r="AU20" i="16"/>
  <c r="BA59" i="23"/>
  <c r="AO59" i="23"/>
  <c r="BB59" i="23"/>
  <c r="AV20" i="16"/>
  <c r="AK59" i="24"/>
  <c r="AE20" i="17"/>
  <c r="AN20" i="17"/>
  <c r="AT59" i="24"/>
  <c r="AH59" i="24"/>
  <c r="AB20" i="17"/>
  <c r="X20" i="17"/>
  <c r="AD59" i="24"/>
  <c r="L20" i="17"/>
  <c r="R59" i="24"/>
  <c r="BD59" i="24"/>
  <c r="AX20" i="17"/>
  <c r="AI59" i="23"/>
  <c r="AC20" i="16"/>
  <c r="AD59" i="23"/>
  <c r="X20" i="16"/>
  <c r="O20" i="16"/>
  <c r="V59" i="23"/>
  <c r="Y20" i="17"/>
  <c r="AE59" i="24"/>
  <c r="N20" i="17"/>
  <c r="T59" i="24"/>
  <c r="Z20" i="17"/>
  <c r="AF59" i="24"/>
  <c r="AL20" i="17"/>
  <c r="AR59" i="24"/>
  <c r="AD20" i="17"/>
  <c r="AJ59" i="24"/>
  <c r="C20" i="17"/>
  <c r="I59" i="24"/>
  <c r="AN20" i="16"/>
  <c r="AT59" i="23"/>
  <c r="V20" i="16"/>
  <c r="AB59" i="23"/>
  <c r="Y59" i="23"/>
  <c r="S20" i="16"/>
  <c r="F20" i="17"/>
  <c r="L59" i="24"/>
  <c r="AJ20" i="17"/>
  <c r="AP59" i="24"/>
  <c r="Q59" i="24"/>
  <c r="K20" i="17"/>
  <c r="W20" i="17"/>
  <c r="AC59" i="24"/>
  <c r="J20" i="16"/>
  <c r="P59" i="23"/>
  <c r="AP20" i="17"/>
  <c r="AV59" i="24"/>
  <c r="M20" i="16"/>
  <c r="AP20" i="16"/>
  <c r="AV59" i="23"/>
  <c r="T20" i="16"/>
  <c r="Z59" i="23"/>
  <c r="AG20" i="17"/>
  <c r="AM59" i="24"/>
  <c r="AK20" i="17"/>
  <c r="AQ59" i="24"/>
  <c r="E20" i="17"/>
  <c r="K59" i="24"/>
  <c r="AQ20" i="17"/>
  <c r="AW59" i="24"/>
  <c r="AO20" i="17"/>
  <c r="AU59" i="24"/>
  <c r="AE20" i="16"/>
  <c r="AK59" i="23"/>
  <c r="AL20" i="16"/>
  <c r="AR59" i="23"/>
  <c r="AX20" i="16"/>
  <c r="BD59" i="23"/>
  <c r="N20" i="16"/>
  <c r="T59" i="23"/>
  <c r="AR20" i="17"/>
  <c r="AX59" i="24"/>
  <c r="AI20" i="17"/>
  <c r="AO59" i="24"/>
  <c r="AU20" i="17"/>
  <c r="BA59" i="24"/>
  <c r="AN59" i="24"/>
  <c r="AH20" i="17"/>
  <c r="C20" i="16"/>
  <c r="I59" i="23"/>
  <c r="S20" i="17"/>
  <c r="Y59" i="24"/>
  <c r="AZ59" i="23"/>
  <c r="AS20" i="17"/>
  <c r="AY59" i="24"/>
  <c r="G20" i="16"/>
  <c r="M59" i="23"/>
  <c r="J59" i="24"/>
  <c r="D20" i="17"/>
  <c r="AC20" i="17"/>
  <c r="AI59" i="24"/>
  <c r="Q20" i="17"/>
  <c r="W59" i="24"/>
  <c r="M20" i="17"/>
  <c r="S59" i="24"/>
  <c r="AW20" i="16"/>
  <c r="BC59" i="23"/>
  <c r="AA20" i="16"/>
  <c r="AG59" i="23"/>
  <c r="O59" i="23"/>
  <c r="I20" i="16"/>
  <c r="AQ20" i="16"/>
  <c r="AW59" i="23"/>
  <c r="AA59" i="23"/>
  <c r="U20" i="16"/>
  <c r="AK20" i="16"/>
  <c r="AQ59" i="23"/>
  <c r="AF20" i="16"/>
  <c r="AL59" i="23"/>
  <c r="X59" i="23"/>
  <c r="R20" i="16"/>
  <c r="I20" i="17"/>
  <c r="O59" i="24"/>
  <c r="V59" i="24"/>
  <c r="P20" i="17"/>
  <c r="BB59" i="24"/>
  <c r="AV20" i="17"/>
  <c r="O20" i="17"/>
  <c r="U59" i="24"/>
  <c r="T118" i="22"/>
  <c r="U112" i="21"/>
  <c r="U112" i="22"/>
  <c r="S58" i="24"/>
  <c r="N16" i="24"/>
  <c r="U107" i="22"/>
  <c r="S58" i="23"/>
  <c r="N16" i="23"/>
  <c r="U107" i="21"/>
  <c r="G248" i="17"/>
  <c r="K247" i="17"/>
  <c r="R58" i="12"/>
  <c r="O10" i="15" s="1"/>
  <c r="AN66" i="12"/>
  <c r="AN67" i="12" s="1"/>
  <c r="AO65" i="12" s="1"/>
  <c r="AO24" i="12"/>
  <c r="AO25" i="12" s="1"/>
  <c r="AP23" i="12" s="1"/>
  <c r="AO74" i="12"/>
  <c r="AP72" i="12" s="1"/>
  <c r="AP73" i="12" s="1"/>
  <c r="Q109" i="12"/>
  <c r="AM81" i="12"/>
  <c r="AN79" i="12" s="1"/>
  <c r="AN80" i="12" s="1"/>
  <c r="AM31" i="12"/>
  <c r="AM32" i="12" s="1"/>
  <c r="AN30" i="12" s="1"/>
  <c r="T12" i="7"/>
  <c r="L9" i="15"/>
  <c r="R18" i="12"/>
  <c r="R108" i="12"/>
  <c r="R107" i="12"/>
  <c r="Z23" i="13"/>
  <c r="C36" i="4"/>
  <c r="C350" i="4"/>
  <c r="C218" i="4"/>
  <c r="C102" i="4"/>
  <c r="C307" i="4"/>
  <c r="C69" i="4"/>
  <c r="C120" i="4"/>
  <c r="C246" i="4"/>
  <c r="C134" i="4"/>
  <c r="C74" i="4"/>
  <c r="C44" i="4"/>
  <c r="C341" i="4"/>
  <c r="C387" i="4"/>
  <c r="C351" i="4"/>
  <c r="C305" i="4"/>
  <c r="C374" i="4"/>
  <c r="C85" i="4"/>
  <c r="C171" i="4"/>
  <c r="C212" i="4"/>
  <c r="C249" i="4"/>
  <c r="C363" i="4"/>
  <c r="C216" i="4"/>
  <c r="C59" i="4"/>
  <c r="C54" i="4"/>
  <c r="C97" i="4"/>
  <c r="C39" i="4"/>
  <c r="C202" i="4"/>
  <c r="C232" i="4"/>
  <c r="C347" i="4"/>
  <c r="C376" i="4"/>
  <c r="C327" i="4"/>
  <c r="C98" i="4"/>
  <c r="C381" i="4"/>
  <c r="C364" i="4"/>
  <c r="C282" i="4"/>
  <c r="C366" i="4"/>
  <c r="C392" i="4"/>
  <c r="C266" i="4"/>
  <c r="C253" i="4"/>
  <c r="C237" i="4"/>
  <c r="C328" i="4"/>
  <c r="C62" i="4"/>
  <c r="C313" i="4"/>
  <c r="C269" i="4"/>
  <c r="C385" i="4"/>
  <c r="C56" i="4"/>
  <c r="C79" i="4"/>
  <c r="C285" i="4"/>
  <c r="C286" i="4"/>
  <c r="C49" i="4"/>
  <c r="C215" i="4"/>
  <c r="C50" i="4"/>
  <c r="C92" i="4"/>
  <c r="C180" i="4"/>
  <c r="C182" i="4"/>
  <c r="C45" i="4"/>
  <c r="C206" i="4"/>
  <c r="C239" i="4"/>
  <c r="C331" i="4"/>
  <c r="C223" i="4"/>
  <c r="C382" i="4"/>
  <c r="C391" i="4"/>
  <c r="C184" i="4"/>
  <c r="C173" i="4"/>
  <c r="C336" i="4"/>
  <c r="C372" i="4"/>
  <c r="C143" i="4"/>
  <c r="C299" i="4"/>
  <c r="C261" i="4"/>
  <c r="C230" i="4"/>
  <c r="C77" i="4"/>
  <c r="C272" i="4"/>
  <c r="C378" i="4"/>
  <c r="C245" i="4"/>
  <c r="C352" i="4"/>
  <c r="C153" i="4"/>
  <c r="C243" i="4"/>
  <c r="C72" i="4"/>
  <c r="C317" i="4"/>
  <c r="C370" i="4"/>
  <c r="C61" i="4"/>
  <c r="C194" i="4"/>
  <c r="C78" i="4"/>
  <c r="C358" i="4"/>
  <c r="C172" i="4"/>
  <c r="C199" i="4"/>
  <c r="C204" i="4"/>
  <c r="C140" i="4"/>
  <c r="C322" i="4"/>
  <c r="C262" i="4"/>
  <c r="C208" i="4"/>
  <c r="C287" i="4"/>
  <c r="C345" i="4"/>
  <c r="C335" i="4"/>
  <c r="C342" i="4"/>
  <c r="C48" i="4"/>
  <c r="C161" i="4"/>
  <c r="C274" i="4"/>
  <c r="C76" i="4"/>
  <c r="C127" i="4"/>
  <c r="C302" i="4"/>
  <c r="C157" i="4"/>
  <c r="C197" i="4"/>
  <c r="C103" i="4"/>
  <c r="C189" i="4"/>
  <c r="C267" i="4"/>
  <c r="C99" i="4"/>
  <c r="C139" i="4"/>
  <c r="C238" i="4"/>
  <c r="C300" i="4"/>
  <c r="C386" i="4"/>
  <c r="C296" i="4"/>
  <c r="C263" i="4"/>
  <c r="C118" i="4"/>
  <c r="C34" i="4"/>
  <c r="C38" i="4"/>
  <c r="C40" i="4"/>
  <c r="C236" i="4"/>
  <c r="C190" i="4"/>
  <c r="C321" i="4"/>
  <c r="C201" i="4"/>
  <c r="C88" i="4"/>
  <c r="C291" i="4"/>
  <c r="C348" i="4"/>
  <c r="C150" i="4"/>
  <c r="C384" i="4"/>
  <c r="C343" i="4"/>
  <c r="C37" i="4"/>
  <c r="C203" i="4"/>
  <c r="C112" i="4"/>
  <c r="C312" i="4"/>
  <c r="C82" i="4"/>
  <c r="C93" i="4"/>
  <c r="C107" i="4"/>
  <c r="C333" i="4"/>
  <c r="C316" i="4"/>
  <c r="C340" i="4"/>
  <c r="C156" i="4"/>
  <c r="C289" i="4"/>
  <c r="C240" i="4"/>
  <c r="C57" i="4"/>
  <c r="C154" i="4"/>
  <c r="C220" i="4"/>
  <c r="C310" i="4"/>
  <c r="C346" i="4"/>
  <c r="C306" i="4"/>
  <c r="C276" i="4"/>
  <c r="C214" i="4"/>
  <c r="C231" i="4"/>
  <c r="C192" i="4"/>
  <c r="C288" i="4"/>
  <c r="C133" i="4"/>
  <c r="C293" i="4"/>
  <c r="C188" i="4"/>
  <c r="C251" i="4"/>
  <c r="C241" i="4"/>
  <c r="C185" i="4"/>
  <c r="C100" i="4"/>
  <c r="C51" i="4"/>
  <c r="C377" i="4"/>
  <c r="C168" i="4"/>
  <c r="C255" i="4"/>
  <c r="C318" i="4"/>
  <c r="C337" i="4"/>
  <c r="C334" i="4"/>
  <c r="C104" i="4"/>
  <c r="C86" i="4"/>
  <c r="C268" i="4"/>
  <c r="C196" i="4"/>
  <c r="C217" i="4"/>
  <c r="C222" i="4"/>
  <c r="C332" i="4"/>
  <c r="C357" i="4"/>
  <c r="C83" i="4"/>
  <c r="C90" i="4"/>
  <c r="C330" i="4"/>
  <c r="C186" i="4"/>
  <c r="C279" i="4"/>
  <c r="C142" i="4"/>
  <c r="C73" i="4"/>
  <c r="C110" i="4"/>
  <c r="C233" i="4"/>
  <c r="C362" i="4"/>
  <c r="C187" i="4"/>
  <c r="C64" i="4"/>
  <c r="C295" i="4"/>
  <c r="C165" i="4"/>
  <c r="C155" i="4"/>
  <c r="C379" i="4"/>
  <c r="C315" i="4"/>
  <c r="C280" i="4"/>
  <c r="C353" i="4"/>
  <c r="C365" i="4"/>
  <c r="C319" i="4"/>
  <c r="C292" i="4"/>
  <c r="C87" i="4"/>
  <c r="C147" i="4"/>
  <c r="C108" i="4"/>
  <c r="C105" i="4"/>
  <c r="C227" i="4"/>
  <c r="C121" i="4"/>
  <c r="C373" i="4"/>
  <c r="C324" i="4"/>
  <c r="C195" i="4"/>
  <c r="C55" i="4"/>
  <c r="C66" i="4"/>
  <c r="C89" i="4"/>
  <c r="C323" i="4"/>
  <c r="C388" i="4"/>
  <c r="C356" i="4"/>
  <c r="C136" i="4"/>
  <c r="C128" i="4"/>
  <c r="C355" i="4"/>
  <c r="C80" i="4"/>
  <c r="C125" i="4"/>
  <c r="C209" i="4"/>
  <c r="C359" i="4"/>
  <c r="C369" i="4"/>
  <c r="C360" i="4"/>
  <c r="C124" i="4"/>
  <c r="C371" i="4"/>
  <c r="C311" i="4"/>
  <c r="C200" i="4"/>
  <c r="C119" i="4"/>
  <c r="C95" i="4"/>
  <c r="C294" i="4"/>
  <c r="C114" i="4"/>
  <c r="C138" i="4"/>
  <c r="C115" i="4"/>
  <c r="C304" i="4"/>
  <c r="C254" i="4"/>
  <c r="C275" i="4"/>
  <c r="C132" i="4"/>
  <c r="C144" i="4"/>
  <c r="C298" i="4"/>
  <c r="C368" i="4"/>
  <c r="C273" i="4"/>
  <c r="C152" i="4"/>
  <c r="C179" i="4"/>
  <c r="C111" i="4"/>
  <c r="C35" i="4"/>
  <c r="C42" i="4"/>
  <c r="C33" i="4"/>
  <c r="C43" i="4"/>
  <c r="C46" i="4"/>
  <c r="C380" i="4"/>
  <c r="C320" i="4"/>
  <c r="C226" i="4"/>
  <c r="C158" i="4"/>
  <c r="C247" i="4"/>
  <c r="C160" i="4"/>
  <c r="C52" i="4"/>
  <c r="C67" i="4"/>
  <c r="C375" i="4"/>
  <c r="C75" i="4"/>
  <c r="C94" i="4"/>
  <c r="C146" i="4"/>
  <c r="C229" i="4"/>
  <c r="C349" i="4"/>
  <c r="C181" i="4"/>
  <c r="C205" i="4"/>
  <c r="C278" i="4"/>
  <c r="C258" i="4"/>
  <c r="C141" i="4"/>
  <c r="C256" i="4"/>
  <c r="C131" i="4"/>
  <c r="C145" i="4"/>
  <c r="C68" i="4"/>
  <c r="C193" i="4"/>
  <c r="C159" i="4"/>
  <c r="C270" i="4"/>
  <c r="C84" i="4"/>
  <c r="C164" i="4"/>
  <c r="C361" i="4"/>
  <c r="C271" i="4"/>
  <c r="C309" i="4"/>
  <c r="C283" i="4"/>
  <c r="C244" i="4"/>
  <c r="C235" i="4"/>
  <c r="C191" i="4"/>
  <c r="C65" i="4"/>
  <c r="C162" i="4"/>
  <c r="C176" i="4"/>
  <c r="C149" i="4"/>
  <c r="C148" i="4"/>
  <c r="C281" i="4"/>
  <c r="C297" i="4"/>
  <c r="C252" i="4"/>
  <c r="C47" i="4"/>
  <c r="C101" i="4"/>
  <c r="C308" i="4"/>
  <c r="C166" i="4"/>
  <c r="C228" i="4"/>
  <c r="C96" i="4"/>
  <c r="C339" i="4"/>
  <c r="C81" i="4"/>
  <c r="C183" i="4"/>
  <c r="C58" i="4"/>
  <c r="C30" i="4"/>
  <c r="C129" i="4"/>
  <c r="C248" i="4"/>
  <c r="C219" i="4"/>
  <c r="C390" i="4"/>
  <c r="C126" i="4"/>
  <c r="C135" i="4"/>
  <c r="C354" i="4"/>
  <c r="C260" i="4"/>
  <c r="C314" i="4"/>
  <c r="C117" i="4"/>
  <c r="C329" i="4"/>
  <c r="C53" i="4"/>
  <c r="C389" i="4"/>
  <c r="C325" i="4"/>
  <c r="C210" i="4"/>
  <c r="C71" i="4"/>
  <c r="C116" i="4"/>
  <c r="C326" i="4"/>
  <c r="C70" i="4"/>
  <c r="C367" i="4"/>
  <c r="C301" i="4"/>
  <c r="C259" i="4"/>
  <c r="C265" i="4"/>
  <c r="C169" i="4"/>
  <c r="C257" i="4"/>
  <c r="C170" i="4"/>
  <c r="C207" i="4"/>
  <c r="C178" i="4"/>
  <c r="C41" i="4"/>
  <c r="C224" i="4"/>
  <c r="C151" i="4"/>
  <c r="C290" i="4"/>
  <c r="C221" i="4"/>
  <c r="C130" i="4"/>
  <c r="C122" i="4"/>
  <c r="C284" i="4"/>
  <c r="C277" i="4"/>
  <c r="C137" i="4"/>
  <c r="C344" i="4"/>
  <c r="C198" i="4"/>
  <c r="C167" i="4"/>
  <c r="C264" i="4"/>
  <c r="C60" i="4"/>
  <c r="C109" i="4"/>
  <c r="C175" i="4"/>
  <c r="C106" i="4"/>
  <c r="C242" i="4"/>
  <c r="C211" i="4"/>
  <c r="C113" i="4"/>
  <c r="C338" i="4"/>
  <c r="C225" i="4"/>
  <c r="C177" i="4"/>
  <c r="C250" i="4"/>
  <c r="C174" i="4"/>
  <c r="C91" i="4"/>
  <c r="C234" i="4"/>
  <c r="C163" i="4"/>
  <c r="C32" i="4"/>
  <c r="C31" i="4"/>
  <c r="C393" i="4"/>
  <c r="AP10" i="8"/>
  <c r="C123" i="4"/>
  <c r="AL10" i="8"/>
  <c r="C383" i="4"/>
  <c r="AO10" i="8"/>
  <c r="C303" i="4"/>
  <c r="AN10" i="8"/>
  <c r="C29" i="4"/>
  <c r="C213" i="4"/>
  <c r="AM10" i="8"/>
  <c r="C63" i="4"/>
  <c r="W45" i="8"/>
  <c r="Y11" i="8"/>
  <c r="Y10" i="8"/>
  <c r="Y45" i="8"/>
  <c r="W375" i="8"/>
  <c r="W285" i="8"/>
  <c r="AE11" i="8"/>
  <c r="AE10" i="8"/>
  <c r="AE285" i="8"/>
  <c r="W195" i="8"/>
  <c r="AC11" i="8"/>
  <c r="AC10" i="8"/>
  <c r="AC195" i="8"/>
  <c r="W365" i="8"/>
  <c r="AG10" i="8"/>
  <c r="AG365" i="8"/>
  <c r="AG11" i="8"/>
  <c r="AA10" i="8"/>
  <c r="AA11" i="8"/>
  <c r="AA105" i="8"/>
  <c r="W105" i="8"/>
  <c r="W11" i="8"/>
  <c r="W45" i="23" l="1"/>
  <c r="W43" i="23" s="1"/>
  <c r="AY20" i="16"/>
  <c r="AR20" i="16"/>
  <c r="AF59" i="23"/>
  <c r="AM59" i="23"/>
  <c r="AS59" i="23"/>
  <c r="AU59" i="23"/>
  <c r="AJ59" i="23"/>
  <c r="AE59" i="23"/>
  <c r="K59" i="23"/>
  <c r="U118" i="21"/>
  <c r="W20" i="16"/>
  <c r="AH59" i="23"/>
  <c r="AE61" i="21"/>
  <c r="X45" i="23" s="1"/>
  <c r="X43" i="23" s="1"/>
  <c r="AE61" i="22"/>
  <c r="AE60" i="22" s="1"/>
  <c r="AE69" i="22" s="1"/>
  <c r="W45" i="5"/>
  <c r="W43" i="5" s="1"/>
  <c r="AD60" i="3"/>
  <c r="AD69" i="3" s="1"/>
  <c r="Y17" i="13"/>
  <c r="Y21" i="13" s="1"/>
  <c r="X74" i="13"/>
  <c r="X77" i="13" s="1"/>
  <c r="AF61" i="3" s="1"/>
  <c r="AF60" i="3" s="1"/>
  <c r="AF69" i="3" s="1"/>
  <c r="X45" i="5"/>
  <c r="X43" i="5" s="1"/>
  <c r="AE60" i="21"/>
  <c r="AE69" i="21" s="1"/>
  <c r="AC23" i="16"/>
  <c r="V23" i="16"/>
  <c r="R23" i="16"/>
  <c r="AF23" i="16"/>
  <c r="Q23" i="16"/>
  <c r="Y23" i="16"/>
  <c r="S23" i="16"/>
  <c r="E23" i="16"/>
  <c r="P23" i="16"/>
  <c r="AW23" i="16"/>
  <c r="L23" i="16"/>
  <c r="AX23" i="16"/>
  <c r="D23" i="16"/>
  <c r="AZ23" i="16"/>
  <c r="K23" i="16"/>
  <c r="F23" i="16"/>
  <c r="W23" i="16"/>
  <c r="AG23" i="16"/>
  <c r="M23" i="16"/>
  <c r="AI23" i="16"/>
  <c r="AA23" i="16"/>
  <c r="H23" i="16"/>
  <c r="C23" i="16"/>
  <c r="I23" i="16"/>
  <c r="AH23" i="16"/>
  <c r="AK23" i="16"/>
  <c r="AT23" i="16"/>
  <c r="AL23" i="16"/>
  <c r="AO23" i="16"/>
  <c r="O23" i="16"/>
  <c r="N23" i="16"/>
  <c r="AU23" i="16"/>
  <c r="AN23" i="16"/>
  <c r="T23" i="16"/>
  <c r="AQ23" i="16"/>
  <c r="AY23" i="16"/>
  <c r="AD23" i="16"/>
  <c r="AB23" i="16"/>
  <c r="AJ23" i="16"/>
  <c r="AP23" i="16"/>
  <c r="AV23" i="16"/>
  <c r="G23" i="16"/>
  <c r="AM23" i="16"/>
  <c r="U23" i="16"/>
  <c r="AR23" i="16"/>
  <c r="X23" i="16"/>
  <c r="Z23" i="16"/>
  <c r="AE23" i="16"/>
  <c r="AS23" i="16"/>
  <c r="J23" i="16"/>
  <c r="E23" i="17"/>
  <c r="R23" i="17"/>
  <c r="G23" i="17"/>
  <c r="D23" i="17"/>
  <c r="AE23" i="17"/>
  <c r="H23" i="17"/>
  <c r="AO23" i="17"/>
  <c r="O23" i="17"/>
  <c r="AP23" i="17"/>
  <c r="N23" i="17"/>
  <c r="AJ23" i="17"/>
  <c r="AL23" i="17"/>
  <c r="AU23" i="17"/>
  <c r="X23" i="17"/>
  <c r="AY23" i="17"/>
  <c r="AM23" i="17"/>
  <c r="J23" i="17"/>
  <c r="Y23" i="17"/>
  <c r="W23" i="17"/>
  <c r="AF23" i="17"/>
  <c r="AW23" i="17"/>
  <c r="AR23" i="17"/>
  <c r="T23" i="17"/>
  <c r="AT23" i="17"/>
  <c r="AD23" i="17"/>
  <c r="AN23" i="17"/>
  <c r="AS23" i="17"/>
  <c r="S23" i="17"/>
  <c r="AK23" i="17"/>
  <c r="L23" i="17"/>
  <c r="C23" i="17"/>
  <c r="Z23" i="17"/>
  <c r="AC23" i="17"/>
  <c r="AV23" i="17"/>
  <c r="AZ23" i="17"/>
  <c r="AX23" i="17"/>
  <c r="AH23" i="17"/>
  <c r="F23" i="17"/>
  <c r="U23" i="17"/>
  <c r="P23" i="17"/>
  <c r="M23" i="17"/>
  <c r="K23" i="17"/>
  <c r="Q23" i="17"/>
  <c r="AI23" i="17"/>
  <c r="V23" i="17"/>
  <c r="AG23" i="17"/>
  <c r="I23" i="17"/>
  <c r="AQ23" i="17"/>
  <c r="AA23" i="17"/>
  <c r="AB23" i="17"/>
  <c r="U118" i="22"/>
  <c r="V21" i="7"/>
  <c r="V21" i="19"/>
  <c r="V20" i="19" s="1"/>
  <c r="V21" i="18"/>
  <c r="V20" i="18" s="1"/>
  <c r="G249" i="17"/>
  <c r="K248" i="17"/>
  <c r="AO66" i="12"/>
  <c r="AO67" i="12" s="1"/>
  <c r="AP65" i="12" s="1"/>
  <c r="AP74" i="12"/>
  <c r="AQ72" i="12" s="1"/>
  <c r="AQ73" i="12" s="1"/>
  <c r="AP24" i="12"/>
  <c r="AP25" i="12" s="1"/>
  <c r="AQ23" i="12" s="1"/>
  <c r="V33" i="3"/>
  <c r="V29" i="3" s="1"/>
  <c r="V28" i="3" s="1"/>
  <c r="R60" i="12"/>
  <c r="S16" i="12"/>
  <c r="U12" i="7"/>
  <c r="M9" i="15"/>
  <c r="AN31" i="12"/>
  <c r="AN32" i="12" s="1"/>
  <c r="AO30" i="12" s="1"/>
  <c r="AN81" i="12"/>
  <c r="AO79" i="12" s="1"/>
  <c r="AO80" i="12" s="1"/>
  <c r="D303" i="4"/>
  <c r="D32" i="4"/>
  <c r="D338" i="4"/>
  <c r="D264" i="4"/>
  <c r="D130" i="4"/>
  <c r="D170" i="4"/>
  <c r="D326" i="4"/>
  <c r="D117" i="4"/>
  <c r="D248" i="4"/>
  <c r="D228" i="4"/>
  <c r="D148" i="4"/>
  <c r="D283" i="4"/>
  <c r="D193" i="4"/>
  <c r="D205" i="4"/>
  <c r="D67" i="4"/>
  <c r="D46" i="4"/>
  <c r="D273" i="4"/>
  <c r="D115" i="4"/>
  <c r="D371" i="4"/>
  <c r="D355" i="4"/>
  <c r="D55" i="4"/>
  <c r="D147" i="4"/>
  <c r="D379" i="4"/>
  <c r="D110" i="4"/>
  <c r="D357" i="4"/>
  <c r="D334" i="4"/>
  <c r="D185" i="4"/>
  <c r="D231" i="4"/>
  <c r="D57" i="4"/>
  <c r="D93" i="4"/>
  <c r="D150" i="4"/>
  <c r="D40" i="4"/>
  <c r="D238" i="4"/>
  <c r="D302" i="4"/>
  <c r="D345" i="4"/>
  <c r="D172" i="4"/>
  <c r="D243" i="4"/>
  <c r="D261" i="4"/>
  <c r="D382" i="4"/>
  <c r="D92" i="4"/>
  <c r="D385" i="4"/>
  <c r="D392" i="4"/>
  <c r="D347" i="4"/>
  <c r="D363" i="4"/>
  <c r="D387" i="4"/>
  <c r="D307" i="4"/>
  <c r="D163" i="4"/>
  <c r="D113" i="4"/>
  <c r="D167" i="4"/>
  <c r="D221" i="4"/>
  <c r="D257" i="4"/>
  <c r="D116" i="4"/>
  <c r="D314" i="4"/>
  <c r="D129" i="4"/>
  <c r="D166" i="4"/>
  <c r="D149" i="4"/>
  <c r="D309" i="4"/>
  <c r="D68" i="4"/>
  <c r="D181" i="4"/>
  <c r="D52" i="4"/>
  <c r="D43" i="4"/>
  <c r="D368" i="4"/>
  <c r="D138" i="4"/>
  <c r="D124" i="4"/>
  <c r="D128" i="4"/>
  <c r="D195" i="4"/>
  <c r="D87" i="4"/>
  <c r="D155" i="4"/>
  <c r="D73" i="4"/>
  <c r="D332" i="4"/>
  <c r="D337" i="4"/>
  <c r="D241" i="4"/>
  <c r="D214" i="4"/>
  <c r="D240" i="4"/>
  <c r="D82" i="4"/>
  <c r="D348" i="4"/>
  <c r="D38" i="4"/>
  <c r="D139" i="4"/>
  <c r="D127" i="4"/>
  <c r="D287" i="4"/>
  <c r="D358" i="4"/>
  <c r="D153" i="4"/>
  <c r="D299" i="4"/>
  <c r="D223" i="4"/>
  <c r="D50" i="4"/>
  <c r="D269" i="4"/>
  <c r="D366" i="4"/>
  <c r="D232" i="4"/>
  <c r="D249" i="4"/>
  <c r="D341" i="4"/>
  <c r="D102" i="4"/>
  <c r="D383" i="4"/>
  <c r="D234" i="4"/>
  <c r="D211" i="4"/>
  <c r="D198" i="4"/>
  <c r="D290" i="4"/>
  <c r="D169" i="4"/>
  <c r="D71" i="4"/>
  <c r="D260" i="4"/>
  <c r="D30" i="4"/>
  <c r="D308" i="4"/>
  <c r="D176" i="4"/>
  <c r="D271" i="4"/>
  <c r="D145" i="4"/>
  <c r="D349" i="4"/>
  <c r="D160" i="4"/>
  <c r="D33" i="4"/>
  <c r="D298" i="4"/>
  <c r="D114" i="4"/>
  <c r="D360" i="4"/>
  <c r="D136" i="4"/>
  <c r="D324" i="4"/>
  <c r="D292" i="4"/>
  <c r="D165" i="4"/>
  <c r="D142" i="4"/>
  <c r="D222" i="4"/>
  <c r="D318" i="4"/>
  <c r="D251" i="4"/>
  <c r="D276" i="4"/>
  <c r="D289" i="4"/>
  <c r="D312" i="4"/>
  <c r="D291" i="4"/>
  <c r="D34" i="4"/>
  <c r="D99" i="4"/>
  <c r="D76" i="4"/>
  <c r="D208" i="4"/>
  <c r="D78" i="4"/>
  <c r="D352" i="4"/>
  <c r="D143" i="4"/>
  <c r="D331" i="4"/>
  <c r="D215" i="4"/>
  <c r="D313" i="4"/>
  <c r="D282" i="4"/>
  <c r="D202" i="4"/>
  <c r="D212" i="4"/>
  <c r="D44" i="4"/>
  <c r="D218" i="4"/>
  <c r="D63" i="4"/>
  <c r="D91" i="4"/>
  <c r="D242" i="4"/>
  <c r="D344" i="4"/>
  <c r="D151" i="4"/>
  <c r="D265" i="4"/>
  <c r="D210" i="4"/>
  <c r="D354" i="4"/>
  <c r="D58" i="4"/>
  <c r="D101" i="4"/>
  <c r="D162" i="4"/>
  <c r="D361" i="4"/>
  <c r="D131" i="4"/>
  <c r="D229" i="4"/>
  <c r="D247" i="4"/>
  <c r="D42" i="4"/>
  <c r="D144" i="4"/>
  <c r="D294" i="4"/>
  <c r="D369" i="4"/>
  <c r="D356" i="4"/>
  <c r="D373" i="4"/>
  <c r="D319" i="4"/>
  <c r="D295" i="4"/>
  <c r="D279" i="4"/>
  <c r="D217" i="4"/>
  <c r="D255" i="4"/>
  <c r="D188" i="4"/>
  <c r="D306" i="4"/>
  <c r="D156" i="4"/>
  <c r="D112" i="4"/>
  <c r="D88" i="4"/>
  <c r="D118" i="4"/>
  <c r="D267" i="4"/>
  <c r="D274" i="4"/>
  <c r="D262" i="4"/>
  <c r="D194" i="4"/>
  <c r="D245" i="4"/>
  <c r="D372" i="4"/>
  <c r="D239" i="4"/>
  <c r="D49" i="4"/>
  <c r="D62" i="4"/>
  <c r="D364" i="4"/>
  <c r="D39" i="4"/>
  <c r="D171" i="4"/>
  <c r="D74" i="4"/>
  <c r="D350" i="4"/>
  <c r="D123" i="4"/>
  <c r="D174" i="4"/>
  <c r="D106" i="4"/>
  <c r="D137" i="4"/>
  <c r="D224" i="4"/>
  <c r="D259" i="4"/>
  <c r="D325" i="4"/>
  <c r="D135" i="4"/>
  <c r="D183" i="4"/>
  <c r="D47" i="4"/>
  <c r="D65" i="4"/>
  <c r="D164" i="4"/>
  <c r="D256" i="4"/>
  <c r="D146" i="4"/>
  <c r="D158" i="4"/>
  <c r="D35" i="4"/>
  <c r="D132" i="4"/>
  <c r="D95" i="4"/>
  <c r="D359" i="4"/>
  <c r="D388" i="4"/>
  <c r="D121" i="4"/>
  <c r="D365" i="4"/>
  <c r="D64" i="4"/>
  <c r="D186" i="4"/>
  <c r="D196" i="4"/>
  <c r="D168" i="4"/>
  <c r="D293" i="4"/>
  <c r="D346" i="4"/>
  <c r="D340" i="4"/>
  <c r="D203" i="4"/>
  <c r="D201" i="4"/>
  <c r="D263" i="4"/>
  <c r="D189" i="4"/>
  <c r="D161" i="4"/>
  <c r="D322" i="4"/>
  <c r="D61" i="4"/>
  <c r="D378" i="4"/>
  <c r="D336" i="4"/>
  <c r="D206" i="4"/>
  <c r="D286" i="4"/>
  <c r="D328" i="4"/>
  <c r="D381" i="4"/>
  <c r="D97" i="4"/>
  <c r="D85" i="4"/>
  <c r="D134" i="4"/>
  <c r="D36" i="4"/>
  <c r="D213" i="4"/>
  <c r="D250" i="4"/>
  <c r="D175" i="4"/>
  <c r="D277" i="4"/>
  <c r="D41" i="4"/>
  <c r="D301" i="4"/>
  <c r="D389" i="4"/>
  <c r="D126" i="4"/>
  <c r="D81" i="4"/>
  <c r="D252" i="4"/>
  <c r="D191" i="4"/>
  <c r="D84" i="4"/>
  <c r="D141" i="4"/>
  <c r="D94" i="4"/>
  <c r="D226" i="4"/>
  <c r="D111" i="4"/>
  <c r="D275" i="4"/>
  <c r="D119" i="4"/>
  <c r="D209" i="4"/>
  <c r="D323" i="4"/>
  <c r="D227" i="4"/>
  <c r="D353" i="4"/>
  <c r="D187" i="4"/>
  <c r="D330" i="4"/>
  <c r="D268" i="4"/>
  <c r="D377" i="4"/>
  <c r="D133" i="4"/>
  <c r="D310" i="4"/>
  <c r="D316" i="4"/>
  <c r="D37" i="4"/>
  <c r="D321" i="4"/>
  <c r="D296" i="4"/>
  <c r="D103" i="4"/>
  <c r="D48" i="4"/>
  <c r="D140" i="4"/>
  <c r="D370" i="4"/>
  <c r="D272" i="4"/>
  <c r="D173" i="4"/>
  <c r="D45" i="4"/>
  <c r="D285" i="4"/>
  <c r="D237" i="4"/>
  <c r="D98" i="4"/>
  <c r="D54" i="4"/>
  <c r="D374" i="4"/>
  <c r="D246" i="4"/>
  <c r="D393" i="4"/>
  <c r="D177" i="4"/>
  <c r="D109" i="4"/>
  <c r="D284" i="4"/>
  <c r="D178" i="4"/>
  <c r="D367" i="4"/>
  <c r="D53" i="4"/>
  <c r="D390" i="4"/>
  <c r="D339" i="4"/>
  <c r="D297" i="4"/>
  <c r="D235" i="4"/>
  <c r="D270" i="4"/>
  <c r="D258" i="4"/>
  <c r="D75" i="4"/>
  <c r="D320" i="4"/>
  <c r="D179" i="4"/>
  <c r="D254" i="4"/>
  <c r="D200" i="4"/>
  <c r="D125" i="4"/>
  <c r="D89" i="4"/>
  <c r="D105" i="4"/>
  <c r="D280" i="4"/>
  <c r="D362" i="4"/>
  <c r="D90" i="4"/>
  <c r="D86" i="4"/>
  <c r="D51" i="4"/>
  <c r="D288" i="4"/>
  <c r="D220" i="4"/>
  <c r="D333" i="4"/>
  <c r="D343" i="4"/>
  <c r="D190" i="4"/>
  <c r="D386" i="4"/>
  <c r="D197" i="4"/>
  <c r="D342" i="4"/>
  <c r="D204" i="4"/>
  <c r="D317" i="4"/>
  <c r="D77" i="4"/>
  <c r="D184" i="4"/>
  <c r="D182" i="4"/>
  <c r="D79" i="4"/>
  <c r="D253" i="4"/>
  <c r="D327" i="4"/>
  <c r="D59" i="4"/>
  <c r="D305" i="4"/>
  <c r="D120" i="4"/>
  <c r="D29" i="4"/>
  <c r="D31" i="4"/>
  <c r="D225" i="4"/>
  <c r="D60" i="4"/>
  <c r="D122" i="4"/>
  <c r="D207" i="4"/>
  <c r="D70" i="4"/>
  <c r="D329" i="4"/>
  <c r="D219" i="4"/>
  <c r="D96" i="4"/>
  <c r="D281" i="4"/>
  <c r="D244" i="4"/>
  <c r="D159" i="4"/>
  <c r="D278" i="4"/>
  <c r="D375" i="4"/>
  <c r="D380" i="4"/>
  <c r="D152" i="4"/>
  <c r="D304" i="4"/>
  <c r="D311" i="4"/>
  <c r="D80" i="4"/>
  <c r="D66" i="4"/>
  <c r="D108" i="4"/>
  <c r="D315" i="4"/>
  <c r="D233" i="4"/>
  <c r="D83" i="4"/>
  <c r="D104" i="4"/>
  <c r="D100" i="4"/>
  <c r="D192" i="4"/>
  <c r="D154" i="4"/>
  <c r="D107" i="4"/>
  <c r="D384" i="4"/>
  <c r="D236" i="4"/>
  <c r="D300" i="4"/>
  <c r="D157" i="4"/>
  <c r="D335" i="4"/>
  <c r="D199" i="4"/>
  <c r="D72" i="4"/>
  <c r="D230" i="4"/>
  <c r="D391" i="4"/>
  <c r="D180" i="4"/>
  <c r="D56" i="4"/>
  <c r="D266" i="4"/>
  <c r="D376" i="4"/>
  <c r="D216" i="4"/>
  <c r="D351" i="4"/>
  <c r="D69" i="4"/>
  <c r="AA23" i="13"/>
  <c r="D12" i="6" l="1"/>
  <c r="E12" i="6"/>
  <c r="X45" i="24"/>
  <c r="X43" i="24" s="1"/>
  <c r="AF61" i="22"/>
  <c r="AF61" i="21"/>
  <c r="Y45" i="23" s="1"/>
  <c r="Y43" i="23" s="1"/>
  <c r="Z17" i="13"/>
  <c r="Y74" i="13"/>
  <c r="Y77" i="13" s="1"/>
  <c r="AG61" i="3" s="1"/>
  <c r="Y45" i="5"/>
  <c r="Y43" i="5" s="1"/>
  <c r="Y45" i="24"/>
  <c r="Y43" i="24" s="1"/>
  <c r="AF60" i="22"/>
  <c r="AF69" i="22" s="1"/>
  <c r="AO92" i="22"/>
  <c r="AO91" i="22" s="1"/>
  <c r="AO105" i="22" s="1"/>
  <c r="AH15" i="24"/>
  <c r="AS15" i="24"/>
  <c r="AZ92" i="22"/>
  <c r="AZ91" i="22" s="1"/>
  <c r="AZ105" i="22" s="1"/>
  <c r="BF92" i="21"/>
  <c r="BF91" i="21" s="1"/>
  <c r="BF105" i="21" s="1"/>
  <c r="AY15" i="23"/>
  <c r="W15" i="24"/>
  <c r="AD92" i="22"/>
  <c r="AD91" i="22" s="1"/>
  <c r="AD105" i="22" s="1"/>
  <c r="AK92" i="22"/>
  <c r="AK91" i="22" s="1"/>
  <c r="AK105" i="22" s="1"/>
  <c r="AD15" i="24"/>
  <c r="BE92" i="22"/>
  <c r="BE91" i="22" s="1"/>
  <c r="BE105" i="22" s="1"/>
  <c r="AX15" i="24"/>
  <c r="AX92" i="22"/>
  <c r="AX91" i="22" s="1"/>
  <c r="AX105" i="22" s="1"/>
  <c r="AQ15" i="24"/>
  <c r="AH92" i="21"/>
  <c r="AH91" i="21" s="1"/>
  <c r="AH105" i="21" s="1"/>
  <c r="AA15" i="23"/>
  <c r="AY92" i="21"/>
  <c r="AY91" i="21" s="1"/>
  <c r="AY105" i="21" s="1"/>
  <c r="AR15" i="23"/>
  <c r="D15" i="23"/>
  <c r="D17" i="23" s="1"/>
  <c r="K92" i="21"/>
  <c r="K91" i="21" s="1"/>
  <c r="T92" i="21"/>
  <c r="T91" i="21" s="1"/>
  <c r="M15" i="23"/>
  <c r="AW15" i="24"/>
  <c r="BD92" i="22"/>
  <c r="BD91" i="22" s="1"/>
  <c r="BD105" i="22" s="1"/>
  <c r="J15" i="23"/>
  <c r="Q92" i="21"/>
  <c r="Q91" i="21" s="1"/>
  <c r="AJ15" i="24"/>
  <c r="AQ92" i="22"/>
  <c r="AQ91" i="22" s="1"/>
  <c r="AQ105" i="22" s="1"/>
  <c r="AA15" i="24"/>
  <c r="AH92" i="22"/>
  <c r="AH91" i="22" s="1"/>
  <c r="AH105" i="22" s="1"/>
  <c r="AG15" i="24"/>
  <c r="AN92" i="22"/>
  <c r="AN91" i="22" s="1"/>
  <c r="AN105" i="22" s="1"/>
  <c r="W92" i="22"/>
  <c r="W91" i="22" s="1"/>
  <c r="W105" i="22" s="1"/>
  <c r="P15" i="24"/>
  <c r="Y15" i="23"/>
  <c r="AF92" i="21"/>
  <c r="AF91" i="21" s="1"/>
  <c r="AF105" i="21" s="1"/>
  <c r="AB92" i="21"/>
  <c r="AB91" i="21" s="1"/>
  <c r="AB105" i="21" s="1"/>
  <c r="U15" i="23"/>
  <c r="P92" i="21"/>
  <c r="P91" i="21" s="1"/>
  <c r="I15" i="23"/>
  <c r="AX15" i="23"/>
  <c r="BE92" i="21"/>
  <c r="BE91" i="21" s="1"/>
  <c r="BE105" i="21" s="1"/>
  <c r="V92" i="22"/>
  <c r="V91" i="22" s="1"/>
  <c r="V105" i="22" s="1"/>
  <c r="O15" i="24"/>
  <c r="Y92" i="22"/>
  <c r="Y91" i="22" s="1"/>
  <c r="Y105" i="22" s="1"/>
  <c r="R15" i="24"/>
  <c r="K92" i="22"/>
  <c r="K91" i="22" s="1"/>
  <c r="D15" i="24"/>
  <c r="D17" i="24" s="1"/>
  <c r="X15" i="24"/>
  <c r="AE92" i="22"/>
  <c r="AE91" i="22" s="1"/>
  <c r="AE105" i="22" s="1"/>
  <c r="AW92" i="22"/>
  <c r="AW91" i="22" s="1"/>
  <c r="AW105" i="22" s="1"/>
  <c r="AP15" i="24"/>
  <c r="AZ92" i="21"/>
  <c r="AZ91" i="21" s="1"/>
  <c r="AZ105" i="21" s="1"/>
  <c r="AS15" i="23"/>
  <c r="AV92" i="21"/>
  <c r="AV91" i="21" s="1"/>
  <c r="AV105" i="21" s="1"/>
  <c r="AO15" i="23"/>
  <c r="AI92" i="21"/>
  <c r="AI91" i="21" s="1"/>
  <c r="AI105" i="21" s="1"/>
  <c r="AB15" i="23"/>
  <c r="X92" i="21"/>
  <c r="X91" i="21" s="1"/>
  <c r="X105" i="21" s="1"/>
  <c r="Q15" i="23"/>
  <c r="AZ15" i="23"/>
  <c r="BG92" i="21"/>
  <c r="BG91" i="21" s="1"/>
  <c r="BG105" i="21" s="1"/>
  <c r="L15" i="24"/>
  <c r="S92" i="22"/>
  <c r="S91" i="22" s="1"/>
  <c r="M15" i="24"/>
  <c r="T92" i="22"/>
  <c r="T91" i="22" s="1"/>
  <c r="AG92" i="22"/>
  <c r="AG91" i="22" s="1"/>
  <c r="AG105" i="22" s="1"/>
  <c r="Z15" i="24"/>
  <c r="P92" i="22"/>
  <c r="P91" i="22" s="1"/>
  <c r="I15" i="24"/>
  <c r="AC92" i="21"/>
  <c r="AC91" i="21" s="1"/>
  <c r="AC105" i="21" s="1"/>
  <c r="V15" i="23"/>
  <c r="AV15" i="23"/>
  <c r="BC92" i="21"/>
  <c r="BC91" i="21" s="1"/>
  <c r="BC105" i="21" s="1"/>
  <c r="AQ92" i="21"/>
  <c r="AQ91" i="21" s="1"/>
  <c r="AQ105" i="21" s="1"/>
  <c r="AJ15" i="23"/>
  <c r="F15" i="23"/>
  <c r="M92" i="21"/>
  <c r="M91" i="21" s="1"/>
  <c r="AM92" i="21"/>
  <c r="AM91" i="21" s="1"/>
  <c r="AM105" i="21" s="1"/>
  <c r="AF15" i="23"/>
  <c r="N15" i="24"/>
  <c r="U92" i="22"/>
  <c r="U91" i="22" s="1"/>
  <c r="AL15" i="24"/>
  <c r="AS92" i="22"/>
  <c r="AS91" i="22" s="1"/>
  <c r="AS105" i="22" s="1"/>
  <c r="R92" i="22"/>
  <c r="R91" i="22" s="1"/>
  <c r="K15" i="24"/>
  <c r="AF15" i="24"/>
  <c r="AM92" i="22"/>
  <c r="AM91" i="22" s="1"/>
  <c r="AM105" i="22" s="1"/>
  <c r="AN15" i="23"/>
  <c r="AU92" i="21"/>
  <c r="AU91" i="21" s="1"/>
  <c r="AU105" i="21" s="1"/>
  <c r="V92" i="21"/>
  <c r="V91" i="21" s="1"/>
  <c r="V105" i="21" s="1"/>
  <c r="O15" i="23"/>
  <c r="U92" i="21"/>
  <c r="U91" i="21" s="1"/>
  <c r="N15" i="23"/>
  <c r="T15" i="23"/>
  <c r="AA92" i="21"/>
  <c r="AA91" i="21" s="1"/>
  <c r="AA105" i="21" s="1"/>
  <c r="X92" i="22"/>
  <c r="X91" i="22" s="1"/>
  <c r="X105" i="22" s="1"/>
  <c r="Q15" i="24"/>
  <c r="T15" i="24"/>
  <c r="AA92" i="22"/>
  <c r="AA91" i="22" s="1"/>
  <c r="AA105" i="22" s="1"/>
  <c r="AN15" i="24"/>
  <c r="AU92" i="22"/>
  <c r="AU91" i="22" s="1"/>
  <c r="AU105" i="22" s="1"/>
  <c r="E15" i="24"/>
  <c r="L92" i="22"/>
  <c r="L91" i="22" s="1"/>
  <c r="O92" i="21"/>
  <c r="O91" i="21" s="1"/>
  <c r="H15" i="23"/>
  <c r="P15" i="23"/>
  <c r="W92" i="21"/>
  <c r="W91" i="21" s="1"/>
  <c r="W105" i="21" s="1"/>
  <c r="AO92" i="21"/>
  <c r="AO91" i="21" s="1"/>
  <c r="AO105" i="21" s="1"/>
  <c r="AH15" i="23"/>
  <c r="AG92" i="21"/>
  <c r="AG91" i="21" s="1"/>
  <c r="AG105" i="21" s="1"/>
  <c r="Z15" i="23"/>
  <c r="V15" i="24"/>
  <c r="AC92" i="22"/>
  <c r="AC91" i="22" s="1"/>
  <c r="AC105" i="22" s="1"/>
  <c r="AT15" i="24"/>
  <c r="BA92" i="22"/>
  <c r="BA91" i="22" s="1"/>
  <c r="BA105" i="22" s="1"/>
  <c r="AZ15" i="24"/>
  <c r="BG92" i="22"/>
  <c r="BG91" i="22" s="1"/>
  <c r="BG105" i="22" s="1"/>
  <c r="H15" i="24"/>
  <c r="O92" i="22"/>
  <c r="O91" i="22" s="1"/>
  <c r="AW15" i="23"/>
  <c r="BD92" i="21"/>
  <c r="BD91" i="21" s="1"/>
  <c r="BD105" i="21" s="1"/>
  <c r="AW92" i="21"/>
  <c r="AW91" i="21" s="1"/>
  <c r="AW105" i="21" s="1"/>
  <c r="AP15" i="23"/>
  <c r="X15" i="23"/>
  <c r="AE92" i="21"/>
  <c r="AE91" i="21" s="1"/>
  <c r="AE105" i="21" s="1"/>
  <c r="R15" i="23"/>
  <c r="Y92" i="21"/>
  <c r="Y91" i="21" s="1"/>
  <c r="Y105" i="21" s="1"/>
  <c r="AJ92" i="22"/>
  <c r="AJ91" i="22" s="1"/>
  <c r="AJ105" i="22" s="1"/>
  <c r="AC15" i="24"/>
  <c r="N92" i="22"/>
  <c r="N91" i="22" s="1"/>
  <c r="G15" i="24"/>
  <c r="AO15" i="24"/>
  <c r="AV92" i="22"/>
  <c r="AV91" i="22" s="1"/>
  <c r="AV105" i="22" s="1"/>
  <c r="Y15" i="24"/>
  <c r="AF92" i="22"/>
  <c r="AF91" i="22" s="1"/>
  <c r="AF105" i="22" s="1"/>
  <c r="Z92" i="22"/>
  <c r="Z91" i="22" s="1"/>
  <c r="Z105" i="22" s="1"/>
  <c r="S15" i="24"/>
  <c r="AX92" i="21"/>
  <c r="AX91" i="21" s="1"/>
  <c r="AX105" i="21" s="1"/>
  <c r="AQ15" i="23"/>
  <c r="AM15" i="23"/>
  <c r="AT92" i="21"/>
  <c r="AT91" i="21" s="1"/>
  <c r="AT105" i="21" s="1"/>
  <c r="G15" i="23"/>
  <c r="N92" i="21"/>
  <c r="N91" i="21" s="1"/>
  <c r="AN92" i="21"/>
  <c r="AN91" i="21" s="1"/>
  <c r="AN105" i="21" s="1"/>
  <c r="AG15" i="23"/>
  <c r="AB15" i="24"/>
  <c r="AI92" i="22"/>
  <c r="AI91" i="22" s="1"/>
  <c r="AI105" i="22" s="1"/>
  <c r="AP92" i="22"/>
  <c r="AP91" i="22" s="1"/>
  <c r="AP105" i="22" s="1"/>
  <c r="AI15" i="24"/>
  <c r="AL92" i="22"/>
  <c r="AL91" i="22" s="1"/>
  <c r="AL105" i="22" s="1"/>
  <c r="AE15" i="24"/>
  <c r="BC92" i="22"/>
  <c r="BC91" i="22" s="1"/>
  <c r="BC105" i="22" s="1"/>
  <c r="AV15" i="24"/>
  <c r="M92" i="22"/>
  <c r="M91" i="22" s="1"/>
  <c r="F15" i="24"/>
  <c r="AR92" i="21"/>
  <c r="AR91" i="21" s="1"/>
  <c r="AR105" i="21" s="1"/>
  <c r="AK15" i="23"/>
  <c r="AU15" i="23"/>
  <c r="BB92" i="21"/>
  <c r="BB91" i="21" s="1"/>
  <c r="BB105" i="21" s="1"/>
  <c r="L15" i="23"/>
  <c r="S92" i="21"/>
  <c r="S91" i="21" s="1"/>
  <c r="Z92" i="21"/>
  <c r="Z91" i="21" s="1"/>
  <c r="Z105" i="21" s="1"/>
  <c r="S15" i="23"/>
  <c r="AY92" i="22"/>
  <c r="AY91" i="22" s="1"/>
  <c r="AY105" i="22" s="1"/>
  <c r="AR15" i="24"/>
  <c r="AY15" i="24"/>
  <c r="BF92" i="22"/>
  <c r="BF91" i="22" s="1"/>
  <c r="BF105" i="22" s="1"/>
  <c r="BB92" i="22"/>
  <c r="BB91" i="22" s="1"/>
  <c r="BB105" i="22" s="1"/>
  <c r="AU15" i="24"/>
  <c r="AT92" i="22"/>
  <c r="AT91" i="22" s="1"/>
  <c r="AT105" i="22" s="1"/>
  <c r="AM15" i="24"/>
  <c r="R92" i="21"/>
  <c r="R91" i="21" s="1"/>
  <c r="K15" i="23"/>
  <c r="AC15" i="23"/>
  <c r="AJ92" i="21"/>
  <c r="AJ91" i="21" s="1"/>
  <c r="AJ105" i="21" s="1"/>
  <c r="AL15" i="23"/>
  <c r="AS92" i="21"/>
  <c r="AS91" i="21" s="1"/>
  <c r="AS105" i="21" s="1"/>
  <c r="BH92" i="21"/>
  <c r="BH91" i="21" s="1"/>
  <c r="BH105" i="21" s="1"/>
  <c r="BA15" i="23"/>
  <c r="AD92" i="21"/>
  <c r="AD91" i="21" s="1"/>
  <c r="AD105" i="21" s="1"/>
  <c r="W15" i="23"/>
  <c r="Q92" i="22"/>
  <c r="Q91" i="22" s="1"/>
  <c r="J15" i="24"/>
  <c r="BH92" i="22"/>
  <c r="BH91" i="22" s="1"/>
  <c r="BH105" i="22" s="1"/>
  <c r="BA15" i="24"/>
  <c r="U15" i="24"/>
  <c r="AB92" i="22"/>
  <c r="AB91" i="22" s="1"/>
  <c r="AB105" i="22" s="1"/>
  <c r="AR92" i="22"/>
  <c r="AR91" i="22" s="1"/>
  <c r="AR105" i="22" s="1"/>
  <c r="AK15" i="24"/>
  <c r="AT15" i="23"/>
  <c r="BA92" i="21"/>
  <c r="BA91" i="21" s="1"/>
  <c r="BA105" i="21" s="1"/>
  <c r="AL92" i="21"/>
  <c r="AL91" i="21" s="1"/>
  <c r="AL105" i="21" s="1"/>
  <c r="AE15" i="23"/>
  <c r="AP92" i="21"/>
  <c r="AP91" i="21" s="1"/>
  <c r="AP105" i="21" s="1"/>
  <c r="AI15" i="23"/>
  <c r="L92" i="21"/>
  <c r="L91" i="21" s="1"/>
  <c r="E15" i="23"/>
  <c r="AD15" i="23"/>
  <c r="AK92" i="21"/>
  <c r="AK91" i="21" s="1"/>
  <c r="AK105" i="21" s="1"/>
  <c r="S72" i="4"/>
  <c r="S342" i="4"/>
  <c r="S83" i="4"/>
  <c r="S159" i="4"/>
  <c r="V38" i="18"/>
  <c r="V110" i="21" s="1"/>
  <c r="V38" i="19"/>
  <c r="V110" i="22" s="1"/>
  <c r="G250" i="17"/>
  <c r="K249" i="17"/>
  <c r="S29" i="4"/>
  <c r="S199" i="4"/>
  <c r="S351" i="4"/>
  <c r="S376" i="4"/>
  <c r="S384" i="4"/>
  <c r="S287" i="4"/>
  <c r="S155" i="4"/>
  <c r="S149" i="4"/>
  <c r="S363" i="4"/>
  <c r="S40" i="4"/>
  <c r="S355" i="4"/>
  <c r="S117" i="4"/>
  <c r="S233" i="4"/>
  <c r="S87" i="4"/>
  <c r="S166" i="4"/>
  <c r="S347" i="4"/>
  <c r="S150" i="4"/>
  <c r="S371" i="4"/>
  <c r="S326" i="4"/>
  <c r="S335" i="4"/>
  <c r="S315" i="4"/>
  <c r="S281" i="4"/>
  <c r="S341" i="4"/>
  <c r="S139" i="4"/>
  <c r="S195" i="4"/>
  <c r="S129" i="4"/>
  <c r="S392" i="4"/>
  <c r="S93" i="4"/>
  <c r="S115" i="4"/>
  <c r="S170" i="4"/>
  <c r="S96" i="4"/>
  <c r="S249" i="4"/>
  <c r="S38" i="4"/>
  <c r="S128" i="4"/>
  <c r="S314" i="4"/>
  <c r="S385" i="4"/>
  <c r="S57" i="4"/>
  <c r="S273" i="4"/>
  <c r="S130" i="4"/>
  <c r="S300" i="4"/>
  <c r="S327" i="4"/>
  <c r="S348" i="4"/>
  <c r="S124" i="4"/>
  <c r="S116" i="4"/>
  <c r="S92" i="4"/>
  <c r="S231" i="4"/>
  <c r="S46" i="4"/>
  <c r="S264" i="4"/>
  <c r="S108" i="4"/>
  <c r="S66" i="4"/>
  <c r="S219" i="4"/>
  <c r="S216" i="4"/>
  <c r="S236" i="4"/>
  <c r="S82" i="4"/>
  <c r="S138" i="4"/>
  <c r="S257" i="4"/>
  <c r="S382" i="4"/>
  <c r="S185" i="4"/>
  <c r="S67" i="4"/>
  <c r="S338" i="4"/>
  <c r="S69" i="4"/>
  <c r="S269" i="4"/>
  <c r="S240" i="4"/>
  <c r="S368" i="4"/>
  <c r="S221" i="4"/>
  <c r="S261" i="4"/>
  <c r="S334" i="4"/>
  <c r="S205" i="4"/>
  <c r="S32" i="4"/>
  <c r="S107" i="4"/>
  <c r="S304" i="4"/>
  <c r="S207" i="4"/>
  <c r="S50" i="4"/>
  <c r="S214" i="4"/>
  <c r="S43" i="4"/>
  <c r="S167" i="4"/>
  <c r="S243" i="4"/>
  <c r="S357" i="4"/>
  <c r="S193" i="4"/>
  <c r="S303" i="4"/>
  <c r="S157" i="4"/>
  <c r="S70" i="4"/>
  <c r="S266" i="4"/>
  <c r="S56" i="4"/>
  <c r="S154" i="4"/>
  <c r="S152" i="4"/>
  <c r="S122" i="4"/>
  <c r="S184" i="4"/>
  <c r="S223" i="4"/>
  <c r="S241" i="4"/>
  <c r="S52" i="4"/>
  <c r="S113" i="4"/>
  <c r="S172" i="4"/>
  <c r="S110" i="4"/>
  <c r="S283" i="4"/>
  <c r="S311" i="4"/>
  <c r="S337" i="4"/>
  <c r="S181" i="4"/>
  <c r="S163" i="4"/>
  <c r="S345" i="4"/>
  <c r="S379" i="4"/>
  <c r="S148" i="4"/>
  <c r="S192" i="4"/>
  <c r="S100" i="4"/>
  <c r="S211" i="4"/>
  <c r="S153" i="4"/>
  <c r="S332" i="4"/>
  <c r="S68" i="4"/>
  <c r="S307" i="4"/>
  <c r="S302" i="4"/>
  <c r="S147" i="4"/>
  <c r="S228" i="4"/>
  <c r="S180" i="4"/>
  <c r="S391" i="4"/>
  <c r="S375" i="4"/>
  <c r="S230" i="4"/>
  <c r="S104" i="4"/>
  <c r="S278" i="4"/>
  <c r="S234" i="4"/>
  <c r="S358" i="4"/>
  <c r="S73" i="4"/>
  <c r="S309" i="4"/>
  <c r="S387" i="4"/>
  <c r="S238" i="4"/>
  <c r="S55" i="4"/>
  <c r="S248" i="4"/>
  <c r="E384" i="4"/>
  <c r="E376" i="4"/>
  <c r="AP66" i="12"/>
  <c r="AP67" i="12" s="1"/>
  <c r="AQ65" i="12" s="1"/>
  <c r="E192" i="4"/>
  <c r="E391" i="4"/>
  <c r="E152" i="4"/>
  <c r="E122" i="4"/>
  <c r="E100" i="4"/>
  <c r="E216" i="4"/>
  <c r="E199" i="4"/>
  <c r="E236" i="4"/>
  <c r="E315" i="4"/>
  <c r="AQ24" i="12"/>
  <c r="AQ25" i="12" s="1"/>
  <c r="AR23" i="12" s="1"/>
  <c r="AQ74" i="12"/>
  <c r="AR72" i="12" s="1"/>
  <c r="AR73" i="12" s="1"/>
  <c r="Z21" i="13"/>
  <c r="AO81" i="12"/>
  <c r="AP79" i="12" s="1"/>
  <c r="AP80" i="12" s="1"/>
  <c r="R109" i="12"/>
  <c r="AO31" i="12"/>
  <c r="AO32" i="12" s="1"/>
  <c r="AP30" i="12" s="1"/>
  <c r="V12" i="7"/>
  <c r="N9" i="15"/>
  <c r="S17" i="12"/>
  <c r="S59" i="12" s="1"/>
  <c r="S58" i="12"/>
  <c r="P10" i="15" s="1"/>
  <c r="E278" i="4"/>
  <c r="E180" i="4"/>
  <c r="E335" i="4"/>
  <c r="E233" i="4"/>
  <c r="E304" i="4"/>
  <c r="E375" i="4"/>
  <c r="E219" i="4"/>
  <c r="S59" i="4"/>
  <c r="E59" i="4"/>
  <c r="S77" i="4"/>
  <c r="E77" i="4"/>
  <c r="S343" i="4"/>
  <c r="E343" i="4"/>
  <c r="S280" i="4"/>
  <c r="E280" i="4"/>
  <c r="S75" i="4"/>
  <c r="E75" i="4"/>
  <c r="S367" i="4"/>
  <c r="E367" i="4"/>
  <c r="S54" i="4"/>
  <c r="E54" i="4"/>
  <c r="S140" i="4"/>
  <c r="E140" i="4"/>
  <c r="S133" i="4"/>
  <c r="E133" i="4"/>
  <c r="S209" i="4"/>
  <c r="E209" i="4"/>
  <c r="S191" i="4"/>
  <c r="E191" i="4"/>
  <c r="S175" i="4"/>
  <c r="E175" i="4"/>
  <c r="S328" i="4"/>
  <c r="E328" i="4"/>
  <c r="S189" i="4"/>
  <c r="E189" i="4"/>
  <c r="S196" i="4"/>
  <c r="E196" i="4"/>
  <c r="S132" i="4"/>
  <c r="E132" i="4"/>
  <c r="S183" i="4"/>
  <c r="E183" i="4"/>
  <c r="S123" i="4"/>
  <c r="E123" i="4"/>
  <c r="S239" i="4"/>
  <c r="E239" i="4"/>
  <c r="S88" i="4"/>
  <c r="E88" i="4"/>
  <c r="S295" i="4"/>
  <c r="E295" i="4"/>
  <c r="S247" i="4"/>
  <c r="E247" i="4"/>
  <c r="S210" i="4"/>
  <c r="E210" i="4"/>
  <c r="S44" i="4"/>
  <c r="E44" i="4"/>
  <c r="S352" i="4"/>
  <c r="E352" i="4"/>
  <c r="S289" i="4"/>
  <c r="E289" i="4"/>
  <c r="S324" i="4"/>
  <c r="E324" i="4"/>
  <c r="S145" i="4"/>
  <c r="E145" i="4"/>
  <c r="S290" i="4"/>
  <c r="E290" i="4"/>
  <c r="S232" i="4"/>
  <c r="E232" i="4"/>
  <c r="S60" i="4"/>
  <c r="E60" i="4"/>
  <c r="S317" i="4"/>
  <c r="E317" i="4"/>
  <c r="S333" i="4"/>
  <c r="E333" i="4"/>
  <c r="S105" i="4"/>
  <c r="E105" i="4"/>
  <c r="S258" i="4"/>
  <c r="E258" i="4"/>
  <c r="S178" i="4"/>
  <c r="E178" i="4"/>
  <c r="S98" i="4"/>
  <c r="E98" i="4"/>
  <c r="S48" i="4"/>
  <c r="E48" i="4"/>
  <c r="S377" i="4"/>
  <c r="E377" i="4"/>
  <c r="S119" i="4"/>
  <c r="E119" i="4"/>
  <c r="S252" i="4"/>
  <c r="E252" i="4"/>
  <c r="S250" i="4"/>
  <c r="E250" i="4"/>
  <c r="S286" i="4"/>
  <c r="E286" i="4"/>
  <c r="S263" i="4"/>
  <c r="E263" i="4"/>
  <c r="S186" i="4"/>
  <c r="E186" i="4"/>
  <c r="S35" i="4"/>
  <c r="E35" i="4"/>
  <c r="S135" i="4"/>
  <c r="E135" i="4"/>
  <c r="S350" i="4"/>
  <c r="E350" i="4"/>
  <c r="S372" i="4"/>
  <c r="E372" i="4"/>
  <c r="S112" i="4"/>
  <c r="E112" i="4"/>
  <c r="S319" i="4"/>
  <c r="E319" i="4"/>
  <c r="S229" i="4"/>
  <c r="E229" i="4"/>
  <c r="S265" i="4"/>
  <c r="E265" i="4"/>
  <c r="S212" i="4"/>
  <c r="E212" i="4"/>
  <c r="S78" i="4"/>
  <c r="E78" i="4"/>
  <c r="S276" i="4"/>
  <c r="E276" i="4"/>
  <c r="S136" i="4"/>
  <c r="E136" i="4"/>
  <c r="S271" i="4"/>
  <c r="E271" i="4"/>
  <c r="S198" i="4"/>
  <c r="E198" i="4"/>
  <c r="S366" i="4"/>
  <c r="E366" i="4"/>
  <c r="S127" i="4"/>
  <c r="E127" i="4"/>
  <c r="E69" i="4"/>
  <c r="E266" i="4"/>
  <c r="E230" i="4"/>
  <c r="E157" i="4"/>
  <c r="E107" i="4"/>
  <c r="E104" i="4"/>
  <c r="E108" i="4"/>
  <c r="E159" i="4"/>
  <c r="S329" i="4"/>
  <c r="E329" i="4"/>
  <c r="S225" i="4"/>
  <c r="E225" i="4"/>
  <c r="E327" i="4"/>
  <c r="S204" i="4"/>
  <c r="E204" i="4"/>
  <c r="S220" i="4"/>
  <c r="E220" i="4"/>
  <c r="S89" i="4"/>
  <c r="E89" i="4"/>
  <c r="S270" i="4"/>
  <c r="E270" i="4"/>
  <c r="S284" i="4"/>
  <c r="E284" i="4"/>
  <c r="S237" i="4"/>
  <c r="E237" i="4"/>
  <c r="S103" i="4"/>
  <c r="E103" i="4"/>
  <c r="S268" i="4"/>
  <c r="E268" i="4"/>
  <c r="S275" i="4"/>
  <c r="E275" i="4"/>
  <c r="S81" i="4"/>
  <c r="E81" i="4"/>
  <c r="S213" i="4"/>
  <c r="E213" i="4"/>
  <c r="S206" i="4"/>
  <c r="E206" i="4"/>
  <c r="S201" i="4"/>
  <c r="E201" i="4"/>
  <c r="S64" i="4"/>
  <c r="E64" i="4"/>
  <c r="S158" i="4"/>
  <c r="E158" i="4"/>
  <c r="S325" i="4"/>
  <c r="E325" i="4"/>
  <c r="S74" i="4"/>
  <c r="E74" i="4"/>
  <c r="S245" i="4"/>
  <c r="E245" i="4"/>
  <c r="S156" i="4"/>
  <c r="E156" i="4"/>
  <c r="S373" i="4"/>
  <c r="E373" i="4"/>
  <c r="S131" i="4"/>
  <c r="E131" i="4"/>
  <c r="S151" i="4"/>
  <c r="E151" i="4"/>
  <c r="S202" i="4"/>
  <c r="E202" i="4"/>
  <c r="S208" i="4"/>
  <c r="E208" i="4"/>
  <c r="S251" i="4"/>
  <c r="E251" i="4"/>
  <c r="S360" i="4"/>
  <c r="E360" i="4"/>
  <c r="S176" i="4"/>
  <c r="E176" i="4"/>
  <c r="S244" i="4"/>
  <c r="E244" i="4"/>
  <c r="S31" i="4"/>
  <c r="E31" i="4"/>
  <c r="S253" i="4"/>
  <c r="E253" i="4"/>
  <c r="S288" i="4"/>
  <c r="E288" i="4"/>
  <c r="S125" i="4"/>
  <c r="E125" i="4"/>
  <c r="S235" i="4"/>
  <c r="E235" i="4"/>
  <c r="S109" i="4"/>
  <c r="E109" i="4"/>
  <c r="S285" i="4"/>
  <c r="E285" i="4"/>
  <c r="S296" i="4"/>
  <c r="E296" i="4"/>
  <c r="S330" i="4"/>
  <c r="E330" i="4"/>
  <c r="S111" i="4"/>
  <c r="E111" i="4"/>
  <c r="S126" i="4"/>
  <c r="E126" i="4"/>
  <c r="S36" i="4"/>
  <c r="E36" i="4"/>
  <c r="S336" i="4"/>
  <c r="E336" i="4"/>
  <c r="S203" i="4"/>
  <c r="E203" i="4"/>
  <c r="S365" i="4"/>
  <c r="E365" i="4"/>
  <c r="S146" i="4"/>
  <c r="E146" i="4"/>
  <c r="S259" i="4"/>
  <c r="E259" i="4"/>
  <c r="S171" i="4"/>
  <c r="E171" i="4"/>
  <c r="S194" i="4"/>
  <c r="E194" i="4"/>
  <c r="S306" i="4"/>
  <c r="E306" i="4"/>
  <c r="S356" i="4"/>
  <c r="E356" i="4"/>
  <c r="S361" i="4"/>
  <c r="E361" i="4"/>
  <c r="S344" i="4"/>
  <c r="E344" i="4"/>
  <c r="S282" i="4"/>
  <c r="E282" i="4"/>
  <c r="S76" i="4"/>
  <c r="E76" i="4"/>
  <c r="S318" i="4"/>
  <c r="E318" i="4"/>
  <c r="S114" i="4"/>
  <c r="E114" i="4"/>
  <c r="S308" i="4"/>
  <c r="E308" i="4"/>
  <c r="E351" i="4"/>
  <c r="E56" i="4"/>
  <c r="E72" i="4"/>
  <c r="E300" i="4"/>
  <c r="E154" i="4"/>
  <c r="E83" i="4"/>
  <c r="E66" i="4"/>
  <c r="S380" i="4"/>
  <c r="E380" i="4"/>
  <c r="E70" i="4"/>
  <c r="S79" i="4"/>
  <c r="E79" i="4"/>
  <c r="E342" i="4"/>
  <c r="S51" i="4"/>
  <c r="E51" i="4"/>
  <c r="S200" i="4"/>
  <c r="E200" i="4"/>
  <c r="S297" i="4"/>
  <c r="E297" i="4"/>
  <c r="S177" i="4"/>
  <c r="E177" i="4"/>
  <c r="S45" i="4"/>
  <c r="E45" i="4"/>
  <c r="S321" i="4"/>
  <c r="E321" i="4"/>
  <c r="S187" i="4"/>
  <c r="E187" i="4"/>
  <c r="S226" i="4"/>
  <c r="E226" i="4"/>
  <c r="S389" i="4"/>
  <c r="E389" i="4"/>
  <c r="S134" i="4"/>
  <c r="E134" i="4"/>
  <c r="S378" i="4"/>
  <c r="E378" i="4"/>
  <c r="S340" i="4"/>
  <c r="E340" i="4"/>
  <c r="S121" i="4"/>
  <c r="E121" i="4"/>
  <c r="S256" i="4"/>
  <c r="E256" i="4"/>
  <c r="S224" i="4"/>
  <c r="E224" i="4"/>
  <c r="S39" i="4"/>
  <c r="E39" i="4"/>
  <c r="S262" i="4"/>
  <c r="E262" i="4"/>
  <c r="S188" i="4"/>
  <c r="E188" i="4"/>
  <c r="S369" i="4"/>
  <c r="E369" i="4"/>
  <c r="S162" i="4"/>
  <c r="E162" i="4"/>
  <c r="S242" i="4"/>
  <c r="E242" i="4"/>
  <c r="S313" i="4"/>
  <c r="E313" i="4"/>
  <c r="S99" i="4"/>
  <c r="E99" i="4"/>
  <c r="S222" i="4"/>
  <c r="E222" i="4"/>
  <c r="S298" i="4"/>
  <c r="E298" i="4"/>
  <c r="S30" i="4"/>
  <c r="E30" i="4"/>
  <c r="S383" i="4"/>
  <c r="E383" i="4"/>
  <c r="S80" i="4"/>
  <c r="E80" i="4"/>
  <c r="E281" i="4"/>
  <c r="E29" i="4"/>
  <c r="S182" i="4"/>
  <c r="E182" i="4"/>
  <c r="S197" i="4"/>
  <c r="E197" i="4"/>
  <c r="S86" i="4"/>
  <c r="E86" i="4"/>
  <c r="S254" i="4"/>
  <c r="E254" i="4"/>
  <c r="S339" i="4"/>
  <c r="E339" i="4"/>
  <c r="S393" i="4"/>
  <c r="E393" i="4"/>
  <c r="S173" i="4"/>
  <c r="E173" i="4"/>
  <c r="S37" i="4"/>
  <c r="E37" i="4"/>
  <c r="S353" i="4"/>
  <c r="E353" i="4"/>
  <c r="S94" i="4"/>
  <c r="E94" i="4"/>
  <c r="S301" i="4"/>
  <c r="E301" i="4"/>
  <c r="S85" i="4"/>
  <c r="E85" i="4"/>
  <c r="S61" i="4"/>
  <c r="E61" i="4"/>
  <c r="S346" i="4"/>
  <c r="E346" i="4"/>
  <c r="S388" i="4"/>
  <c r="E388" i="4"/>
  <c r="S164" i="4"/>
  <c r="E164" i="4"/>
  <c r="S137" i="4"/>
  <c r="E137" i="4"/>
  <c r="S364" i="4"/>
  <c r="E364" i="4"/>
  <c r="S274" i="4"/>
  <c r="E274" i="4"/>
  <c r="S255" i="4"/>
  <c r="E255" i="4"/>
  <c r="S294" i="4"/>
  <c r="E294" i="4"/>
  <c r="S101" i="4"/>
  <c r="E101" i="4"/>
  <c r="S91" i="4"/>
  <c r="E91" i="4"/>
  <c r="S215" i="4"/>
  <c r="E215" i="4"/>
  <c r="S34" i="4"/>
  <c r="E34" i="4"/>
  <c r="S142" i="4"/>
  <c r="E142" i="4"/>
  <c r="S33" i="4"/>
  <c r="E33" i="4"/>
  <c r="S260" i="4"/>
  <c r="E260" i="4"/>
  <c r="S102" i="4"/>
  <c r="E102" i="4"/>
  <c r="S299" i="4"/>
  <c r="E299" i="4"/>
  <c r="E207" i="4"/>
  <c r="S120" i="4"/>
  <c r="E120" i="4"/>
  <c r="S386" i="4"/>
  <c r="E386" i="4"/>
  <c r="S90" i="4"/>
  <c r="E90" i="4"/>
  <c r="S179" i="4"/>
  <c r="E179" i="4"/>
  <c r="S390" i="4"/>
  <c r="E390" i="4"/>
  <c r="S246" i="4"/>
  <c r="E246" i="4"/>
  <c r="S272" i="4"/>
  <c r="E272" i="4"/>
  <c r="S316" i="4"/>
  <c r="E316" i="4"/>
  <c r="S227" i="4"/>
  <c r="E227" i="4"/>
  <c r="S141" i="4"/>
  <c r="E141" i="4"/>
  <c r="S41" i="4"/>
  <c r="E41" i="4"/>
  <c r="S97" i="4"/>
  <c r="E97" i="4"/>
  <c r="S322" i="4"/>
  <c r="E322" i="4"/>
  <c r="S293" i="4"/>
  <c r="E293" i="4"/>
  <c r="S359" i="4"/>
  <c r="E359" i="4"/>
  <c r="S65" i="4"/>
  <c r="E65" i="4"/>
  <c r="S106" i="4"/>
  <c r="E106" i="4"/>
  <c r="S62" i="4"/>
  <c r="E62" i="4"/>
  <c r="S267" i="4"/>
  <c r="E267" i="4"/>
  <c r="S217" i="4"/>
  <c r="E217" i="4"/>
  <c r="S144" i="4"/>
  <c r="E144" i="4"/>
  <c r="S58" i="4"/>
  <c r="E58" i="4"/>
  <c r="S63" i="4"/>
  <c r="E63" i="4"/>
  <c r="S331" i="4"/>
  <c r="E331" i="4"/>
  <c r="S291" i="4"/>
  <c r="E291" i="4"/>
  <c r="S165" i="4"/>
  <c r="E165" i="4"/>
  <c r="S160" i="4"/>
  <c r="E160" i="4"/>
  <c r="S71" i="4"/>
  <c r="E71" i="4"/>
  <c r="E311" i="4"/>
  <c r="E96" i="4"/>
  <c r="S305" i="4"/>
  <c r="E305" i="4"/>
  <c r="E184" i="4"/>
  <c r="S190" i="4"/>
  <c r="E190" i="4"/>
  <c r="S362" i="4"/>
  <c r="E362" i="4"/>
  <c r="S320" i="4"/>
  <c r="E320" i="4"/>
  <c r="S53" i="4"/>
  <c r="E53" i="4"/>
  <c r="S374" i="4"/>
  <c r="E374" i="4"/>
  <c r="S370" i="4"/>
  <c r="E370" i="4"/>
  <c r="S310" i="4"/>
  <c r="E310" i="4"/>
  <c r="S323" i="4"/>
  <c r="E323" i="4"/>
  <c r="S84" i="4"/>
  <c r="E84" i="4"/>
  <c r="S277" i="4"/>
  <c r="E277" i="4"/>
  <c r="S381" i="4"/>
  <c r="E381" i="4"/>
  <c r="S161" i="4"/>
  <c r="E161" i="4"/>
  <c r="S168" i="4"/>
  <c r="E168" i="4"/>
  <c r="S95" i="4"/>
  <c r="E95" i="4"/>
  <c r="S47" i="4"/>
  <c r="E47" i="4"/>
  <c r="S174" i="4"/>
  <c r="E174" i="4"/>
  <c r="S49" i="4"/>
  <c r="E49" i="4"/>
  <c r="S118" i="4"/>
  <c r="E118" i="4"/>
  <c r="S279" i="4"/>
  <c r="E279" i="4"/>
  <c r="S42" i="4"/>
  <c r="E42" i="4"/>
  <c r="S354" i="4"/>
  <c r="E354" i="4"/>
  <c r="S218" i="4"/>
  <c r="E218" i="4"/>
  <c r="S143" i="4"/>
  <c r="E143" i="4"/>
  <c r="S312" i="4"/>
  <c r="E312" i="4"/>
  <c r="S292" i="4"/>
  <c r="E292" i="4"/>
  <c r="S349" i="4"/>
  <c r="E349" i="4"/>
  <c r="S169" i="4"/>
  <c r="E169" i="4"/>
  <c r="E223" i="4"/>
  <c r="E287" i="4"/>
  <c r="E348" i="4"/>
  <c r="E241" i="4"/>
  <c r="E155" i="4"/>
  <c r="E124" i="4"/>
  <c r="E52" i="4"/>
  <c r="E149" i="4"/>
  <c r="E116" i="4"/>
  <c r="E113" i="4"/>
  <c r="E363" i="4"/>
  <c r="E92" i="4"/>
  <c r="E172" i="4"/>
  <c r="E40" i="4"/>
  <c r="E231" i="4"/>
  <c r="E110" i="4"/>
  <c r="E355" i="4"/>
  <c r="E46" i="4"/>
  <c r="E283" i="4"/>
  <c r="E117" i="4"/>
  <c r="E264" i="4"/>
  <c r="E82" i="4"/>
  <c r="E337" i="4"/>
  <c r="E87" i="4"/>
  <c r="E138" i="4"/>
  <c r="E181" i="4"/>
  <c r="E166" i="4"/>
  <c r="E257" i="4"/>
  <c r="E163" i="4"/>
  <c r="E347" i="4"/>
  <c r="E382" i="4"/>
  <c r="E345" i="4"/>
  <c r="E150" i="4"/>
  <c r="E185" i="4"/>
  <c r="E379" i="4"/>
  <c r="E371" i="4"/>
  <c r="E67" i="4"/>
  <c r="E148" i="4"/>
  <c r="E326" i="4"/>
  <c r="E338" i="4"/>
  <c r="E211" i="4"/>
  <c r="E341" i="4"/>
  <c r="E269" i="4"/>
  <c r="E153" i="4"/>
  <c r="E139" i="4"/>
  <c r="E240" i="4"/>
  <c r="E332" i="4"/>
  <c r="E195" i="4"/>
  <c r="E368" i="4"/>
  <c r="E68" i="4"/>
  <c r="E129" i="4"/>
  <c r="E221" i="4"/>
  <c r="E307" i="4"/>
  <c r="E392" i="4"/>
  <c r="E261" i="4"/>
  <c r="E302" i="4"/>
  <c r="E93" i="4"/>
  <c r="E334" i="4"/>
  <c r="E147" i="4"/>
  <c r="E115" i="4"/>
  <c r="E205" i="4"/>
  <c r="E228" i="4"/>
  <c r="E170" i="4"/>
  <c r="E32" i="4"/>
  <c r="E234" i="4"/>
  <c r="E249" i="4"/>
  <c r="E50" i="4"/>
  <c r="E358" i="4"/>
  <c r="E38" i="4"/>
  <c r="E214" i="4"/>
  <c r="E73" i="4"/>
  <c r="E128" i="4"/>
  <c r="E43" i="4"/>
  <c r="E309" i="4"/>
  <c r="E314" i="4"/>
  <c r="E167" i="4"/>
  <c r="E387" i="4"/>
  <c r="E385" i="4"/>
  <c r="E243" i="4"/>
  <c r="E238" i="4"/>
  <c r="E57" i="4"/>
  <c r="E357" i="4"/>
  <c r="E55" i="4"/>
  <c r="E273" i="4"/>
  <c r="E193" i="4"/>
  <c r="E248" i="4"/>
  <c r="E130" i="4"/>
  <c r="E303" i="4"/>
  <c r="AB23" i="13"/>
  <c r="E16" i="2" l="1"/>
  <c r="AF60" i="21"/>
  <c r="AF69" i="21" s="1"/>
  <c r="AG61" i="21"/>
  <c r="Z45" i="5"/>
  <c r="Z43" i="5" s="1"/>
  <c r="AG60" i="3"/>
  <c r="AG69" i="3" s="1"/>
  <c r="AG61" i="22"/>
  <c r="AG60" i="22" s="1"/>
  <c r="AG69" i="22" s="1"/>
  <c r="AA17" i="13"/>
  <c r="AA21" i="13" s="1"/>
  <c r="Z74" i="13"/>
  <c r="Z77" i="13" s="1"/>
  <c r="AH61" i="22" s="1"/>
  <c r="E17" i="24"/>
  <c r="F17" i="24" s="1"/>
  <c r="G17" i="24" s="1"/>
  <c r="H17" i="24" s="1"/>
  <c r="I17" i="24" s="1"/>
  <c r="J17" i="24" s="1"/>
  <c r="K17" i="24" s="1"/>
  <c r="L17" i="24" s="1"/>
  <c r="M17" i="24" s="1"/>
  <c r="N17" i="24" s="1"/>
  <c r="AG60" i="21"/>
  <c r="AG69" i="21" s="1"/>
  <c r="Z45" i="23"/>
  <c r="Z43" i="23" s="1"/>
  <c r="Z45" i="24"/>
  <c r="Z43" i="24" s="1"/>
  <c r="E17" i="23"/>
  <c r="F17" i="23" s="1"/>
  <c r="G17" i="23" s="1"/>
  <c r="H17" i="23" s="1"/>
  <c r="I17" i="23" s="1"/>
  <c r="J17" i="23" s="1"/>
  <c r="K17" i="23" s="1"/>
  <c r="L17" i="23" s="1"/>
  <c r="M17" i="23" s="1"/>
  <c r="N17" i="23" s="1"/>
  <c r="U105" i="22"/>
  <c r="N33" i="24"/>
  <c r="K105" i="22"/>
  <c r="K119" i="22" s="1"/>
  <c r="K121" i="22" s="1"/>
  <c r="D33" i="24"/>
  <c r="O105" i="21"/>
  <c r="H33" i="23"/>
  <c r="U105" i="21"/>
  <c r="N33" i="23"/>
  <c r="P105" i="22"/>
  <c r="I33" i="24"/>
  <c r="L105" i="22"/>
  <c r="L119" i="22" s="1"/>
  <c r="L121" i="22" s="1"/>
  <c r="L129" i="22" s="1"/>
  <c r="E33" i="24"/>
  <c r="T105" i="21"/>
  <c r="M33" i="23"/>
  <c r="L105" i="21"/>
  <c r="E33" i="23"/>
  <c r="R105" i="21"/>
  <c r="K33" i="23"/>
  <c r="S105" i="21"/>
  <c r="L33" i="23"/>
  <c r="M105" i="21"/>
  <c r="F33" i="23"/>
  <c r="T105" i="22"/>
  <c r="M33" i="24"/>
  <c r="K105" i="21"/>
  <c r="K119" i="21" s="1"/>
  <c r="K121" i="21" s="1"/>
  <c r="D33" i="23"/>
  <c r="Q105" i="22"/>
  <c r="J33" i="24"/>
  <c r="S105" i="22"/>
  <c r="L33" i="24"/>
  <c r="P105" i="21"/>
  <c r="I33" i="23"/>
  <c r="N105" i="21"/>
  <c r="G33" i="23"/>
  <c r="R105" i="22"/>
  <c r="K33" i="24"/>
  <c r="Q105" i="21"/>
  <c r="J33" i="23"/>
  <c r="M105" i="22"/>
  <c r="F33" i="24"/>
  <c r="N105" i="22"/>
  <c r="G33" i="24"/>
  <c r="O105" i="22"/>
  <c r="H33" i="24"/>
  <c r="V112" i="22"/>
  <c r="T58" i="24"/>
  <c r="O16" i="24"/>
  <c r="V107" i="22"/>
  <c r="V112" i="21"/>
  <c r="O16" i="23"/>
  <c r="T58" i="23"/>
  <c r="V107" i="21"/>
  <c r="V118" i="21" s="1"/>
  <c r="V119" i="21" s="1"/>
  <c r="W21" i="7"/>
  <c r="W21" i="19"/>
  <c r="W20" i="19" s="1"/>
  <c r="W21" i="18"/>
  <c r="W20" i="18" s="1"/>
  <c r="G251" i="17"/>
  <c r="K250" i="17"/>
  <c r="O56" i="4"/>
  <c r="P56" i="4" s="1" a="1"/>
  <c r="P56" i="4" s="1"/>
  <c r="F56" i="4"/>
  <c r="I56" i="4"/>
  <c r="H56" i="4"/>
  <c r="O50" i="4"/>
  <c r="P50" i="4" s="1" a="1"/>
  <c r="P50" i="4" s="1"/>
  <c r="H50" i="4"/>
  <c r="F50" i="4"/>
  <c r="I50" i="4"/>
  <c r="O267" i="4"/>
  <c r="P267" i="4" s="1" a="1"/>
  <c r="P267" i="4" s="1"/>
  <c r="H267" i="4"/>
  <c r="F267" i="4"/>
  <c r="I267" i="4"/>
  <c r="O89" i="4"/>
  <c r="P89" i="4" s="1" a="1"/>
  <c r="P89" i="4" s="1"/>
  <c r="H89" i="4"/>
  <c r="I89" i="4"/>
  <c r="F89" i="4"/>
  <c r="O312" i="4"/>
  <c r="P312" i="4" s="1" a="1"/>
  <c r="P312" i="4" s="1"/>
  <c r="H312" i="4"/>
  <c r="I312" i="4"/>
  <c r="F312" i="4"/>
  <c r="O274" i="4"/>
  <c r="P274" i="4" s="1" a="1"/>
  <c r="P274" i="4" s="1"/>
  <c r="I274" i="4"/>
  <c r="H274" i="4"/>
  <c r="F274" i="4"/>
  <c r="O351" i="4"/>
  <c r="P351" i="4" s="1" a="1"/>
  <c r="P351" i="4" s="1"/>
  <c r="H351" i="4"/>
  <c r="I351" i="4"/>
  <c r="F351" i="4"/>
  <c r="O247" i="4"/>
  <c r="P247" i="4" s="1" a="1"/>
  <c r="P247" i="4" s="1"/>
  <c r="I247" i="4"/>
  <c r="H247" i="4"/>
  <c r="F247" i="4"/>
  <c r="O355" i="4"/>
  <c r="P355" i="4" s="1" a="1"/>
  <c r="P355" i="4" s="1"/>
  <c r="I355" i="4"/>
  <c r="F355" i="4"/>
  <c r="H355" i="4"/>
  <c r="O97" i="4"/>
  <c r="P97" i="4" s="1" a="1"/>
  <c r="P97" i="4" s="1"/>
  <c r="H97" i="4"/>
  <c r="F97" i="4"/>
  <c r="I97" i="4"/>
  <c r="O125" i="4"/>
  <c r="P125" i="4" s="1" a="1"/>
  <c r="P125" i="4" s="1"/>
  <c r="H125" i="4"/>
  <c r="F125" i="4"/>
  <c r="I125" i="4"/>
  <c r="O241" i="4"/>
  <c r="P241" i="4" s="1" a="1"/>
  <c r="P241" i="4" s="1"/>
  <c r="H241" i="4"/>
  <c r="F241" i="4"/>
  <c r="I241" i="4"/>
  <c r="O196" i="4"/>
  <c r="P196" i="4" s="1" a="1"/>
  <c r="P196" i="4" s="1"/>
  <c r="H196" i="4"/>
  <c r="F196" i="4"/>
  <c r="I196" i="4"/>
  <c r="O170" i="4"/>
  <c r="P170" i="4" s="1" a="1"/>
  <c r="P170" i="4" s="1"/>
  <c r="H170" i="4"/>
  <c r="I170" i="4"/>
  <c r="F170" i="4"/>
  <c r="O114" i="4"/>
  <c r="P114" i="4" s="1" a="1"/>
  <c r="P114" i="4" s="1"/>
  <c r="I114" i="4"/>
  <c r="H114" i="4"/>
  <c r="F114" i="4"/>
  <c r="O251" i="4"/>
  <c r="P251" i="4" s="1" a="1"/>
  <c r="P251" i="4" s="1"/>
  <c r="F251" i="4"/>
  <c r="I251" i="4"/>
  <c r="H251" i="4"/>
  <c r="O204" i="4"/>
  <c r="P204" i="4" s="1" a="1"/>
  <c r="P204" i="4" s="1"/>
  <c r="I204" i="4"/>
  <c r="H204" i="4"/>
  <c r="F204" i="4"/>
  <c r="O309" i="4"/>
  <c r="P309" i="4" s="1" a="1"/>
  <c r="P309" i="4" s="1"/>
  <c r="I309" i="4"/>
  <c r="H309" i="4"/>
  <c r="F309" i="4"/>
  <c r="O218" i="4"/>
  <c r="P218" i="4" s="1" a="1"/>
  <c r="P218" i="4" s="1"/>
  <c r="H218" i="4"/>
  <c r="I218" i="4"/>
  <c r="F218" i="4"/>
  <c r="O311" i="4"/>
  <c r="P311" i="4" s="1" a="1"/>
  <c r="P311" i="4" s="1"/>
  <c r="F311" i="4"/>
  <c r="I311" i="4"/>
  <c r="H311" i="4"/>
  <c r="O102" i="4"/>
  <c r="P102" i="4" s="1" a="1"/>
  <c r="P102" i="4" s="1"/>
  <c r="I102" i="4"/>
  <c r="H102" i="4"/>
  <c r="F102" i="4"/>
  <c r="O91" i="4"/>
  <c r="P91" i="4" s="1" a="1"/>
  <c r="P91" i="4" s="1"/>
  <c r="F91" i="4"/>
  <c r="I91" i="4"/>
  <c r="H91" i="4"/>
  <c r="O137" i="4"/>
  <c r="P137" i="4" s="1" a="1"/>
  <c r="P137" i="4" s="1"/>
  <c r="H137" i="4"/>
  <c r="I137" i="4"/>
  <c r="F137" i="4"/>
  <c r="O301" i="4"/>
  <c r="P301" i="4" s="1" a="1"/>
  <c r="P301" i="4" s="1"/>
  <c r="H301" i="4"/>
  <c r="I301" i="4"/>
  <c r="F301" i="4"/>
  <c r="O339" i="4"/>
  <c r="P339" i="4" s="1" a="1"/>
  <c r="P339" i="4" s="1"/>
  <c r="H339" i="4"/>
  <c r="F339" i="4"/>
  <c r="I339" i="4"/>
  <c r="O80" i="4"/>
  <c r="P80" i="4" s="1" a="1"/>
  <c r="P80" i="4" s="1"/>
  <c r="F80" i="4"/>
  <c r="I80" i="4"/>
  <c r="H80" i="4"/>
  <c r="O313" i="4"/>
  <c r="P313" i="4" s="1" a="1"/>
  <c r="P313" i="4" s="1"/>
  <c r="H313" i="4"/>
  <c r="F313" i="4"/>
  <c r="I313" i="4"/>
  <c r="O39" i="4"/>
  <c r="P39" i="4" s="1" a="1"/>
  <c r="P39" i="4" s="1"/>
  <c r="H39" i="4"/>
  <c r="I39" i="4"/>
  <c r="F39" i="4"/>
  <c r="O134" i="4"/>
  <c r="P134" i="4" s="1" a="1"/>
  <c r="P134" i="4" s="1"/>
  <c r="H134" i="4"/>
  <c r="I134" i="4"/>
  <c r="F134" i="4"/>
  <c r="O177" i="4"/>
  <c r="P177" i="4" s="1" a="1"/>
  <c r="P177" i="4" s="1"/>
  <c r="I177" i="4"/>
  <c r="H177" i="4"/>
  <c r="F177" i="4"/>
  <c r="O380" i="4"/>
  <c r="P380" i="4" s="1" a="1"/>
  <c r="P380" i="4" s="1"/>
  <c r="I380" i="4"/>
  <c r="F380" i="4"/>
  <c r="H380" i="4"/>
  <c r="O266" i="4"/>
  <c r="P266" i="4" s="1" a="1"/>
  <c r="P266" i="4" s="1"/>
  <c r="H266" i="4"/>
  <c r="F266" i="4"/>
  <c r="I266" i="4"/>
  <c r="O276" i="4"/>
  <c r="P276" i="4" s="1" a="1"/>
  <c r="P276" i="4" s="1"/>
  <c r="I276" i="4"/>
  <c r="H276" i="4"/>
  <c r="F276" i="4"/>
  <c r="O112" i="4"/>
  <c r="P112" i="4" s="1" a="1"/>
  <c r="P112" i="4" s="1"/>
  <c r="H112" i="4"/>
  <c r="I112" i="4"/>
  <c r="F112" i="4"/>
  <c r="O263" i="4"/>
  <c r="P263" i="4" s="1" a="1"/>
  <c r="P263" i="4" s="1"/>
  <c r="F263" i="4"/>
  <c r="I263" i="4"/>
  <c r="H263" i="4"/>
  <c r="O48" i="4"/>
  <c r="P48" i="4" s="1" a="1"/>
  <c r="P48" i="4" s="1"/>
  <c r="F48" i="4"/>
  <c r="I48" i="4"/>
  <c r="H48" i="4"/>
  <c r="O317" i="4"/>
  <c r="P317" i="4" s="1" a="1"/>
  <c r="P317" i="4" s="1"/>
  <c r="H317" i="4"/>
  <c r="F317" i="4"/>
  <c r="I317" i="4"/>
  <c r="O289" i="4"/>
  <c r="P289" i="4" s="1" a="1"/>
  <c r="P289" i="4" s="1"/>
  <c r="H289" i="4"/>
  <c r="I289" i="4"/>
  <c r="F289" i="4"/>
  <c r="O88" i="4"/>
  <c r="P88" i="4" s="1" a="1"/>
  <c r="P88" i="4" s="1"/>
  <c r="H88" i="4"/>
  <c r="I88" i="4"/>
  <c r="F88" i="4"/>
  <c r="O189" i="4"/>
  <c r="P189" i="4" s="1" a="1"/>
  <c r="P189" i="4" s="1"/>
  <c r="I189" i="4"/>
  <c r="F189" i="4"/>
  <c r="H189" i="4"/>
  <c r="O140" i="4"/>
  <c r="P140" i="4" s="1" a="1"/>
  <c r="P140" i="4" s="1"/>
  <c r="F140" i="4"/>
  <c r="I140" i="4"/>
  <c r="H140" i="4"/>
  <c r="O77" i="4"/>
  <c r="P77" i="4" s="1" a="1"/>
  <c r="P77" i="4" s="1"/>
  <c r="H77" i="4"/>
  <c r="F77" i="4"/>
  <c r="I77" i="4"/>
  <c r="O152" i="4"/>
  <c r="P152" i="4" s="1" a="1"/>
  <c r="P152" i="4" s="1"/>
  <c r="I152" i="4"/>
  <c r="H152" i="4"/>
  <c r="F152" i="4"/>
  <c r="O235" i="4"/>
  <c r="P235" i="4" s="1" a="1"/>
  <c r="P235" i="4" s="1"/>
  <c r="I235" i="4"/>
  <c r="H235" i="4"/>
  <c r="F235" i="4"/>
  <c r="O233" i="4"/>
  <c r="P233" i="4" s="1" a="1"/>
  <c r="P233" i="4" s="1"/>
  <c r="H233" i="4"/>
  <c r="I233" i="4"/>
  <c r="F233" i="4"/>
  <c r="O46" i="4"/>
  <c r="P46" i="4" s="1" a="1"/>
  <c r="P46" i="4" s="1"/>
  <c r="F46" i="4"/>
  <c r="I46" i="4"/>
  <c r="H46" i="4"/>
  <c r="O340" i="4"/>
  <c r="P340" i="4" s="1" a="1"/>
  <c r="P340" i="4" s="1"/>
  <c r="H340" i="4"/>
  <c r="F340" i="4"/>
  <c r="I340" i="4"/>
  <c r="O132" i="4"/>
  <c r="P132" i="4" s="1" a="1"/>
  <c r="P132" i="4" s="1"/>
  <c r="F132" i="4"/>
  <c r="I132" i="4"/>
  <c r="H132" i="4"/>
  <c r="O360" i="4"/>
  <c r="P360" i="4" s="1" a="1"/>
  <c r="P360" i="4" s="1"/>
  <c r="H360" i="4"/>
  <c r="F360" i="4"/>
  <c r="I360" i="4"/>
  <c r="O180" i="4"/>
  <c r="P180" i="4" s="1" a="1"/>
  <c r="P180" i="4" s="1"/>
  <c r="I180" i="4"/>
  <c r="H180" i="4"/>
  <c r="F180" i="4"/>
  <c r="O143" i="4"/>
  <c r="P143" i="4" s="1" a="1"/>
  <c r="P143" i="4" s="1"/>
  <c r="F143" i="4"/>
  <c r="I143" i="4"/>
  <c r="H143" i="4"/>
  <c r="O299" i="4"/>
  <c r="P299" i="4" s="1" a="1"/>
  <c r="P299" i="4" s="1"/>
  <c r="F299" i="4"/>
  <c r="I299" i="4"/>
  <c r="H299" i="4"/>
  <c r="O378" i="4"/>
  <c r="P378" i="4" s="1" a="1"/>
  <c r="P378" i="4" s="1"/>
  <c r="I378" i="4"/>
  <c r="H378" i="4"/>
  <c r="F378" i="4"/>
  <c r="O278" i="4"/>
  <c r="P278" i="4" s="1" a="1"/>
  <c r="P278" i="4" s="1"/>
  <c r="H278" i="4"/>
  <c r="F278" i="4"/>
  <c r="I278" i="4"/>
  <c r="O166" i="4"/>
  <c r="P166" i="4" s="1" a="1"/>
  <c r="P166" i="4" s="1"/>
  <c r="I166" i="4"/>
  <c r="F166" i="4"/>
  <c r="H166" i="4"/>
  <c r="O106" i="4"/>
  <c r="P106" i="4" s="1" a="1"/>
  <c r="P106" i="4" s="1"/>
  <c r="F106" i="4"/>
  <c r="I106" i="4"/>
  <c r="H106" i="4"/>
  <c r="O288" i="4"/>
  <c r="P288" i="4" s="1" a="1"/>
  <c r="P288" i="4" s="1"/>
  <c r="I288" i="4"/>
  <c r="F288" i="4"/>
  <c r="H288" i="4"/>
  <c r="O122" i="4"/>
  <c r="P122" i="4" s="1" a="1"/>
  <c r="P122" i="4" s="1"/>
  <c r="H122" i="4"/>
  <c r="F122" i="4"/>
  <c r="I122" i="4"/>
  <c r="O68" i="4"/>
  <c r="P68" i="4" s="1" a="1"/>
  <c r="P68" i="4" s="1"/>
  <c r="F68" i="4"/>
  <c r="I68" i="4"/>
  <c r="H68" i="4"/>
  <c r="O67" i="4"/>
  <c r="P67" i="4" s="1" a="1"/>
  <c r="P67" i="4" s="1"/>
  <c r="F67" i="4"/>
  <c r="I67" i="4"/>
  <c r="H67" i="4"/>
  <c r="O318" i="4"/>
  <c r="P318" i="4" s="1" a="1"/>
  <c r="P318" i="4" s="1"/>
  <c r="I318" i="4"/>
  <c r="H318" i="4"/>
  <c r="F318" i="4"/>
  <c r="O306" i="4"/>
  <c r="P306" i="4" s="1" a="1"/>
  <c r="P306" i="4" s="1"/>
  <c r="I306" i="4"/>
  <c r="H306" i="4"/>
  <c r="F306" i="4"/>
  <c r="O203" i="4"/>
  <c r="P203" i="4" s="1" a="1"/>
  <c r="P203" i="4" s="1"/>
  <c r="F203" i="4"/>
  <c r="I203" i="4"/>
  <c r="H203" i="4"/>
  <c r="O296" i="4"/>
  <c r="P296" i="4" s="1" a="1"/>
  <c r="P296" i="4" s="1"/>
  <c r="I296" i="4"/>
  <c r="H296" i="4"/>
  <c r="F296" i="4"/>
  <c r="O208" i="4"/>
  <c r="P208" i="4" s="1" a="1"/>
  <c r="P208" i="4" s="1"/>
  <c r="H208" i="4"/>
  <c r="I208" i="4"/>
  <c r="F208" i="4"/>
  <c r="O245" i="4"/>
  <c r="P245" i="4" s="1" a="1"/>
  <c r="P245" i="4" s="1"/>
  <c r="H245" i="4"/>
  <c r="I245" i="4"/>
  <c r="F245" i="4"/>
  <c r="O206" i="4"/>
  <c r="P206" i="4" s="1" a="1"/>
  <c r="P206" i="4" s="1"/>
  <c r="H206" i="4"/>
  <c r="I206" i="4"/>
  <c r="F206" i="4"/>
  <c r="O237" i="4"/>
  <c r="P237" i="4" s="1" a="1"/>
  <c r="P237" i="4" s="1"/>
  <c r="I237" i="4"/>
  <c r="F237" i="4"/>
  <c r="H237" i="4"/>
  <c r="O327" i="4"/>
  <c r="P327" i="4" s="1" a="1"/>
  <c r="P327" i="4" s="1"/>
  <c r="H327" i="4"/>
  <c r="I327" i="4"/>
  <c r="F327" i="4"/>
  <c r="O69" i="4"/>
  <c r="P69" i="4" s="1" a="1"/>
  <c r="P69" i="4" s="1"/>
  <c r="F69" i="4"/>
  <c r="I69" i="4"/>
  <c r="H69" i="4"/>
  <c r="O391" i="4"/>
  <c r="P391" i="4" s="1" a="1"/>
  <c r="P391" i="4" s="1"/>
  <c r="I391" i="4"/>
  <c r="H391" i="4"/>
  <c r="F391" i="4"/>
  <c r="O261" i="4"/>
  <c r="P261" i="4" s="1" a="1"/>
  <c r="P261" i="4" s="1"/>
  <c r="I261" i="4"/>
  <c r="F261" i="4"/>
  <c r="H261" i="4"/>
  <c r="O283" i="4"/>
  <c r="P283" i="4" s="1" a="1"/>
  <c r="P283" i="4" s="1"/>
  <c r="I283" i="4"/>
  <c r="H283" i="4"/>
  <c r="F283" i="4"/>
  <c r="O272" i="4"/>
  <c r="P272" i="4" s="1" a="1"/>
  <c r="P272" i="4" s="1"/>
  <c r="I272" i="4"/>
  <c r="H272" i="4"/>
  <c r="F272" i="4"/>
  <c r="O259" i="4"/>
  <c r="P259" i="4" s="1" a="1"/>
  <c r="P259" i="4" s="1"/>
  <c r="I259" i="4"/>
  <c r="H259" i="4"/>
  <c r="F259" i="4"/>
  <c r="O131" i="4"/>
  <c r="P131" i="4" s="1" a="1"/>
  <c r="P131" i="4" s="1"/>
  <c r="F131" i="4"/>
  <c r="I131" i="4"/>
  <c r="H131" i="4"/>
  <c r="O216" i="4"/>
  <c r="P216" i="4" s="1" a="1"/>
  <c r="P216" i="4" s="1"/>
  <c r="F216" i="4"/>
  <c r="I216" i="4"/>
  <c r="H216" i="4"/>
  <c r="O249" i="4"/>
  <c r="P249" i="4" s="1" a="1"/>
  <c r="P249" i="4" s="1"/>
  <c r="I249" i="4"/>
  <c r="H249" i="4"/>
  <c r="F249" i="4"/>
  <c r="O347" i="4"/>
  <c r="P347" i="4" s="1" a="1"/>
  <c r="P347" i="4" s="1"/>
  <c r="I347" i="4"/>
  <c r="H347" i="4"/>
  <c r="F347" i="4"/>
  <c r="O124" i="4"/>
  <c r="P124" i="4" s="1" a="1"/>
  <c r="P124" i="4" s="1"/>
  <c r="H124" i="4"/>
  <c r="F124" i="4"/>
  <c r="I124" i="4"/>
  <c r="O118" i="4"/>
  <c r="P118" i="4" s="1" a="1"/>
  <c r="P118" i="4" s="1"/>
  <c r="F118" i="4"/>
  <c r="I118" i="4"/>
  <c r="H118" i="4"/>
  <c r="O34" i="4"/>
  <c r="P34" i="4" s="1" a="1"/>
  <c r="P34" i="4" s="1"/>
  <c r="I34" i="4"/>
  <c r="F34" i="4"/>
  <c r="H34" i="4"/>
  <c r="O173" i="4"/>
  <c r="P173" i="4" s="1" a="1"/>
  <c r="P173" i="4" s="1"/>
  <c r="H173" i="4"/>
  <c r="F173" i="4"/>
  <c r="I173" i="4"/>
  <c r="O188" i="4"/>
  <c r="P188" i="4" s="1" a="1"/>
  <c r="P188" i="4" s="1"/>
  <c r="I188" i="4"/>
  <c r="F188" i="4"/>
  <c r="H188" i="4"/>
  <c r="O342" i="4"/>
  <c r="P342" i="4" s="1" a="1"/>
  <c r="P342" i="4" s="1"/>
  <c r="I342" i="4"/>
  <c r="H342" i="4"/>
  <c r="F342" i="4"/>
  <c r="O104" i="4"/>
  <c r="P104" i="4" s="1" a="1"/>
  <c r="P104" i="4" s="1"/>
  <c r="F104" i="4"/>
  <c r="I104" i="4"/>
  <c r="H104" i="4"/>
  <c r="O119" i="4"/>
  <c r="P119" i="4" s="1" a="1"/>
  <c r="P119" i="4" s="1"/>
  <c r="F119" i="4"/>
  <c r="I119" i="4"/>
  <c r="H119" i="4"/>
  <c r="O105" i="4"/>
  <c r="P105" i="4" s="1" a="1"/>
  <c r="P105" i="4" s="1"/>
  <c r="F105" i="4"/>
  <c r="I105" i="4"/>
  <c r="H105" i="4"/>
  <c r="O145" i="4"/>
  <c r="P145" i="4" s="1" a="1"/>
  <c r="P145" i="4" s="1"/>
  <c r="H145" i="4"/>
  <c r="F145" i="4"/>
  <c r="I145" i="4"/>
  <c r="O387" i="4"/>
  <c r="P387" i="4" s="1" a="1"/>
  <c r="P387" i="4" s="1"/>
  <c r="H387" i="4"/>
  <c r="I387" i="4"/>
  <c r="F387" i="4"/>
  <c r="O234" i="4"/>
  <c r="P234" i="4" s="1" a="1"/>
  <c r="P234" i="4" s="1"/>
  <c r="I234" i="4"/>
  <c r="H234" i="4"/>
  <c r="F234" i="4"/>
  <c r="O155" i="4"/>
  <c r="P155" i="4" s="1" a="1"/>
  <c r="P155" i="4" s="1"/>
  <c r="F155" i="4"/>
  <c r="I155" i="4"/>
  <c r="H155" i="4"/>
  <c r="O331" i="4"/>
  <c r="P331" i="4" s="1" a="1"/>
  <c r="P331" i="4" s="1"/>
  <c r="I331" i="4"/>
  <c r="F331" i="4"/>
  <c r="H331" i="4"/>
  <c r="O207" i="4"/>
  <c r="P207" i="4" s="1" a="1"/>
  <c r="P207" i="4" s="1"/>
  <c r="H207" i="4"/>
  <c r="I207" i="4"/>
  <c r="F207" i="4"/>
  <c r="O79" i="4"/>
  <c r="P79" i="4" s="1" a="1"/>
  <c r="P79" i="4" s="1"/>
  <c r="F79" i="4"/>
  <c r="I79" i="4"/>
  <c r="H79" i="4"/>
  <c r="O361" i="4"/>
  <c r="P361" i="4" s="1" a="1"/>
  <c r="P361" i="4" s="1"/>
  <c r="H361" i="4"/>
  <c r="F361" i="4"/>
  <c r="I361" i="4"/>
  <c r="O373" i="4"/>
  <c r="P373" i="4" s="1" a="1"/>
  <c r="P373" i="4" s="1"/>
  <c r="H373" i="4"/>
  <c r="I373" i="4"/>
  <c r="F373" i="4"/>
  <c r="O220" i="4"/>
  <c r="P220" i="4" s="1" a="1"/>
  <c r="P220" i="4" s="1"/>
  <c r="H220" i="4"/>
  <c r="I220" i="4"/>
  <c r="F220" i="4"/>
  <c r="O107" i="4"/>
  <c r="P107" i="4" s="1" a="1"/>
  <c r="P107" i="4" s="1"/>
  <c r="F107" i="4"/>
  <c r="I107" i="4"/>
  <c r="H107" i="4"/>
  <c r="O303" i="4"/>
  <c r="P303" i="4" s="1" a="1"/>
  <c r="P303" i="4" s="1"/>
  <c r="H303" i="4"/>
  <c r="F303" i="4"/>
  <c r="I303" i="4"/>
  <c r="O221" i="4"/>
  <c r="P221" i="4" s="1" a="1"/>
  <c r="P221" i="4" s="1"/>
  <c r="H221" i="4"/>
  <c r="F221" i="4"/>
  <c r="I221" i="4"/>
  <c r="O257" i="4"/>
  <c r="P257" i="4" s="1" a="1"/>
  <c r="P257" i="4" s="1"/>
  <c r="H257" i="4"/>
  <c r="I257" i="4"/>
  <c r="F257" i="4"/>
  <c r="O49" i="4"/>
  <c r="P49" i="4" s="1" a="1"/>
  <c r="P49" i="4" s="1"/>
  <c r="H49" i="4"/>
  <c r="F49" i="4"/>
  <c r="I49" i="4"/>
  <c r="O374" i="4"/>
  <c r="P374" i="4" s="1" a="1"/>
  <c r="P374" i="4" s="1"/>
  <c r="H374" i="4"/>
  <c r="I374" i="4"/>
  <c r="F374" i="4"/>
  <c r="O215" i="4"/>
  <c r="P215" i="4" s="1" a="1"/>
  <c r="P215" i="4" s="1"/>
  <c r="F215" i="4"/>
  <c r="I215" i="4"/>
  <c r="H215" i="4"/>
  <c r="O85" i="4"/>
  <c r="P85" i="4" s="1" a="1"/>
  <c r="P85" i="4" s="1"/>
  <c r="H85" i="4"/>
  <c r="I85" i="4"/>
  <c r="F85" i="4"/>
  <c r="O99" i="4"/>
  <c r="P99" i="4" s="1" a="1"/>
  <c r="P99" i="4" s="1"/>
  <c r="H99" i="4"/>
  <c r="F99" i="4"/>
  <c r="I99" i="4"/>
  <c r="O45" i="4"/>
  <c r="P45" i="4" s="1" a="1"/>
  <c r="P45" i="4" s="1"/>
  <c r="F45" i="4"/>
  <c r="I45" i="4"/>
  <c r="H45" i="4"/>
  <c r="O157" i="4"/>
  <c r="P157" i="4" s="1" a="1"/>
  <c r="P157" i="4" s="1"/>
  <c r="H157" i="4"/>
  <c r="I157" i="4"/>
  <c r="F157" i="4"/>
  <c r="O136" i="4"/>
  <c r="P136" i="4" s="1" a="1"/>
  <c r="P136" i="4" s="1"/>
  <c r="H136" i="4"/>
  <c r="I136" i="4"/>
  <c r="F136" i="4"/>
  <c r="O319" i="4"/>
  <c r="P319" i="4" s="1" a="1"/>
  <c r="P319" i="4" s="1"/>
  <c r="I319" i="4"/>
  <c r="H319" i="4"/>
  <c r="F319" i="4"/>
  <c r="O186" i="4"/>
  <c r="P186" i="4" s="1" a="1"/>
  <c r="P186" i="4" s="1"/>
  <c r="I186" i="4"/>
  <c r="H186" i="4"/>
  <c r="F186" i="4"/>
  <c r="O377" i="4"/>
  <c r="P377" i="4" s="1" a="1"/>
  <c r="P377" i="4" s="1"/>
  <c r="H377" i="4"/>
  <c r="F377" i="4"/>
  <c r="I377" i="4"/>
  <c r="O324" i="4"/>
  <c r="P324" i="4" s="1" a="1"/>
  <c r="P324" i="4" s="1"/>
  <c r="I324" i="4"/>
  <c r="H324" i="4"/>
  <c r="F324" i="4"/>
  <c r="O295" i="4"/>
  <c r="P295" i="4" s="1" a="1"/>
  <c r="P295" i="4" s="1"/>
  <c r="I295" i="4"/>
  <c r="H295" i="4"/>
  <c r="F295" i="4"/>
  <c r="O100" i="4"/>
  <c r="P100" i="4" s="1" a="1"/>
  <c r="P100" i="4" s="1"/>
  <c r="H100" i="4"/>
  <c r="F100" i="4"/>
  <c r="I100" i="4"/>
  <c r="O314" i="4"/>
  <c r="P314" i="4" s="1" a="1"/>
  <c r="P314" i="4" s="1"/>
  <c r="H314" i="4"/>
  <c r="F314" i="4"/>
  <c r="I314" i="4"/>
  <c r="O326" i="4"/>
  <c r="P326" i="4" s="1" a="1"/>
  <c r="P326" i="4" s="1"/>
  <c r="H326" i="4"/>
  <c r="I326" i="4"/>
  <c r="F326" i="4"/>
  <c r="O231" i="4"/>
  <c r="P231" i="4" s="1" a="1"/>
  <c r="P231" i="4" s="1"/>
  <c r="H231" i="4"/>
  <c r="I231" i="4"/>
  <c r="F231" i="4"/>
  <c r="O96" i="4"/>
  <c r="P96" i="4" s="1" a="1"/>
  <c r="P96" i="4" s="1"/>
  <c r="F96" i="4"/>
  <c r="I96" i="4"/>
  <c r="H96" i="4"/>
  <c r="O41" i="4"/>
  <c r="P41" i="4" s="1" a="1"/>
  <c r="P41" i="4" s="1"/>
  <c r="H41" i="4"/>
  <c r="I41" i="4"/>
  <c r="F41" i="4"/>
  <c r="O281" i="4"/>
  <c r="P281" i="4" s="1" a="1"/>
  <c r="P281" i="4" s="1"/>
  <c r="H281" i="4"/>
  <c r="F281" i="4"/>
  <c r="I281" i="4"/>
  <c r="O365" i="4"/>
  <c r="P365" i="4" s="1" a="1"/>
  <c r="P365" i="4" s="1"/>
  <c r="H365" i="4"/>
  <c r="F365" i="4"/>
  <c r="I365" i="4"/>
  <c r="O156" i="4"/>
  <c r="P156" i="4" s="1" a="1"/>
  <c r="P156" i="4" s="1"/>
  <c r="F156" i="4"/>
  <c r="I156" i="4"/>
  <c r="H156" i="4"/>
  <c r="O230" i="4"/>
  <c r="P230" i="4" s="1" a="1"/>
  <c r="P230" i="4" s="1"/>
  <c r="H230" i="4"/>
  <c r="I230" i="4"/>
  <c r="F230" i="4"/>
  <c r="O228" i="4"/>
  <c r="P228" i="4" s="1" a="1"/>
  <c r="P228" i="4" s="1"/>
  <c r="I228" i="4"/>
  <c r="F228" i="4"/>
  <c r="H228" i="4"/>
  <c r="O287" i="4"/>
  <c r="P287" i="4" s="1" a="1"/>
  <c r="P287" i="4" s="1"/>
  <c r="F287" i="4"/>
  <c r="I287" i="4"/>
  <c r="H287" i="4"/>
  <c r="O174" i="4"/>
  <c r="P174" i="4" s="1" a="1"/>
  <c r="P174" i="4" s="1"/>
  <c r="I174" i="4"/>
  <c r="H174" i="4"/>
  <c r="F174" i="4"/>
  <c r="O205" i="4"/>
  <c r="P205" i="4" s="1" a="1"/>
  <c r="P205" i="4" s="1"/>
  <c r="H205" i="4"/>
  <c r="I205" i="4"/>
  <c r="F205" i="4"/>
  <c r="O138" i="4"/>
  <c r="P138" i="4" s="1" a="1"/>
  <c r="P138" i="4" s="1"/>
  <c r="I138" i="4"/>
  <c r="H138" i="4"/>
  <c r="F138" i="4"/>
  <c r="O172" i="4"/>
  <c r="P172" i="4" s="1" a="1"/>
  <c r="P172" i="4" s="1"/>
  <c r="H172" i="4"/>
  <c r="F172" i="4"/>
  <c r="I172" i="4"/>
  <c r="O223" i="4"/>
  <c r="P223" i="4" s="1" a="1"/>
  <c r="P223" i="4" s="1"/>
  <c r="I223" i="4"/>
  <c r="H223" i="4"/>
  <c r="F223" i="4"/>
  <c r="O71" i="4"/>
  <c r="P71" i="4" s="1" a="1"/>
  <c r="P71" i="4" s="1"/>
  <c r="F71" i="4"/>
  <c r="I71" i="4"/>
  <c r="H71" i="4"/>
  <c r="O58" i="4"/>
  <c r="P58" i="4" s="1" a="1"/>
  <c r="P58" i="4" s="1"/>
  <c r="F58" i="4"/>
  <c r="I58" i="4"/>
  <c r="H58" i="4"/>
  <c r="O65" i="4"/>
  <c r="P65" i="4" s="1" a="1"/>
  <c r="P65" i="4" s="1"/>
  <c r="H65" i="4"/>
  <c r="I65" i="4"/>
  <c r="F65" i="4"/>
  <c r="O141" i="4"/>
  <c r="P141" i="4" s="1" a="1"/>
  <c r="P141" i="4" s="1"/>
  <c r="F141" i="4"/>
  <c r="I141" i="4"/>
  <c r="H141" i="4"/>
  <c r="O179" i="4"/>
  <c r="P179" i="4" s="1" a="1"/>
  <c r="P179" i="4" s="1"/>
  <c r="F179" i="4"/>
  <c r="I179" i="4"/>
  <c r="H179" i="4"/>
  <c r="O253" i="4"/>
  <c r="P253" i="4" s="1" a="1"/>
  <c r="P253" i="4" s="1"/>
  <c r="H253" i="4"/>
  <c r="I253" i="4"/>
  <c r="F253" i="4"/>
  <c r="O273" i="4"/>
  <c r="P273" i="4" s="1" a="1"/>
  <c r="P273" i="4" s="1"/>
  <c r="I273" i="4"/>
  <c r="H273" i="4"/>
  <c r="F273" i="4"/>
  <c r="O128" i="4"/>
  <c r="P128" i="4" s="1" a="1"/>
  <c r="P128" i="4" s="1"/>
  <c r="F128" i="4"/>
  <c r="I128" i="4"/>
  <c r="H128" i="4"/>
  <c r="O115" i="4"/>
  <c r="P115" i="4" s="1" a="1"/>
  <c r="P115" i="4" s="1"/>
  <c r="F115" i="4"/>
  <c r="I115" i="4"/>
  <c r="H115" i="4"/>
  <c r="O195" i="4"/>
  <c r="P195" i="4" s="1" a="1"/>
  <c r="P195" i="4" s="1"/>
  <c r="H195" i="4"/>
  <c r="F195" i="4"/>
  <c r="I195" i="4"/>
  <c r="O371" i="4"/>
  <c r="P371" i="4" s="1" a="1"/>
  <c r="P371" i="4" s="1"/>
  <c r="I371" i="4"/>
  <c r="H371" i="4"/>
  <c r="F371" i="4"/>
  <c r="O87" i="4"/>
  <c r="P87" i="4" s="1" a="1"/>
  <c r="P87" i="4" s="1"/>
  <c r="H87" i="4"/>
  <c r="I87" i="4"/>
  <c r="F87" i="4"/>
  <c r="O92" i="4"/>
  <c r="P92" i="4" s="1" a="1"/>
  <c r="P92" i="4" s="1"/>
  <c r="F92" i="4"/>
  <c r="I92" i="4"/>
  <c r="H92" i="4"/>
  <c r="O169" i="4"/>
  <c r="P169" i="4" s="1" a="1"/>
  <c r="P169" i="4" s="1"/>
  <c r="H169" i="4"/>
  <c r="I169" i="4"/>
  <c r="F169" i="4"/>
  <c r="O354" i="4"/>
  <c r="P354" i="4" s="1" a="1"/>
  <c r="P354" i="4" s="1"/>
  <c r="I354" i="4"/>
  <c r="H354" i="4"/>
  <c r="F354" i="4"/>
  <c r="O47" i="4"/>
  <c r="P47" i="4" s="1" a="1"/>
  <c r="P47" i="4" s="1"/>
  <c r="F47" i="4"/>
  <c r="I47" i="4"/>
  <c r="H47" i="4"/>
  <c r="O84" i="4"/>
  <c r="P84" i="4" s="1" a="1"/>
  <c r="P84" i="4" s="1"/>
  <c r="F84" i="4"/>
  <c r="I84" i="4"/>
  <c r="H84" i="4"/>
  <c r="O320" i="4"/>
  <c r="P320" i="4" s="1" a="1"/>
  <c r="P320" i="4" s="1"/>
  <c r="I320" i="4"/>
  <c r="H320" i="4"/>
  <c r="F320" i="4"/>
  <c r="O260" i="4"/>
  <c r="P260" i="4" s="1" a="1"/>
  <c r="P260" i="4" s="1"/>
  <c r="I260" i="4"/>
  <c r="F260" i="4"/>
  <c r="H260" i="4"/>
  <c r="O101" i="4"/>
  <c r="P101" i="4" s="1" a="1"/>
  <c r="P101" i="4" s="1"/>
  <c r="H101" i="4"/>
  <c r="F101" i="4"/>
  <c r="I101" i="4"/>
  <c r="O164" i="4"/>
  <c r="P164" i="4" s="1" a="1"/>
  <c r="P164" i="4" s="1"/>
  <c r="I164" i="4"/>
  <c r="F164" i="4"/>
  <c r="H164" i="4"/>
  <c r="O94" i="4"/>
  <c r="P94" i="4" s="1" a="1"/>
  <c r="P94" i="4" s="1"/>
  <c r="F94" i="4"/>
  <c r="I94" i="4"/>
  <c r="H94" i="4"/>
  <c r="O254" i="4"/>
  <c r="P254" i="4" s="1" a="1"/>
  <c r="P254" i="4" s="1"/>
  <c r="H254" i="4"/>
  <c r="I254" i="4"/>
  <c r="F254" i="4"/>
  <c r="O383" i="4"/>
  <c r="P383" i="4" s="1" a="1"/>
  <c r="P383" i="4" s="1"/>
  <c r="I383" i="4"/>
  <c r="F383" i="4"/>
  <c r="H383" i="4"/>
  <c r="O242" i="4"/>
  <c r="P242" i="4" s="1" a="1"/>
  <c r="P242" i="4" s="1"/>
  <c r="H242" i="4"/>
  <c r="F242" i="4"/>
  <c r="I242" i="4"/>
  <c r="O224" i="4"/>
  <c r="P224" i="4" s="1" a="1"/>
  <c r="P224" i="4" s="1"/>
  <c r="I224" i="4"/>
  <c r="F224" i="4"/>
  <c r="H224" i="4"/>
  <c r="O389" i="4"/>
  <c r="P389" i="4" s="1" a="1"/>
  <c r="P389" i="4" s="1"/>
  <c r="H389" i="4"/>
  <c r="F389" i="4"/>
  <c r="I389" i="4"/>
  <c r="O297" i="4"/>
  <c r="P297" i="4" s="1" a="1"/>
  <c r="P297" i="4" s="1"/>
  <c r="I297" i="4"/>
  <c r="H297" i="4"/>
  <c r="F297" i="4"/>
  <c r="O66" i="4"/>
  <c r="P66" i="4" s="1" a="1"/>
  <c r="P66" i="4" s="1"/>
  <c r="I66" i="4"/>
  <c r="H66" i="4"/>
  <c r="F66" i="4"/>
  <c r="O225" i="4"/>
  <c r="P225" i="4" s="1" a="1"/>
  <c r="P225" i="4" s="1"/>
  <c r="I225" i="4"/>
  <c r="F225" i="4"/>
  <c r="H225" i="4"/>
  <c r="O127" i="4"/>
  <c r="P127" i="4" s="1" a="1"/>
  <c r="P127" i="4" s="1"/>
  <c r="F127" i="4"/>
  <c r="I127" i="4"/>
  <c r="H127" i="4"/>
  <c r="O78" i="4"/>
  <c r="P78" i="4" s="1" a="1"/>
  <c r="P78" i="4" s="1"/>
  <c r="I78" i="4"/>
  <c r="H78" i="4"/>
  <c r="F78" i="4"/>
  <c r="O372" i="4"/>
  <c r="P372" i="4" s="1" a="1"/>
  <c r="P372" i="4" s="1"/>
  <c r="I372" i="4"/>
  <c r="H372" i="4"/>
  <c r="F372" i="4"/>
  <c r="O286" i="4"/>
  <c r="P286" i="4" s="1" a="1"/>
  <c r="P286" i="4" s="1"/>
  <c r="I286" i="4"/>
  <c r="F286" i="4"/>
  <c r="H286" i="4"/>
  <c r="O98" i="4"/>
  <c r="P98" i="4" s="1" a="1"/>
  <c r="P98" i="4" s="1"/>
  <c r="H98" i="4"/>
  <c r="F98" i="4"/>
  <c r="I98" i="4"/>
  <c r="O60" i="4"/>
  <c r="P60" i="4" s="1" a="1"/>
  <c r="P60" i="4" s="1"/>
  <c r="F60" i="4"/>
  <c r="I60" i="4"/>
  <c r="H60" i="4"/>
  <c r="O352" i="4"/>
  <c r="P352" i="4" s="1" a="1"/>
  <c r="P352" i="4" s="1"/>
  <c r="H352" i="4"/>
  <c r="F352" i="4"/>
  <c r="I352" i="4"/>
  <c r="O239" i="4"/>
  <c r="P239" i="4" s="1" a="1"/>
  <c r="P239" i="4" s="1"/>
  <c r="F239" i="4"/>
  <c r="I239" i="4"/>
  <c r="H239" i="4"/>
  <c r="O328" i="4"/>
  <c r="P328" i="4" s="1" a="1"/>
  <c r="P328" i="4" s="1"/>
  <c r="H328" i="4"/>
  <c r="F328" i="4"/>
  <c r="I328" i="4"/>
  <c r="O54" i="4"/>
  <c r="P54" i="4" s="1" a="1"/>
  <c r="P54" i="4" s="1"/>
  <c r="I54" i="4"/>
  <c r="H54" i="4"/>
  <c r="F54" i="4"/>
  <c r="O59" i="4"/>
  <c r="P59" i="4" s="1" a="1"/>
  <c r="P59" i="4" s="1"/>
  <c r="F59" i="4"/>
  <c r="I59" i="4"/>
  <c r="H59" i="4"/>
  <c r="O315" i="4"/>
  <c r="P315" i="4" s="1" a="1"/>
  <c r="P315" i="4" s="1"/>
  <c r="H315" i="4"/>
  <c r="F315" i="4"/>
  <c r="I315" i="4"/>
  <c r="O192" i="4"/>
  <c r="P192" i="4" s="1" a="1"/>
  <c r="P192" i="4" s="1"/>
  <c r="I192" i="4"/>
  <c r="H192" i="4"/>
  <c r="F192" i="4"/>
  <c r="O269" i="4"/>
  <c r="P269" i="4" s="1" a="1"/>
  <c r="P269" i="4" s="1"/>
  <c r="H269" i="4"/>
  <c r="F269" i="4"/>
  <c r="I269" i="4"/>
  <c r="O291" i="4"/>
  <c r="P291" i="4" s="1" a="1"/>
  <c r="P291" i="4" s="1"/>
  <c r="H291" i="4"/>
  <c r="F291" i="4"/>
  <c r="I291" i="4"/>
  <c r="O176" i="4"/>
  <c r="P176" i="4" s="1" a="1"/>
  <c r="P176" i="4" s="1"/>
  <c r="I176" i="4"/>
  <c r="H176" i="4"/>
  <c r="F176" i="4"/>
  <c r="O385" i="4"/>
  <c r="P385" i="4" s="1" a="1"/>
  <c r="P385" i="4" s="1"/>
  <c r="H385" i="4"/>
  <c r="I385" i="4"/>
  <c r="F385" i="4"/>
  <c r="O370" i="4"/>
  <c r="P370" i="4" s="1" a="1"/>
  <c r="P370" i="4" s="1"/>
  <c r="I370" i="4"/>
  <c r="H370" i="4"/>
  <c r="F370" i="4"/>
  <c r="O182" i="4"/>
  <c r="P182" i="4" s="1" a="1"/>
  <c r="P182" i="4" s="1"/>
  <c r="H182" i="4"/>
  <c r="I182" i="4"/>
  <c r="F182" i="4"/>
  <c r="O229" i="4"/>
  <c r="P229" i="4" s="1" a="1"/>
  <c r="P229" i="4" s="1"/>
  <c r="H229" i="4"/>
  <c r="I229" i="4"/>
  <c r="F229" i="4"/>
  <c r="O280" i="4"/>
  <c r="P280" i="4" s="1" a="1"/>
  <c r="P280" i="4" s="1"/>
  <c r="H280" i="4"/>
  <c r="F280" i="4"/>
  <c r="I280" i="4"/>
  <c r="O163" i="4"/>
  <c r="P163" i="4" s="1" a="1"/>
  <c r="P163" i="4" s="1"/>
  <c r="I163" i="4"/>
  <c r="F163" i="4"/>
  <c r="H163" i="4"/>
  <c r="O62" i="4"/>
  <c r="P62" i="4" s="1" a="1"/>
  <c r="P62" i="4" s="1"/>
  <c r="H62" i="4"/>
  <c r="I62" i="4"/>
  <c r="F62" i="4"/>
  <c r="O111" i="4"/>
  <c r="P111" i="4" s="1" a="1"/>
  <c r="P111" i="4" s="1"/>
  <c r="H111" i="4"/>
  <c r="I111" i="4"/>
  <c r="F111" i="4"/>
  <c r="O110" i="4"/>
  <c r="P110" i="4" s="1" a="1"/>
  <c r="P110" i="4" s="1"/>
  <c r="H110" i="4"/>
  <c r="I110" i="4"/>
  <c r="F110" i="4"/>
  <c r="O262" i="4"/>
  <c r="P262" i="4" s="1" a="1"/>
  <c r="P262" i="4" s="1"/>
  <c r="I262" i="4"/>
  <c r="F262" i="4"/>
  <c r="H262" i="4"/>
  <c r="O333" i="4"/>
  <c r="P333" i="4" s="1" a="1"/>
  <c r="P333" i="4" s="1"/>
  <c r="I333" i="4"/>
  <c r="F333" i="4"/>
  <c r="H333" i="4"/>
  <c r="O330" i="4"/>
  <c r="P330" i="4" s="1" a="1"/>
  <c r="P330" i="4" s="1"/>
  <c r="I330" i="4"/>
  <c r="H330" i="4"/>
  <c r="F330" i="4"/>
  <c r="O148" i="4"/>
  <c r="P148" i="4" s="1" a="1"/>
  <c r="P148" i="4" s="1"/>
  <c r="H148" i="4"/>
  <c r="F148" i="4"/>
  <c r="I148" i="4"/>
  <c r="O43" i="4"/>
  <c r="P43" i="4" s="1" a="1"/>
  <c r="P43" i="4" s="1"/>
  <c r="F43" i="4"/>
  <c r="I43" i="4"/>
  <c r="H43" i="4"/>
  <c r="O55" i="4"/>
  <c r="P55" i="4" s="1" a="1"/>
  <c r="P55" i="4" s="1"/>
  <c r="F55" i="4"/>
  <c r="I55" i="4"/>
  <c r="H55" i="4"/>
  <c r="O73" i="4"/>
  <c r="P73" i="4" s="1" a="1"/>
  <c r="P73" i="4" s="1"/>
  <c r="H73" i="4"/>
  <c r="F73" i="4"/>
  <c r="I73" i="4"/>
  <c r="O147" i="4"/>
  <c r="P147" i="4" s="1" a="1"/>
  <c r="P147" i="4" s="1"/>
  <c r="H147" i="4"/>
  <c r="F147" i="4"/>
  <c r="I147" i="4"/>
  <c r="O332" i="4"/>
  <c r="P332" i="4" s="1" a="1"/>
  <c r="P332" i="4" s="1"/>
  <c r="I332" i="4"/>
  <c r="F332" i="4"/>
  <c r="H332" i="4"/>
  <c r="O379" i="4"/>
  <c r="P379" i="4" s="1" a="1"/>
  <c r="P379" i="4" s="1"/>
  <c r="I379" i="4"/>
  <c r="F379" i="4"/>
  <c r="H379" i="4"/>
  <c r="O337" i="4"/>
  <c r="P337" i="4" s="1" a="1"/>
  <c r="P337" i="4" s="1"/>
  <c r="H337" i="4"/>
  <c r="F337" i="4"/>
  <c r="I337" i="4"/>
  <c r="O363" i="4"/>
  <c r="P363" i="4" s="1" a="1"/>
  <c r="P363" i="4" s="1"/>
  <c r="H363" i="4"/>
  <c r="F363" i="4"/>
  <c r="I363" i="4"/>
  <c r="O160" i="4"/>
  <c r="P160" i="4" s="1" a="1"/>
  <c r="P160" i="4" s="1"/>
  <c r="H160" i="4"/>
  <c r="F160" i="4"/>
  <c r="I160" i="4"/>
  <c r="O144" i="4"/>
  <c r="P144" i="4" s="1" a="1"/>
  <c r="P144" i="4" s="1"/>
  <c r="F144" i="4"/>
  <c r="I144" i="4"/>
  <c r="H144" i="4"/>
  <c r="O359" i="4"/>
  <c r="P359" i="4" s="1" a="1"/>
  <c r="P359" i="4" s="1"/>
  <c r="I359" i="4"/>
  <c r="H359" i="4"/>
  <c r="F359" i="4"/>
  <c r="O227" i="4"/>
  <c r="P227" i="4" s="1" a="1"/>
  <c r="P227" i="4" s="1"/>
  <c r="F227" i="4"/>
  <c r="I227" i="4"/>
  <c r="H227" i="4"/>
  <c r="O90" i="4"/>
  <c r="P90" i="4" s="1" a="1"/>
  <c r="P90" i="4" s="1"/>
  <c r="I90" i="4"/>
  <c r="H90" i="4"/>
  <c r="F90" i="4"/>
  <c r="O83" i="4"/>
  <c r="P83" i="4" s="1" a="1"/>
  <c r="P83" i="4" s="1"/>
  <c r="F83" i="4"/>
  <c r="I83" i="4"/>
  <c r="H83" i="4"/>
  <c r="O76" i="4"/>
  <c r="P76" i="4" s="1" a="1"/>
  <c r="P76" i="4" s="1"/>
  <c r="H76" i="4"/>
  <c r="F76" i="4"/>
  <c r="I76" i="4"/>
  <c r="O194" i="4"/>
  <c r="P194" i="4" s="1" a="1"/>
  <c r="P194" i="4" s="1"/>
  <c r="H194" i="4"/>
  <c r="I194" i="4"/>
  <c r="F194" i="4"/>
  <c r="O336" i="4"/>
  <c r="P336" i="4" s="1" a="1"/>
  <c r="P336" i="4" s="1"/>
  <c r="I336" i="4"/>
  <c r="H336" i="4"/>
  <c r="F336" i="4"/>
  <c r="O285" i="4"/>
  <c r="P285" i="4" s="1" a="1"/>
  <c r="P285" i="4" s="1"/>
  <c r="I285" i="4"/>
  <c r="H285" i="4"/>
  <c r="F285" i="4"/>
  <c r="O31" i="4"/>
  <c r="P31" i="4" s="1" a="1"/>
  <c r="P31" i="4" s="1"/>
  <c r="I31" i="4"/>
  <c r="F31" i="4"/>
  <c r="H31" i="4"/>
  <c r="O202" i="4"/>
  <c r="P202" i="4" s="1" a="1"/>
  <c r="P202" i="4" s="1"/>
  <c r="I202" i="4"/>
  <c r="H202" i="4"/>
  <c r="F202" i="4"/>
  <c r="O74" i="4"/>
  <c r="P74" i="4" s="1" a="1"/>
  <c r="P74" i="4" s="1"/>
  <c r="H74" i="4"/>
  <c r="F74" i="4"/>
  <c r="I74" i="4"/>
  <c r="O213" i="4"/>
  <c r="P213" i="4" s="1" a="1"/>
  <c r="P213" i="4" s="1"/>
  <c r="I213" i="4"/>
  <c r="F213" i="4"/>
  <c r="H213" i="4"/>
  <c r="O284" i="4"/>
  <c r="P284" i="4" s="1" a="1"/>
  <c r="P284" i="4" s="1"/>
  <c r="I284" i="4"/>
  <c r="F284" i="4"/>
  <c r="H284" i="4"/>
  <c r="O236" i="4"/>
  <c r="P236" i="4" s="1" a="1"/>
  <c r="P236" i="4" s="1"/>
  <c r="I236" i="4"/>
  <c r="F236" i="4"/>
  <c r="H236" i="4"/>
  <c r="O382" i="4"/>
  <c r="P382" i="4" s="1" a="1"/>
  <c r="P382" i="4" s="1"/>
  <c r="I382" i="4"/>
  <c r="F382" i="4"/>
  <c r="H382" i="4"/>
  <c r="O120" i="4"/>
  <c r="P120" i="4" s="1" a="1"/>
  <c r="P120" i="4" s="1"/>
  <c r="F120" i="4"/>
  <c r="I120" i="4"/>
  <c r="H120" i="4"/>
  <c r="O158" i="4"/>
  <c r="P158" i="4" s="1" a="1"/>
  <c r="P158" i="4" s="1"/>
  <c r="H158" i="4"/>
  <c r="I158" i="4"/>
  <c r="F158" i="4"/>
  <c r="O161" i="4"/>
  <c r="P161" i="4" s="1" a="1"/>
  <c r="P161" i="4" s="1"/>
  <c r="H161" i="4"/>
  <c r="F161" i="4"/>
  <c r="I161" i="4"/>
  <c r="O61" i="4"/>
  <c r="P61" i="4" s="1" a="1"/>
  <c r="P61" i="4" s="1"/>
  <c r="H61" i="4"/>
  <c r="I61" i="4"/>
  <c r="F61" i="4"/>
  <c r="O271" i="4"/>
  <c r="P271" i="4" s="1" a="1"/>
  <c r="P271" i="4" s="1"/>
  <c r="I271" i="4"/>
  <c r="H271" i="4"/>
  <c r="F271" i="4"/>
  <c r="O209" i="4"/>
  <c r="P209" i="4" s="1" a="1"/>
  <c r="P209" i="4" s="1"/>
  <c r="H209" i="4"/>
  <c r="I209" i="4"/>
  <c r="F209" i="4"/>
  <c r="O246" i="4"/>
  <c r="P246" i="4" s="1" a="1"/>
  <c r="P246" i="4" s="1"/>
  <c r="I246" i="4"/>
  <c r="H246" i="4"/>
  <c r="F246" i="4"/>
  <c r="O268" i="4"/>
  <c r="P268" i="4" s="1" a="1"/>
  <c r="P268" i="4" s="1"/>
  <c r="H268" i="4"/>
  <c r="F268" i="4"/>
  <c r="I268" i="4"/>
  <c r="O167" i="4"/>
  <c r="P167" i="4" s="1" a="1"/>
  <c r="P167" i="4" s="1"/>
  <c r="F167" i="4"/>
  <c r="I167" i="4"/>
  <c r="H167" i="4"/>
  <c r="O29" i="4"/>
  <c r="P29" i="4" s="1" a="1"/>
  <c r="P29" i="4" s="1"/>
  <c r="I29" i="4"/>
  <c r="H29" i="4"/>
  <c r="F29" i="4"/>
  <c r="O348" i="4"/>
  <c r="P348" i="4" s="1" a="1"/>
  <c r="P348" i="4" s="1"/>
  <c r="I348" i="4"/>
  <c r="H348" i="4"/>
  <c r="F348" i="4"/>
  <c r="O390" i="4"/>
  <c r="P390" i="4" s="1" a="1"/>
  <c r="P390" i="4" s="1"/>
  <c r="I390" i="4"/>
  <c r="H390" i="4"/>
  <c r="F390" i="4"/>
  <c r="O201" i="4"/>
  <c r="P201" i="4" s="1" a="1"/>
  <c r="P201" i="4" s="1"/>
  <c r="I201" i="4"/>
  <c r="H201" i="4"/>
  <c r="F201" i="4"/>
  <c r="O40" i="4"/>
  <c r="P40" i="4" s="1" a="1"/>
  <c r="P40" i="4" s="1"/>
  <c r="H40" i="4"/>
  <c r="I40" i="4"/>
  <c r="F40" i="4"/>
  <c r="O277" i="4"/>
  <c r="P277" i="4" s="1" a="1"/>
  <c r="P277" i="4" s="1"/>
  <c r="H277" i="4"/>
  <c r="F277" i="4"/>
  <c r="I277" i="4"/>
  <c r="O368" i="4"/>
  <c r="P368" i="4" s="1" a="1"/>
  <c r="P368" i="4" s="1"/>
  <c r="I368" i="4"/>
  <c r="H368" i="4"/>
  <c r="F368" i="4"/>
  <c r="O357" i="4"/>
  <c r="P357" i="4" s="1" a="1"/>
  <c r="P357" i="4" s="1"/>
  <c r="I357" i="4"/>
  <c r="F357" i="4"/>
  <c r="H357" i="4"/>
  <c r="O214" i="4"/>
  <c r="P214" i="4" s="1" a="1"/>
  <c r="P214" i="4" s="1"/>
  <c r="I214" i="4"/>
  <c r="F214" i="4"/>
  <c r="H214" i="4"/>
  <c r="O334" i="4"/>
  <c r="P334" i="4" s="1" a="1"/>
  <c r="P334" i="4" s="1"/>
  <c r="I334" i="4"/>
  <c r="H334" i="4"/>
  <c r="F334" i="4"/>
  <c r="O240" i="4"/>
  <c r="P240" i="4" s="1" a="1"/>
  <c r="P240" i="4" s="1"/>
  <c r="F240" i="4"/>
  <c r="I240" i="4"/>
  <c r="H240" i="4"/>
  <c r="O185" i="4"/>
  <c r="P185" i="4" s="1" a="1"/>
  <c r="P185" i="4" s="1"/>
  <c r="H185" i="4"/>
  <c r="F185" i="4"/>
  <c r="I185" i="4"/>
  <c r="O82" i="4"/>
  <c r="P82" i="4" s="1" a="1"/>
  <c r="P82" i="4" s="1"/>
  <c r="F82" i="4"/>
  <c r="I82" i="4"/>
  <c r="H82" i="4"/>
  <c r="O113" i="4"/>
  <c r="P113" i="4" s="1" a="1"/>
  <c r="P113" i="4" s="1"/>
  <c r="H113" i="4"/>
  <c r="I113" i="4"/>
  <c r="F113" i="4"/>
  <c r="O349" i="4"/>
  <c r="P349" i="4" s="1" a="1"/>
  <c r="P349" i="4" s="1"/>
  <c r="H349" i="4"/>
  <c r="I349" i="4"/>
  <c r="F349" i="4"/>
  <c r="O42" i="4"/>
  <c r="P42" i="4" s="1" a="1"/>
  <c r="P42" i="4" s="1"/>
  <c r="I42" i="4"/>
  <c r="H42" i="4"/>
  <c r="F42" i="4"/>
  <c r="O95" i="4"/>
  <c r="P95" i="4" s="1" a="1"/>
  <c r="P95" i="4" s="1"/>
  <c r="F95" i="4"/>
  <c r="I95" i="4"/>
  <c r="H95" i="4"/>
  <c r="O323" i="4"/>
  <c r="P323" i="4" s="1" a="1"/>
  <c r="P323" i="4" s="1"/>
  <c r="I323" i="4"/>
  <c r="H323" i="4"/>
  <c r="F323" i="4"/>
  <c r="O362" i="4"/>
  <c r="P362" i="4" s="1" a="1"/>
  <c r="P362" i="4" s="1"/>
  <c r="H362" i="4"/>
  <c r="F362" i="4"/>
  <c r="I362" i="4"/>
  <c r="O33" i="4"/>
  <c r="P33" i="4" s="1" a="1"/>
  <c r="P33" i="4" s="1"/>
  <c r="I33" i="4"/>
  <c r="F33" i="4"/>
  <c r="H33" i="4"/>
  <c r="O294" i="4"/>
  <c r="P294" i="4" s="1" a="1"/>
  <c r="P294" i="4" s="1"/>
  <c r="I294" i="4"/>
  <c r="H294" i="4"/>
  <c r="F294" i="4"/>
  <c r="O388" i="4"/>
  <c r="P388" i="4" s="1" a="1"/>
  <c r="P388" i="4" s="1"/>
  <c r="H388" i="4"/>
  <c r="F388" i="4"/>
  <c r="I388" i="4"/>
  <c r="O353" i="4"/>
  <c r="P353" i="4" s="1" a="1"/>
  <c r="P353" i="4" s="1"/>
  <c r="H353" i="4"/>
  <c r="F353" i="4"/>
  <c r="I353" i="4"/>
  <c r="O86" i="4"/>
  <c r="P86" i="4" s="1" a="1"/>
  <c r="P86" i="4" s="1"/>
  <c r="H86" i="4"/>
  <c r="I86" i="4"/>
  <c r="F86" i="4"/>
  <c r="O30" i="4"/>
  <c r="P30" i="4" s="1" a="1"/>
  <c r="P30" i="4" s="1"/>
  <c r="I30" i="4"/>
  <c r="F30" i="4"/>
  <c r="H30" i="4"/>
  <c r="O162" i="4"/>
  <c r="P162" i="4" s="1" a="1"/>
  <c r="P162" i="4" s="1"/>
  <c r="I162" i="4"/>
  <c r="H162" i="4"/>
  <c r="F162" i="4"/>
  <c r="O256" i="4"/>
  <c r="P256" i="4" s="1" a="1"/>
  <c r="P256" i="4" s="1"/>
  <c r="H256" i="4"/>
  <c r="I256" i="4"/>
  <c r="F256" i="4"/>
  <c r="O226" i="4"/>
  <c r="P226" i="4" s="1" a="1"/>
  <c r="P226" i="4" s="1"/>
  <c r="I226" i="4"/>
  <c r="F226" i="4"/>
  <c r="H226" i="4"/>
  <c r="O200" i="4"/>
  <c r="P200" i="4" s="1" a="1"/>
  <c r="P200" i="4" s="1"/>
  <c r="I200" i="4"/>
  <c r="H200" i="4"/>
  <c r="F200" i="4"/>
  <c r="O154" i="4"/>
  <c r="P154" i="4" s="1" a="1"/>
  <c r="P154" i="4" s="1"/>
  <c r="I154" i="4"/>
  <c r="H154" i="4"/>
  <c r="F154" i="4"/>
  <c r="O329" i="4"/>
  <c r="P329" i="4" s="1" a="1"/>
  <c r="P329" i="4" s="1"/>
  <c r="H329" i="4"/>
  <c r="F329" i="4"/>
  <c r="I329" i="4"/>
  <c r="O366" i="4"/>
  <c r="P366" i="4" s="1" a="1"/>
  <c r="P366" i="4" s="1"/>
  <c r="I366" i="4"/>
  <c r="H366" i="4"/>
  <c r="F366" i="4"/>
  <c r="O212" i="4"/>
  <c r="P212" i="4" s="1" a="1"/>
  <c r="P212" i="4" s="1"/>
  <c r="I212" i="4"/>
  <c r="F212" i="4"/>
  <c r="H212" i="4"/>
  <c r="O350" i="4"/>
  <c r="P350" i="4" s="1" a="1"/>
  <c r="P350" i="4" s="1"/>
  <c r="H350" i="4"/>
  <c r="I350" i="4"/>
  <c r="F350" i="4"/>
  <c r="O250" i="4"/>
  <c r="P250" i="4" s="1" a="1"/>
  <c r="P250" i="4" s="1"/>
  <c r="I250" i="4"/>
  <c r="F250" i="4"/>
  <c r="H250" i="4"/>
  <c r="O178" i="4"/>
  <c r="P178" i="4" s="1" a="1"/>
  <c r="P178" i="4" s="1"/>
  <c r="I178" i="4"/>
  <c r="H178" i="4"/>
  <c r="F178" i="4"/>
  <c r="O232" i="4"/>
  <c r="P232" i="4" s="1" a="1"/>
  <c r="P232" i="4" s="1"/>
  <c r="H232" i="4"/>
  <c r="I232" i="4"/>
  <c r="F232" i="4"/>
  <c r="O44" i="4"/>
  <c r="P44" i="4" s="1" a="1"/>
  <c r="P44" i="4" s="1"/>
  <c r="F44" i="4"/>
  <c r="I44" i="4"/>
  <c r="H44" i="4"/>
  <c r="O123" i="4"/>
  <c r="P123" i="4" s="1" a="1"/>
  <c r="P123" i="4" s="1"/>
  <c r="H123" i="4"/>
  <c r="F123" i="4"/>
  <c r="I123" i="4"/>
  <c r="O175" i="4"/>
  <c r="P175" i="4" s="1" a="1"/>
  <c r="P175" i="4" s="1"/>
  <c r="I175" i="4"/>
  <c r="H175" i="4"/>
  <c r="F175" i="4"/>
  <c r="O367" i="4"/>
  <c r="P367" i="4" s="1" a="1"/>
  <c r="P367" i="4" s="1"/>
  <c r="I367" i="4"/>
  <c r="H367" i="4"/>
  <c r="F367" i="4"/>
  <c r="O219" i="4"/>
  <c r="P219" i="4" s="1" a="1"/>
  <c r="P219" i="4" s="1"/>
  <c r="H219" i="4"/>
  <c r="I219" i="4"/>
  <c r="F219" i="4"/>
  <c r="O199" i="4"/>
  <c r="P199" i="4" s="1" a="1"/>
  <c r="P199" i="4" s="1"/>
  <c r="I199" i="4"/>
  <c r="H199" i="4"/>
  <c r="F199" i="4"/>
  <c r="O52" i="4"/>
  <c r="P52" i="4" s="1" a="1"/>
  <c r="P52" i="4" s="1"/>
  <c r="H52" i="4"/>
  <c r="F52" i="4"/>
  <c r="I52" i="4"/>
  <c r="O322" i="4"/>
  <c r="P322" i="4" s="1" a="1"/>
  <c r="P322" i="4" s="1"/>
  <c r="I322" i="4"/>
  <c r="H322" i="4"/>
  <c r="F322" i="4"/>
  <c r="O126" i="4"/>
  <c r="P126" i="4" s="1" a="1"/>
  <c r="P126" i="4" s="1"/>
  <c r="I126" i="4"/>
  <c r="H126" i="4"/>
  <c r="F126" i="4"/>
  <c r="O108" i="4"/>
  <c r="P108" i="4" s="1" a="1"/>
  <c r="P108" i="4" s="1"/>
  <c r="F108" i="4"/>
  <c r="I108" i="4"/>
  <c r="H108" i="4"/>
  <c r="O392" i="4"/>
  <c r="P392" i="4" s="1" a="1"/>
  <c r="P392" i="4" s="1"/>
  <c r="I392" i="4"/>
  <c r="H392" i="4"/>
  <c r="F392" i="4"/>
  <c r="O184" i="4"/>
  <c r="P184" i="4" s="1" a="1"/>
  <c r="P184" i="4" s="1"/>
  <c r="H184" i="4"/>
  <c r="I184" i="4"/>
  <c r="F184" i="4"/>
  <c r="O222" i="4"/>
  <c r="P222" i="4" s="1" a="1"/>
  <c r="P222" i="4" s="1"/>
  <c r="I222" i="4"/>
  <c r="H222" i="4"/>
  <c r="F222" i="4"/>
  <c r="O35" i="4"/>
  <c r="P35" i="4" s="1" a="1"/>
  <c r="P35" i="4" s="1"/>
  <c r="I35" i="4"/>
  <c r="H35" i="4"/>
  <c r="F35" i="4"/>
  <c r="O211" i="4"/>
  <c r="P211" i="4" s="1" a="1"/>
  <c r="P211" i="4" s="1"/>
  <c r="I211" i="4"/>
  <c r="F211" i="4"/>
  <c r="H211" i="4"/>
  <c r="O308" i="4"/>
  <c r="P308" i="4" s="1" a="1"/>
  <c r="P308" i="4" s="1"/>
  <c r="I308" i="4"/>
  <c r="F308" i="4"/>
  <c r="H308" i="4"/>
  <c r="O64" i="4"/>
  <c r="P64" i="4" s="1" a="1"/>
  <c r="P64" i="4" s="1"/>
  <c r="H64" i="4"/>
  <c r="I64" i="4"/>
  <c r="F64" i="4"/>
  <c r="O32" i="4"/>
  <c r="P32" i="4" s="1" a="1"/>
  <c r="P32" i="4" s="1"/>
  <c r="I32" i="4"/>
  <c r="F32" i="4"/>
  <c r="H32" i="4"/>
  <c r="O381" i="4"/>
  <c r="P381" i="4" s="1" a="1"/>
  <c r="P381" i="4" s="1"/>
  <c r="I381" i="4"/>
  <c r="F381" i="4"/>
  <c r="H381" i="4"/>
  <c r="O364" i="4"/>
  <c r="P364" i="4" s="1" a="1"/>
  <c r="P364" i="4" s="1"/>
  <c r="H364" i="4"/>
  <c r="F364" i="4"/>
  <c r="I364" i="4"/>
  <c r="O343" i="4"/>
  <c r="P343" i="4" s="1" a="1"/>
  <c r="P343" i="4" s="1"/>
  <c r="I343" i="4"/>
  <c r="H343" i="4"/>
  <c r="F343" i="4"/>
  <c r="O130" i="4"/>
  <c r="P130" i="4" s="1" a="1"/>
  <c r="P130" i="4" s="1"/>
  <c r="F130" i="4"/>
  <c r="I130" i="4"/>
  <c r="H130" i="4"/>
  <c r="O356" i="4"/>
  <c r="P356" i="4" s="1" a="1"/>
  <c r="P356" i="4" s="1"/>
  <c r="I356" i="4"/>
  <c r="F356" i="4"/>
  <c r="H356" i="4"/>
  <c r="O248" i="4"/>
  <c r="P248" i="4" s="1" a="1"/>
  <c r="P248" i="4" s="1"/>
  <c r="I248" i="4"/>
  <c r="H248" i="4"/>
  <c r="F248" i="4"/>
  <c r="O57" i="4"/>
  <c r="P57" i="4" s="1" a="1"/>
  <c r="P57" i="4" s="1"/>
  <c r="F57" i="4"/>
  <c r="I57" i="4"/>
  <c r="H57" i="4"/>
  <c r="O38" i="4"/>
  <c r="P38" i="4" s="1" a="1"/>
  <c r="P38" i="4" s="1"/>
  <c r="H38" i="4"/>
  <c r="I38" i="4"/>
  <c r="F38" i="4"/>
  <c r="O93" i="4"/>
  <c r="P93" i="4" s="1" a="1"/>
  <c r="P93" i="4" s="1"/>
  <c r="F93" i="4"/>
  <c r="I93" i="4"/>
  <c r="H93" i="4"/>
  <c r="O139" i="4"/>
  <c r="P139" i="4" s="1" a="1"/>
  <c r="P139" i="4" s="1"/>
  <c r="F139" i="4"/>
  <c r="I139" i="4"/>
  <c r="H139" i="4"/>
  <c r="O150" i="4"/>
  <c r="P150" i="4" s="1" a="1"/>
  <c r="P150" i="4" s="1"/>
  <c r="I150" i="4"/>
  <c r="H150" i="4"/>
  <c r="F150" i="4"/>
  <c r="O264" i="4"/>
  <c r="P264" i="4" s="1" a="1"/>
  <c r="P264" i="4" s="1"/>
  <c r="F264" i="4"/>
  <c r="I264" i="4"/>
  <c r="H264" i="4"/>
  <c r="O116" i="4"/>
  <c r="P116" i="4" s="1" a="1"/>
  <c r="P116" i="4" s="1"/>
  <c r="F116" i="4"/>
  <c r="I116" i="4"/>
  <c r="H116" i="4"/>
  <c r="O165" i="4"/>
  <c r="P165" i="4" s="1" a="1"/>
  <c r="P165" i="4" s="1"/>
  <c r="I165" i="4"/>
  <c r="F165" i="4"/>
  <c r="H165" i="4"/>
  <c r="O217" i="4"/>
  <c r="P217" i="4" s="1" a="1"/>
  <c r="P217" i="4" s="1"/>
  <c r="H217" i="4"/>
  <c r="F217" i="4"/>
  <c r="I217" i="4"/>
  <c r="O293" i="4"/>
  <c r="P293" i="4" s="1" a="1"/>
  <c r="P293" i="4" s="1"/>
  <c r="H293" i="4"/>
  <c r="F293" i="4"/>
  <c r="I293" i="4"/>
  <c r="O316" i="4"/>
  <c r="P316" i="4" s="1" a="1"/>
  <c r="P316" i="4" s="1"/>
  <c r="H316" i="4"/>
  <c r="F316" i="4"/>
  <c r="I316" i="4"/>
  <c r="O386" i="4"/>
  <c r="P386" i="4" s="1" a="1"/>
  <c r="P386" i="4" s="1"/>
  <c r="H386" i="4"/>
  <c r="I386" i="4"/>
  <c r="F386" i="4"/>
  <c r="O300" i="4"/>
  <c r="P300" i="4" s="1" a="1"/>
  <c r="P300" i="4" s="1"/>
  <c r="I300" i="4"/>
  <c r="H300" i="4"/>
  <c r="F300" i="4"/>
  <c r="O282" i="4"/>
  <c r="P282" i="4" s="1" a="1"/>
  <c r="P282" i="4" s="1"/>
  <c r="I282" i="4"/>
  <c r="H282" i="4"/>
  <c r="F282" i="4"/>
  <c r="O171" i="4"/>
  <c r="P171" i="4" s="1" a="1"/>
  <c r="P171" i="4" s="1"/>
  <c r="H171" i="4"/>
  <c r="I171" i="4"/>
  <c r="F171" i="4"/>
  <c r="O36" i="4"/>
  <c r="P36" i="4" s="1" a="1"/>
  <c r="P36" i="4" s="1"/>
  <c r="F36" i="4"/>
  <c r="I36" i="4"/>
  <c r="H36" i="4"/>
  <c r="O109" i="4"/>
  <c r="P109" i="4" s="1" a="1"/>
  <c r="P109" i="4" s="1"/>
  <c r="H109" i="4"/>
  <c r="I109" i="4"/>
  <c r="F109" i="4"/>
  <c r="O244" i="4"/>
  <c r="P244" i="4" s="1" a="1"/>
  <c r="P244" i="4" s="1"/>
  <c r="H244" i="4"/>
  <c r="F244" i="4"/>
  <c r="I244" i="4"/>
  <c r="O151" i="4"/>
  <c r="P151" i="4" s="1" a="1"/>
  <c r="P151" i="4" s="1"/>
  <c r="I151" i="4"/>
  <c r="H151" i="4"/>
  <c r="F151" i="4"/>
  <c r="O325" i="4"/>
  <c r="P325" i="4" s="1" a="1"/>
  <c r="P325" i="4" s="1"/>
  <c r="H325" i="4"/>
  <c r="I325" i="4"/>
  <c r="F325" i="4"/>
  <c r="O81" i="4"/>
  <c r="P81" i="4" s="1" a="1"/>
  <c r="P81" i="4" s="1"/>
  <c r="F81" i="4"/>
  <c r="I81" i="4"/>
  <c r="H81" i="4"/>
  <c r="O270" i="4"/>
  <c r="P270" i="4" s="1" a="1"/>
  <c r="P270" i="4" s="1"/>
  <c r="I270" i="4"/>
  <c r="H270" i="4"/>
  <c r="F270" i="4"/>
  <c r="O375" i="4"/>
  <c r="P375" i="4" s="1" a="1"/>
  <c r="P375" i="4" s="1"/>
  <c r="H375" i="4"/>
  <c r="I375" i="4"/>
  <c r="F375" i="4"/>
  <c r="O376" i="4"/>
  <c r="P376" i="4" s="1" a="1"/>
  <c r="P376" i="4" s="1"/>
  <c r="H376" i="4"/>
  <c r="F376" i="4"/>
  <c r="I376" i="4"/>
  <c r="O243" i="4"/>
  <c r="P243" i="4" s="1" a="1"/>
  <c r="P243" i="4" s="1"/>
  <c r="H243" i="4"/>
  <c r="F243" i="4"/>
  <c r="I243" i="4"/>
  <c r="O344" i="4"/>
  <c r="P344" i="4" s="1" a="1"/>
  <c r="P344" i="4" s="1"/>
  <c r="I344" i="4"/>
  <c r="H344" i="4"/>
  <c r="F344" i="4"/>
  <c r="O275" i="4"/>
  <c r="P275" i="4" s="1" a="1"/>
  <c r="P275" i="4" s="1"/>
  <c r="F275" i="4"/>
  <c r="I275" i="4"/>
  <c r="H275" i="4"/>
  <c r="O341" i="4"/>
  <c r="P341" i="4" s="1" a="1"/>
  <c r="P341" i="4" s="1"/>
  <c r="H341" i="4"/>
  <c r="F341" i="4"/>
  <c r="I341" i="4"/>
  <c r="O321" i="4"/>
  <c r="P321" i="4" s="1" a="1"/>
  <c r="P321" i="4" s="1"/>
  <c r="I321" i="4"/>
  <c r="H321" i="4"/>
  <c r="F321" i="4"/>
  <c r="O335" i="4"/>
  <c r="P335" i="4" s="1" a="1"/>
  <c r="P335" i="4" s="1"/>
  <c r="I335" i="4"/>
  <c r="H335" i="4"/>
  <c r="F335" i="4"/>
  <c r="O307" i="4"/>
  <c r="P307" i="4" s="1" a="1"/>
  <c r="P307" i="4" s="1"/>
  <c r="I307" i="4"/>
  <c r="F307" i="4"/>
  <c r="H307" i="4"/>
  <c r="O305" i="4"/>
  <c r="P305" i="4" s="1" a="1"/>
  <c r="P305" i="4" s="1"/>
  <c r="H305" i="4"/>
  <c r="F305" i="4"/>
  <c r="I305" i="4"/>
  <c r="O146" i="4"/>
  <c r="P146" i="4" s="1" a="1"/>
  <c r="P146" i="4" s="1"/>
  <c r="H146" i="4"/>
  <c r="F146" i="4"/>
  <c r="I146" i="4"/>
  <c r="O338" i="4"/>
  <c r="P338" i="4" s="1" a="1"/>
  <c r="P338" i="4" s="1"/>
  <c r="H338" i="4"/>
  <c r="F338" i="4"/>
  <c r="I338" i="4"/>
  <c r="O393" i="4"/>
  <c r="P393" i="4" s="1" a="1"/>
  <c r="P393" i="4" s="1"/>
  <c r="I393" i="4"/>
  <c r="H393" i="4"/>
  <c r="F393" i="4"/>
  <c r="O133" i="4"/>
  <c r="P133" i="4" s="1" a="1"/>
  <c r="P133" i="4" s="1"/>
  <c r="H133" i="4"/>
  <c r="I133" i="4"/>
  <c r="F133" i="4"/>
  <c r="O129" i="4"/>
  <c r="P129" i="4" s="1" a="1"/>
  <c r="P129" i="4" s="1"/>
  <c r="F129" i="4"/>
  <c r="I129" i="4"/>
  <c r="H129" i="4"/>
  <c r="O63" i="4"/>
  <c r="P63" i="4" s="1" a="1"/>
  <c r="P63" i="4" s="1"/>
  <c r="H63" i="4"/>
  <c r="I63" i="4"/>
  <c r="F63" i="4"/>
  <c r="O70" i="4"/>
  <c r="P70" i="4" s="1" a="1"/>
  <c r="P70" i="4" s="1"/>
  <c r="F70" i="4"/>
  <c r="I70" i="4"/>
  <c r="H70" i="4"/>
  <c r="O103" i="4"/>
  <c r="P103" i="4" s="1" a="1"/>
  <c r="P103" i="4" s="1"/>
  <c r="F103" i="4"/>
  <c r="I103" i="4"/>
  <c r="H103" i="4"/>
  <c r="O181" i="4"/>
  <c r="P181" i="4" s="1" a="1"/>
  <c r="P181" i="4" s="1"/>
  <c r="H181" i="4"/>
  <c r="I181" i="4"/>
  <c r="F181" i="4"/>
  <c r="O53" i="4"/>
  <c r="P53" i="4" s="1" a="1"/>
  <c r="P53" i="4" s="1"/>
  <c r="H53" i="4"/>
  <c r="F53" i="4"/>
  <c r="I53" i="4"/>
  <c r="O193" i="4"/>
  <c r="P193" i="4" s="1" a="1"/>
  <c r="P193" i="4" s="1"/>
  <c r="H193" i="4"/>
  <c r="F193" i="4"/>
  <c r="I193" i="4"/>
  <c r="O238" i="4"/>
  <c r="P238" i="4" s="1" a="1"/>
  <c r="P238" i="4" s="1"/>
  <c r="I238" i="4"/>
  <c r="F238" i="4"/>
  <c r="H238" i="4"/>
  <c r="O358" i="4"/>
  <c r="P358" i="4" s="1" a="1"/>
  <c r="P358" i="4" s="1"/>
  <c r="I358" i="4"/>
  <c r="H358" i="4"/>
  <c r="F358" i="4"/>
  <c r="O302" i="4"/>
  <c r="P302" i="4" s="1" a="1"/>
  <c r="P302" i="4" s="1"/>
  <c r="H302" i="4"/>
  <c r="I302" i="4"/>
  <c r="F302" i="4"/>
  <c r="O153" i="4"/>
  <c r="P153" i="4" s="1" a="1"/>
  <c r="P153" i="4" s="1"/>
  <c r="I153" i="4"/>
  <c r="H153" i="4"/>
  <c r="F153" i="4"/>
  <c r="O345" i="4"/>
  <c r="P345" i="4" s="1" a="1"/>
  <c r="P345" i="4" s="1"/>
  <c r="I345" i="4"/>
  <c r="H345" i="4"/>
  <c r="F345" i="4"/>
  <c r="O117" i="4"/>
  <c r="P117" i="4" s="1" a="1"/>
  <c r="P117" i="4" s="1"/>
  <c r="F117" i="4"/>
  <c r="I117" i="4"/>
  <c r="H117" i="4"/>
  <c r="O149" i="4"/>
  <c r="P149" i="4" s="1" a="1"/>
  <c r="P149" i="4" s="1"/>
  <c r="H149" i="4"/>
  <c r="F149" i="4"/>
  <c r="I149" i="4"/>
  <c r="O292" i="4"/>
  <c r="P292" i="4" s="1" a="1"/>
  <c r="P292" i="4" s="1"/>
  <c r="H292" i="4"/>
  <c r="F292" i="4"/>
  <c r="I292" i="4"/>
  <c r="O279" i="4"/>
  <c r="P279" i="4" s="1" a="1"/>
  <c r="P279" i="4" s="1"/>
  <c r="H279" i="4"/>
  <c r="F279" i="4"/>
  <c r="I279" i="4"/>
  <c r="O168" i="4"/>
  <c r="P168" i="4" s="1" a="1"/>
  <c r="P168" i="4" s="1"/>
  <c r="I168" i="4"/>
  <c r="H168" i="4"/>
  <c r="F168" i="4"/>
  <c r="O310" i="4"/>
  <c r="P310" i="4" s="1" a="1"/>
  <c r="P310" i="4" s="1"/>
  <c r="I310" i="4"/>
  <c r="H310" i="4"/>
  <c r="F310" i="4"/>
  <c r="O190" i="4"/>
  <c r="P190" i="4" s="1" a="1"/>
  <c r="P190" i="4" s="1"/>
  <c r="I190" i="4"/>
  <c r="F190" i="4"/>
  <c r="H190" i="4"/>
  <c r="O142" i="4"/>
  <c r="P142" i="4" s="1" a="1"/>
  <c r="P142" i="4" s="1"/>
  <c r="F142" i="4"/>
  <c r="I142" i="4"/>
  <c r="H142" i="4"/>
  <c r="O255" i="4"/>
  <c r="P255" i="4" s="1" a="1"/>
  <c r="P255" i="4" s="1"/>
  <c r="H255" i="4"/>
  <c r="I255" i="4"/>
  <c r="F255" i="4"/>
  <c r="O346" i="4"/>
  <c r="P346" i="4" s="1" a="1"/>
  <c r="P346" i="4" s="1"/>
  <c r="I346" i="4"/>
  <c r="H346" i="4"/>
  <c r="F346" i="4"/>
  <c r="O37" i="4"/>
  <c r="P37" i="4" s="1" a="1"/>
  <c r="P37" i="4" s="1"/>
  <c r="H37" i="4"/>
  <c r="I37" i="4"/>
  <c r="F37" i="4"/>
  <c r="O197" i="4"/>
  <c r="P197" i="4" s="1" a="1"/>
  <c r="P197" i="4" s="1"/>
  <c r="H197" i="4"/>
  <c r="F197" i="4"/>
  <c r="I197" i="4"/>
  <c r="O298" i="4"/>
  <c r="P298" i="4" s="1" a="1"/>
  <c r="P298" i="4" s="1"/>
  <c r="I298" i="4"/>
  <c r="H298" i="4"/>
  <c r="F298" i="4"/>
  <c r="O369" i="4"/>
  <c r="P369" i="4" s="1" a="1"/>
  <c r="P369" i="4" s="1"/>
  <c r="I369" i="4"/>
  <c r="H369" i="4"/>
  <c r="F369" i="4"/>
  <c r="O121" i="4"/>
  <c r="P121" i="4" s="1" a="1"/>
  <c r="P121" i="4" s="1"/>
  <c r="H121" i="4"/>
  <c r="F121" i="4"/>
  <c r="I121" i="4"/>
  <c r="O187" i="4"/>
  <c r="P187" i="4" s="1" a="1"/>
  <c r="P187" i="4" s="1"/>
  <c r="I187" i="4"/>
  <c r="F187" i="4"/>
  <c r="H187" i="4"/>
  <c r="O51" i="4"/>
  <c r="P51" i="4" s="1" a="1"/>
  <c r="P51" i="4" s="1"/>
  <c r="H51" i="4"/>
  <c r="F51" i="4"/>
  <c r="I51" i="4"/>
  <c r="O72" i="4"/>
  <c r="P72" i="4" s="1" a="1"/>
  <c r="P72" i="4" s="1"/>
  <c r="F72" i="4"/>
  <c r="I72" i="4"/>
  <c r="H72" i="4"/>
  <c r="O159" i="4"/>
  <c r="P159" i="4" s="1" a="1"/>
  <c r="P159" i="4" s="1"/>
  <c r="H159" i="4"/>
  <c r="F159" i="4"/>
  <c r="I159" i="4"/>
  <c r="O198" i="4"/>
  <c r="P198" i="4" s="1" a="1"/>
  <c r="P198" i="4" s="1"/>
  <c r="I198" i="4"/>
  <c r="H198" i="4"/>
  <c r="F198" i="4"/>
  <c r="O265" i="4"/>
  <c r="P265" i="4" s="1" a="1"/>
  <c r="P265" i="4" s="1"/>
  <c r="H265" i="4"/>
  <c r="F265" i="4"/>
  <c r="I265" i="4"/>
  <c r="O135" i="4"/>
  <c r="P135" i="4" s="1" a="1"/>
  <c r="P135" i="4" s="1"/>
  <c r="H135" i="4"/>
  <c r="I135" i="4"/>
  <c r="F135" i="4"/>
  <c r="O252" i="4"/>
  <c r="P252" i="4" s="1" a="1"/>
  <c r="P252" i="4" s="1"/>
  <c r="I252" i="4"/>
  <c r="F252" i="4"/>
  <c r="H252" i="4"/>
  <c r="O258" i="4"/>
  <c r="P258" i="4" s="1" a="1"/>
  <c r="P258" i="4" s="1"/>
  <c r="I258" i="4"/>
  <c r="H258" i="4"/>
  <c r="F258" i="4"/>
  <c r="O290" i="4"/>
  <c r="P290" i="4" s="1" a="1"/>
  <c r="P290" i="4" s="1"/>
  <c r="H290" i="4"/>
  <c r="F290" i="4"/>
  <c r="I290" i="4"/>
  <c r="O210" i="4"/>
  <c r="P210" i="4" s="1" a="1"/>
  <c r="P210" i="4" s="1"/>
  <c r="I210" i="4"/>
  <c r="H210" i="4"/>
  <c r="F210" i="4"/>
  <c r="O183" i="4"/>
  <c r="P183" i="4" s="1" a="1"/>
  <c r="P183" i="4" s="1"/>
  <c r="H183" i="4"/>
  <c r="I183" i="4"/>
  <c r="F183" i="4"/>
  <c r="O191" i="4"/>
  <c r="P191" i="4" s="1" a="1"/>
  <c r="P191" i="4" s="1"/>
  <c r="F191" i="4"/>
  <c r="I191" i="4"/>
  <c r="H191" i="4"/>
  <c r="O75" i="4"/>
  <c r="P75" i="4" s="1" a="1"/>
  <c r="P75" i="4" s="1"/>
  <c r="H75" i="4"/>
  <c r="F75" i="4"/>
  <c r="I75" i="4"/>
  <c r="O304" i="4"/>
  <c r="P304" i="4" s="1" a="1"/>
  <c r="P304" i="4" s="1"/>
  <c r="H304" i="4"/>
  <c r="F304" i="4"/>
  <c r="I304" i="4"/>
  <c r="O384" i="4"/>
  <c r="P384" i="4" s="1" a="1"/>
  <c r="P384" i="4" s="1"/>
  <c r="I384" i="4"/>
  <c r="H384" i="4"/>
  <c r="F384" i="4"/>
  <c r="AQ66" i="12"/>
  <c r="AQ67" i="12" s="1"/>
  <c r="AR65" i="12" s="1"/>
  <c r="AR74" i="12"/>
  <c r="AS72" i="12" s="1"/>
  <c r="AS73" i="12" s="1"/>
  <c r="AR24" i="12"/>
  <c r="AR25" i="12" s="1"/>
  <c r="AS23" i="12" s="1"/>
  <c r="S18" i="12"/>
  <c r="S60" i="12" s="1"/>
  <c r="W12" i="7"/>
  <c r="O9" i="15"/>
  <c r="AP31" i="12"/>
  <c r="AP32" i="12" s="1"/>
  <c r="AQ30" i="12" s="1"/>
  <c r="S108" i="12"/>
  <c r="S107" i="12"/>
  <c r="AP81" i="12"/>
  <c r="AQ79" i="12" s="1"/>
  <c r="AQ80" i="12" s="1"/>
  <c r="AC23" i="13"/>
  <c r="P119" i="21" l="1"/>
  <c r="P121" i="21" s="1"/>
  <c r="P129" i="21" s="1"/>
  <c r="P145" i="21" s="1"/>
  <c r="S119" i="21"/>
  <c r="S121" i="21" s="1"/>
  <c r="S129" i="21" s="1"/>
  <c r="S145" i="21" s="1"/>
  <c r="U119" i="21"/>
  <c r="U121" i="21" s="1"/>
  <c r="U129" i="21" s="1"/>
  <c r="U145" i="21" s="1"/>
  <c r="R119" i="21"/>
  <c r="R121" i="21" s="1"/>
  <c r="R129" i="21" s="1"/>
  <c r="R145" i="21" s="1"/>
  <c r="O119" i="21"/>
  <c r="O121" i="21" s="1"/>
  <c r="O129" i="21" s="1"/>
  <c r="O145" i="21" s="1"/>
  <c r="L119" i="21"/>
  <c r="L121" i="21" s="1"/>
  <c r="L129" i="21" s="1"/>
  <c r="L145" i="21" s="1"/>
  <c r="Q119" i="21"/>
  <c r="Q121" i="21" s="1"/>
  <c r="Q129" i="21" s="1"/>
  <c r="Q145" i="21" s="1"/>
  <c r="K79" i="21"/>
  <c r="K77" i="21" s="1"/>
  <c r="K129" i="21"/>
  <c r="K145" i="21" s="1"/>
  <c r="T119" i="21"/>
  <c r="T121" i="21" s="1"/>
  <c r="T129" i="21" s="1"/>
  <c r="T145" i="21" s="1"/>
  <c r="N119" i="21"/>
  <c r="N121" i="21" s="1"/>
  <c r="N129" i="21" s="1"/>
  <c r="N145" i="21" s="1"/>
  <c r="M119" i="21"/>
  <c r="M121" i="21" s="1"/>
  <c r="M129" i="21" s="1"/>
  <c r="M145" i="21" s="1"/>
  <c r="L79" i="22"/>
  <c r="L77" i="22" s="1"/>
  <c r="K79" i="22"/>
  <c r="K77" i="22" s="1"/>
  <c r="K129" i="22"/>
  <c r="K145" i="22" s="1"/>
  <c r="P119" i="22"/>
  <c r="P121" i="22" s="1"/>
  <c r="P129" i="22" s="1"/>
  <c r="P145" i="22" s="1"/>
  <c r="N26" i="24" s="1"/>
  <c r="O119" i="22"/>
  <c r="O121" i="22" s="1"/>
  <c r="O129" i="22" s="1"/>
  <c r="O145" i="22" s="1"/>
  <c r="N119" i="22"/>
  <c r="N121" i="22" s="1"/>
  <c r="N129" i="22" s="1"/>
  <c r="N145" i="22" s="1"/>
  <c r="S119" i="22"/>
  <c r="S121" i="22" s="1"/>
  <c r="S129" i="22" s="1"/>
  <c r="S145" i="22" s="1"/>
  <c r="S148" i="22" s="1"/>
  <c r="S162" i="22" s="1"/>
  <c r="M119" i="22"/>
  <c r="M121" i="22" s="1"/>
  <c r="M129" i="22" s="1"/>
  <c r="M145" i="22" s="1"/>
  <c r="M148" i="22" s="1"/>
  <c r="M162" i="22" s="1"/>
  <c r="Q119" i="22"/>
  <c r="Q121" i="22" s="1"/>
  <c r="Q129" i="22" s="1"/>
  <c r="Q145" i="22" s="1"/>
  <c r="O26" i="24" s="1"/>
  <c r="U119" i="22"/>
  <c r="U121" i="22" s="1"/>
  <c r="U129" i="22" s="1"/>
  <c r="U145" i="22" s="1"/>
  <c r="U148" i="22" s="1"/>
  <c r="U162" i="22" s="1"/>
  <c r="R119" i="22"/>
  <c r="R121" i="22" s="1"/>
  <c r="R129" i="22" s="1"/>
  <c r="R145" i="22" s="1"/>
  <c r="T119" i="22"/>
  <c r="T121" i="22" s="1"/>
  <c r="T129" i="22" s="1"/>
  <c r="T145" i="22" s="1"/>
  <c r="L145" i="22"/>
  <c r="L148" i="22" s="1"/>
  <c r="L162" i="22" s="1"/>
  <c r="K37" i="24"/>
  <c r="K38" i="24" s="1"/>
  <c r="M37" i="24"/>
  <c r="M38" i="24" s="1"/>
  <c r="E37" i="24"/>
  <c r="E38" i="24" s="1"/>
  <c r="G37" i="23"/>
  <c r="G38" i="23" s="1"/>
  <c r="F37" i="23"/>
  <c r="F38" i="23" s="1"/>
  <c r="I37" i="24"/>
  <c r="I38" i="24" s="1"/>
  <c r="H37" i="24"/>
  <c r="H38" i="24" s="1"/>
  <c r="I37" i="23"/>
  <c r="I38" i="23" s="1"/>
  <c r="L37" i="23"/>
  <c r="L38" i="23" s="1"/>
  <c r="N37" i="23"/>
  <c r="N38" i="23" s="1"/>
  <c r="G37" i="24"/>
  <c r="G38" i="24" s="1"/>
  <c r="L37" i="24"/>
  <c r="L38" i="24" s="1"/>
  <c r="K37" i="23"/>
  <c r="K38" i="23" s="1"/>
  <c r="H37" i="23"/>
  <c r="H38" i="23" s="1"/>
  <c r="F37" i="24"/>
  <c r="F38" i="24" s="1"/>
  <c r="J37" i="24"/>
  <c r="J38" i="24" s="1"/>
  <c r="E37" i="23"/>
  <c r="E38" i="23" s="1"/>
  <c r="D37" i="24"/>
  <c r="D38" i="24" s="1"/>
  <c r="J37" i="23"/>
  <c r="J38" i="23" s="1"/>
  <c r="D37" i="23"/>
  <c r="D38" i="23" s="1"/>
  <c r="M37" i="23"/>
  <c r="M38" i="23" s="1"/>
  <c r="N37" i="24"/>
  <c r="N38" i="24" s="1"/>
  <c r="AH61" i="21"/>
  <c r="AH60" i="21" s="1"/>
  <c r="AH69" i="21" s="1"/>
  <c r="AH61" i="3"/>
  <c r="AA45" i="5" s="1"/>
  <c r="AA43" i="5" s="1"/>
  <c r="AB17" i="13"/>
  <c r="AB21" i="13" s="1"/>
  <c r="AA74" i="13"/>
  <c r="AA77" i="13" s="1"/>
  <c r="AI61" i="3" s="1"/>
  <c r="AB45" i="5" s="1"/>
  <c r="AB43" i="5" s="1"/>
  <c r="AH60" i="22"/>
  <c r="AH69" i="22" s="1"/>
  <c r="AA45" i="24"/>
  <c r="AA43" i="24" s="1"/>
  <c r="AI61" i="21"/>
  <c r="O17" i="24"/>
  <c r="O17" i="23"/>
  <c r="W38" i="18"/>
  <c r="W110" i="21" s="1"/>
  <c r="W38" i="19"/>
  <c r="W110" i="22" s="1"/>
  <c r="V118" i="22"/>
  <c r="O33" i="24"/>
  <c r="O33" i="23"/>
  <c r="G252" i="17"/>
  <c r="K251" i="17"/>
  <c r="K138" i="4"/>
  <c r="K41" i="4"/>
  <c r="K326" i="4"/>
  <c r="K186" i="4"/>
  <c r="K157" i="4"/>
  <c r="K85" i="4"/>
  <c r="K373" i="4"/>
  <c r="K207" i="4"/>
  <c r="K234" i="4"/>
  <c r="K342" i="4"/>
  <c r="K283" i="4"/>
  <c r="K152" i="4"/>
  <c r="K112" i="4"/>
  <c r="K37" i="4"/>
  <c r="K153" i="4"/>
  <c r="K181" i="4"/>
  <c r="K321" i="4"/>
  <c r="K375" i="4"/>
  <c r="K109" i="4"/>
  <c r="K150" i="4"/>
  <c r="K64" i="4"/>
  <c r="K392" i="4"/>
  <c r="K219" i="4"/>
  <c r="K178" i="4"/>
  <c r="K256" i="4"/>
  <c r="K86" i="4"/>
  <c r="K294" i="4"/>
  <c r="K323" i="4"/>
  <c r="K349" i="4"/>
  <c r="K390" i="4"/>
  <c r="K194" i="4"/>
  <c r="K90" i="4"/>
  <c r="K111" i="4"/>
  <c r="K370" i="4"/>
  <c r="K372" i="4"/>
  <c r="K320" i="4"/>
  <c r="K354" i="4"/>
  <c r="K87" i="4"/>
  <c r="K253" i="4"/>
  <c r="K65" i="4"/>
  <c r="K223" i="4"/>
  <c r="K205" i="4"/>
  <c r="K324" i="4"/>
  <c r="K319" i="4"/>
  <c r="K257" i="4"/>
  <c r="K387" i="4"/>
  <c r="K249" i="4"/>
  <c r="K259" i="4"/>
  <c r="K327" i="4"/>
  <c r="K245" i="4"/>
  <c r="K233" i="4"/>
  <c r="K88" i="4"/>
  <c r="K276" i="4"/>
  <c r="K177" i="4"/>
  <c r="K301" i="4"/>
  <c r="K102" i="4"/>
  <c r="K210" i="4"/>
  <c r="K198" i="4"/>
  <c r="K369" i="4"/>
  <c r="K168" i="4"/>
  <c r="K63" i="4"/>
  <c r="K344" i="4"/>
  <c r="K325" i="4"/>
  <c r="K282" i="4"/>
  <c r="K38" i="4"/>
  <c r="K35" i="4"/>
  <c r="K322" i="4"/>
  <c r="K154" i="4"/>
  <c r="K384" i="4"/>
  <c r="K135" i="4"/>
  <c r="K298" i="4"/>
  <c r="K346" i="4"/>
  <c r="K302" i="4"/>
  <c r="K270" i="4"/>
  <c r="K151" i="4"/>
  <c r="K300" i="4"/>
  <c r="K222" i="4"/>
  <c r="K367" i="4"/>
  <c r="K366" i="4"/>
  <c r="K200" i="4"/>
  <c r="K162" i="4"/>
  <c r="K113" i="4"/>
  <c r="K40" i="4"/>
  <c r="K348" i="4"/>
  <c r="K271" i="4"/>
  <c r="K158" i="4"/>
  <c r="K202" i="4"/>
  <c r="K359" i="4"/>
  <c r="K330" i="4"/>
  <c r="K110" i="4"/>
  <c r="K182" i="4"/>
  <c r="K176" i="4"/>
  <c r="K192" i="4"/>
  <c r="K54" i="4"/>
  <c r="K297" i="4"/>
  <c r="K273" i="4"/>
  <c r="K295" i="4"/>
  <c r="K183" i="4"/>
  <c r="K258" i="4"/>
  <c r="K255" i="4"/>
  <c r="K310" i="4"/>
  <c r="K345" i="4"/>
  <c r="K358" i="4"/>
  <c r="K133" i="4"/>
  <c r="K335" i="4"/>
  <c r="K171" i="4"/>
  <c r="K386" i="4"/>
  <c r="K248" i="4"/>
  <c r="K343" i="4"/>
  <c r="K184" i="4"/>
  <c r="K126" i="4"/>
  <c r="K199" i="4"/>
  <c r="K175" i="4"/>
  <c r="K232" i="4"/>
  <c r="K350" i="4"/>
  <c r="K42" i="4"/>
  <c r="K334" i="4"/>
  <c r="K368" i="4"/>
  <c r="K201" i="4"/>
  <c r="K29" i="4"/>
  <c r="L81" i="4" s="1"/>
  <c r="Q81" i="4" s="1"/>
  <c r="R81" i="4" s="1"/>
  <c r="K246" i="4"/>
  <c r="K61" i="4"/>
  <c r="K336" i="4"/>
  <c r="K316" i="4"/>
  <c r="K165" i="4"/>
  <c r="K356" i="4"/>
  <c r="K123" i="4"/>
  <c r="K212" i="4"/>
  <c r="K185" i="4"/>
  <c r="K214" i="4"/>
  <c r="K161" i="4"/>
  <c r="K382" i="4"/>
  <c r="K213" i="4"/>
  <c r="K31" i="4"/>
  <c r="K337" i="4"/>
  <c r="K147" i="4"/>
  <c r="K333" i="4"/>
  <c r="K280" i="4"/>
  <c r="K291" i="4"/>
  <c r="K315" i="4"/>
  <c r="K328" i="4"/>
  <c r="K225" i="4"/>
  <c r="K389" i="4"/>
  <c r="K383" i="4"/>
  <c r="K228" i="4"/>
  <c r="K365" i="4"/>
  <c r="K314" i="4"/>
  <c r="K361" i="4"/>
  <c r="K331" i="4"/>
  <c r="K188" i="4"/>
  <c r="K261" i="4"/>
  <c r="K288" i="4"/>
  <c r="K278" i="4"/>
  <c r="K77" i="4"/>
  <c r="K313" i="4"/>
  <c r="K241" i="4"/>
  <c r="K355" i="4"/>
  <c r="K267" i="4"/>
  <c r="K285" i="4"/>
  <c r="K62" i="4"/>
  <c r="K229" i="4"/>
  <c r="K385" i="4"/>
  <c r="K78" i="4"/>
  <c r="K66" i="4"/>
  <c r="K254" i="4"/>
  <c r="K169" i="4"/>
  <c r="K371" i="4"/>
  <c r="K174" i="4"/>
  <c r="K230" i="4"/>
  <c r="K231" i="4"/>
  <c r="K136" i="4"/>
  <c r="K374" i="4"/>
  <c r="K220" i="4"/>
  <c r="K272" i="4"/>
  <c r="K391" i="4"/>
  <c r="K208" i="4"/>
  <c r="K306" i="4"/>
  <c r="K378" i="4"/>
  <c r="K180" i="4"/>
  <c r="K235" i="4"/>
  <c r="K289" i="4"/>
  <c r="K134" i="4"/>
  <c r="K137" i="4"/>
  <c r="K204" i="4"/>
  <c r="K170" i="4"/>
  <c r="K247" i="4"/>
  <c r="K312" i="4"/>
  <c r="K206" i="4"/>
  <c r="K296" i="4"/>
  <c r="K318" i="4"/>
  <c r="K39" i="4"/>
  <c r="K218" i="4"/>
  <c r="K351" i="4"/>
  <c r="K275" i="4"/>
  <c r="K81" i="4"/>
  <c r="K94" i="4"/>
  <c r="K47" i="4"/>
  <c r="K131" i="4"/>
  <c r="K299" i="4"/>
  <c r="K393" i="4"/>
  <c r="K209" i="4"/>
  <c r="K309" i="4"/>
  <c r="K114" i="4"/>
  <c r="K274" i="4"/>
  <c r="K51" i="4"/>
  <c r="K149" i="4"/>
  <c r="K238" i="4"/>
  <c r="K305" i="4"/>
  <c r="K364" i="4"/>
  <c r="K277" i="4"/>
  <c r="K164" i="4"/>
  <c r="K75" i="4"/>
  <c r="K252" i="4"/>
  <c r="K142" i="4"/>
  <c r="K167" i="4"/>
  <c r="K144" i="4"/>
  <c r="K43" i="4"/>
  <c r="K60" i="4"/>
  <c r="K115" i="4"/>
  <c r="K96" i="4"/>
  <c r="K45" i="4"/>
  <c r="K215" i="4"/>
  <c r="K107" i="4"/>
  <c r="K119" i="4"/>
  <c r="K118" i="4"/>
  <c r="K203" i="4"/>
  <c r="K67" i="4"/>
  <c r="K143" i="4"/>
  <c r="K132" i="4"/>
  <c r="K48" i="4"/>
  <c r="K290" i="4"/>
  <c r="K159" i="4"/>
  <c r="K187" i="4"/>
  <c r="K190" i="4"/>
  <c r="K279" i="4"/>
  <c r="K193" i="4"/>
  <c r="K338" i="4"/>
  <c r="K307" i="4"/>
  <c r="K341" i="4"/>
  <c r="K243" i="4"/>
  <c r="K293" i="4"/>
  <c r="K381" i="4"/>
  <c r="K308" i="4"/>
  <c r="K52" i="4"/>
  <c r="K250" i="4"/>
  <c r="K353" i="4"/>
  <c r="K33" i="4"/>
  <c r="K357" i="4"/>
  <c r="K268" i="4"/>
  <c r="K236" i="4"/>
  <c r="K74" i="4"/>
  <c r="K76" i="4"/>
  <c r="K160" i="4"/>
  <c r="K379" i="4"/>
  <c r="K73" i="4"/>
  <c r="K148" i="4"/>
  <c r="K262" i="4"/>
  <c r="K269" i="4"/>
  <c r="K98" i="4"/>
  <c r="K224" i="4"/>
  <c r="K101" i="4"/>
  <c r="K172" i="4"/>
  <c r="K281" i="4"/>
  <c r="K100" i="4"/>
  <c r="K377" i="4"/>
  <c r="K99" i="4"/>
  <c r="K221" i="4"/>
  <c r="K145" i="4"/>
  <c r="K173" i="4"/>
  <c r="K124" i="4"/>
  <c r="K237" i="4"/>
  <c r="K340" i="4"/>
  <c r="K266" i="4"/>
  <c r="K125" i="4"/>
  <c r="K50" i="4"/>
  <c r="K191" i="4"/>
  <c r="K117" i="4"/>
  <c r="K103" i="4"/>
  <c r="K129" i="4"/>
  <c r="K36" i="4"/>
  <c r="K116" i="4"/>
  <c r="K139" i="4"/>
  <c r="K57" i="4"/>
  <c r="K130" i="4"/>
  <c r="K108" i="4"/>
  <c r="K44" i="4"/>
  <c r="K95" i="4"/>
  <c r="K240" i="4"/>
  <c r="K227" i="4"/>
  <c r="K59" i="4"/>
  <c r="K239" i="4"/>
  <c r="K84" i="4"/>
  <c r="K128" i="4"/>
  <c r="K179" i="4"/>
  <c r="K58" i="4"/>
  <c r="K79" i="4"/>
  <c r="K155" i="4"/>
  <c r="K104" i="4"/>
  <c r="K216" i="4"/>
  <c r="K68" i="4"/>
  <c r="K106" i="4"/>
  <c r="K140" i="4"/>
  <c r="K263" i="4"/>
  <c r="K80" i="4"/>
  <c r="K311" i="4"/>
  <c r="K347" i="4"/>
  <c r="K89" i="4"/>
  <c r="K304" i="4"/>
  <c r="K265" i="4"/>
  <c r="K121" i="4"/>
  <c r="K197" i="4"/>
  <c r="K292" i="4"/>
  <c r="K53" i="4"/>
  <c r="K146" i="4"/>
  <c r="K376" i="4"/>
  <c r="K244" i="4"/>
  <c r="K217" i="4"/>
  <c r="K32" i="4"/>
  <c r="K211" i="4"/>
  <c r="K329" i="4"/>
  <c r="K226" i="4"/>
  <c r="K30" i="4"/>
  <c r="K388" i="4"/>
  <c r="K362" i="4"/>
  <c r="K284" i="4"/>
  <c r="K363" i="4"/>
  <c r="K332" i="4"/>
  <c r="K163" i="4"/>
  <c r="K352" i="4"/>
  <c r="K286" i="4"/>
  <c r="K242" i="4"/>
  <c r="K260" i="4"/>
  <c r="K195" i="4"/>
  <c r="K49" i="4"/>
  <c r="K303" i="4"/>
  <c r="K34" i="4"/>
  <c r="K122" i="4"/>
  <c r="K166" i="4"/>
  <c r="K360" i="4"/>
  <c r="K189" i="4"/>
  <c r="K317" i="4"/>
  <c r="K380" i="4"/>
  <c r="K339" i="4"/>
  <c r="K196" i="4"/>
  <c r="K97" i="4"/>
  <c r="K72" i="4"/>
  <c r="K70" i="4"/>
  <c r="K264" i="4"/>
  <c r="K93" i="4"/>
  <c r="K82" i="4"/>
  <c r="K120" i="4"/>
  <c r="K83" i="4"/>
  <c r="K55" i="4"/>
  <c r="K127" i="4"/>
  <c r="K92" i="4"/>
  <c r="K141" i="4"/>
  <c r="K71" i="4"/>
  <c r="K287" i="4"/>
  <c r="K156" i="4"/>
  <c r="K105" i="4"/>
  <c r="K69" i="4"/>
  <c r="K46" i="4"/>
  <c r="K91" i="4"/>
  <c r="K251" i="4"/>
  <c r="K56" i="4"/>
  <c r="AR66" i="12"/>
  <c r="AR67" i="12" s="1"/>
  <c r="AS65" i="12" s="1"/>
  <c r="AS24" i="12"/>
  <c r="AS25" i="12" s="1"/>
  <c r="AT23" i="12" s="1"/>
  <c r="T16" i="12"/>
  <c r="T17" i="12" s="1"/>
  <c r="T59" i="12" s="1"/>
  <c r="AS74" i="12"/>
  <c r="AT72" i="12" s="1"/>
  <c r="AT73" i="12" s="1"/>
  <c r="W33" i="3"/>
  <c r="W29" i="3" s="1"/>
  <c r="W28" i="3" s="1"/>
  <c r="AQ81" i="12"/>
  <c r="AR79" i="12" s="1"/>
  <c r="AR80" i="12" s="1"/>
  <c r="AQ31" i="12"/>
  <c r="AQ32" i="12" s="1"/>
  <c r="AR30" i="12" s="1"/>
  <c r="X12" i="7"/>
  <c r="P9" i="15"/>
  <c r="AD23" i="13"/>
  <c r="AI61" i="22" l="1"/>
  <c r="N79" i="21"/>
  <c r="N77" i="21" s="1"/>
  <c r="O79" i="22"/>
  <c r="O77" i="22" s="1"/>
  <c r="O71" i="22" s="1"/>
  <c r="O82" i="22" s="1"/>
  <c r="O83" i="22" s="1"/>
  <c r="U79" i="22"/>
  <c r="U77" i="22" s="1"/>
  <c r="J26" i="24"/>
  <c r="T148" i="22"/>
  <c r="T162" i="22" s="1"/>
  <c r="R26" i="24"/>
  <c r="L26" i="24"/>
  <c r="N148" i="22"/>
  <c r="N162" i="22" s="1"/>
  <c r="L26" i="23"/>
  <c r="N148" i="21"/>
  <c r="N162" i="21" s="1"/>
  <c r="R26" i="23"/>
  <c r="T148" i="21"/>
  <c r="T162" i="21" s="1"/>
  <c r="M26" i="24"/>
  <c r="O148" i="22"/>
  <c r="O162" i="22" s="1"/>
  <c r="O26" i="23"/>
  <c r="Q148" i="21"/>
  <c r="Q162" i="21" s="1"/>
  <c r="J26" i="23"/>
  <c r="L148" i="21"/>
  <c r="L162" i="21" s="1"/>
  <c r="P26" i="24"/>
  <c r="R148" i="22"/>
  <c r="R162" i="22" s="1"/>
  <c r="M26" i="23"/>
  <c r="O148" i="21"/>
  <c r="O162" i="21" s="1"/>
  <c r="R148" i="21"/>
  <c r="R162" i="21" s="1"/>
  <c r="P26" i="23"/>
  <c r="S26" i="23"/>
  <c r="U148" i="21"/>
  <c r="U162" i="21" s="1"/>
  <c r="Q26" i="23"/>
  <c r="S148" i="21"/>
  <c r="S162" i="21" s="1"/>
  <c r="M148" i="21"/>
  <c r="M162" i="21" s="1"/>
  <c r="K26" i="23"/>
  <c r="P148" i="21"/>
  <c r="P162" i="21" s="1"/>
  <c r="N26" i="23"/>
  <c r="P148" i="22"/>
  <c r="P162" i="22" s="1"/>
  <c r="O79" i="21"/>
  <c r="O77" i="21" s="1"/>
  <c r="O71" i="21" s="1"/>
  <c r="O82" i="21" s="1"/>
  <c r="O83" i="21" s="1"/>
  <c r="Q79" i="22"/>
  <c r="Q77" i="22" s="1"/>
  <c r="Q71" i="22" s="1"/>
  <c r="Q82" i="22" s="1"/>
  <c r="Q83" i="22" s="1"/>
  <c r="T79" i="21"/>
  <c r="T77" i="21" s="1"/>
  <c r="T71" i="21" s="1"/>
  <c r="T82" i="21" s="1"/>
  <c r="T83" i="21" s="1"/>
  <c r="S26" i="24"/>
  <c r="L79" i="21"/>
  <c r="L77" i="21" s="1"/>
  <c r="L71" i="21" s="1"/>
  <c r="L82" i="21" s="1"/>
  <c r="L83" i="21" s="1"/>
  <c r="R79" i="21"/>
  <c r="R77" i="21" s="1"/>
  <c r="R71" i="21" s="1"/>
  <c r="R82" i="21" s="1"/>
  <c r="R83" i="21" s="1"/>
  <c r="M79" i="21"/>
  <c r="M77" i="21" s="1"/>
  <c r="M71" i="21" s="1"/>
  <c r="M82" i="21" s="1"/>
  <c r="M83" i="21" s="1"/>
  <c r="M79" i="22"/>
  <c r="M77" i="22" s="1"/>
  <c r="M71" i="22" s="1"/>
  <c r="M82" i="22" s="1"/>
  <c r="M83" i="22" s="1"/>
  <c r="P79" i="22"/>
  <c r="P77" i="22" s="1"/>
  <c r="P71" i="22" s="1"/>
  <c r="P82" i="22" s="1"/>
  <c r="P83" i="22" s="1"/>
  <c r="S79" i="21"/>
  <c r="S77" i="21" s="1"/>
  <c r="S71" i="21" s="1"/>
  <c r="S82" i="21" s="1"/>
  <c r="S83" i="21" s="1"/>
  <c r="N79" i="22"/>
  <c r="N77" i="22" s="1"/>
  <c r="N71" i="22" s="1"/>
  <c r="N82" i="22" s="1"/>
  <c r="N83" i="22" s="1"/>
  <c r="S79" i="22"/>
  <c r="S77" i="22" s="1"/>
  <c r="S71" i="22" s="1"/>
  <c r="S82" i="22" s="1"/>
  <c r="S83" i="22" s="1"/>
  <c r="U79" i="21"/>
  <c r="U77" i="21" s="1"/>
  <c r="U71" i="21" s="1"/>
  <c r="U82" i="21" s="1"/>
  <c r="U83" i="21" s="1"/>
  <c r="Q79" i="21"/>
  <c r="Q77" i="21" s="1"/>
  <c r="Q71" i="21" s="1"/>
  <c r="Q82" i="21" s="1"/>
  <c r="Q83" i="21" s="1"/>
  <c r="R79" i="22"/>
  <c r="R77" i="22" s="1"/>
  <c r="R71" i="22" s="1"/>
  <c r="R82" i="22" s="1"/>
  <c r="R83" i="22" s="1"/>
  <c r="T79" i="22"/>
  <c r="T77" i="22" s="1"/>
  <c r="T71" i="22" s="1"/>
  <c r="T82" i="22" s="1"/>
  <c r="T83" i="22" s="1"/>
  <c r="P79" i="21"/>
  <c r="P77" i="21" s="1"/>
  <c r="P71" i="21" s="1"/>
  <c r="P82" i="21" s="1"/>
  <c r="P83" i="21" s="1"/>
  <c r="K26" i="24"/>
  <c r="Q148" i="22"/>
  <c r="Q162" i="22" s="1"/>
  <c r="V119" i="22"/>
  <c r="V121" i="22" s="1"/>
  <c r="Q26" i="24"/>
  <c r="AA45" i="23"/>
  <c r="AA43" i="23" s="1"/>
  <c r="V121" i="21"/>
  <c r="AI60" i="3"/>
  <c r="AI69" i="3" s="1"/>
  <c r="O37" i="23"/>
  <c r="O38" i="23" s="1"/>
  <c r="O37" i="24"/>
  <c r="O38" i="24" s="1"/>
  <c r="AH60" i="3"/>
  <c r="AH69" i="3" s="1"/>
  <c r="AC17" i="13"/>
  <c r="AB74" i="13"/>
  <c r="AB77" i="13" s="1"/>
  <c r="AJ61" i="3" s="1"/>
  <c r="AB45" i="23"/>
  <c r="AB43" i="23" s="1"/>
  <c r="AI60" i="21"/>
  <c r="AI69" i="21" s="1"/>
  <c r="AB45" i="24"/>
  <c r="AB43" i="24" s="1"/>
  <c r="AI60" i="22"/>
  <c r="AI69" i="22" s="1"/>
  <c r="M48" i="24"/>
  <c r="M51" i="24" s="1"/>
  <c r="K48" i="23"/>
  <c r="K51" i="23" s="1"/>
  <c r="K48" i="24"/>
  <c r="K51" i="24" s="1"/>
  <c r="L48" i="23"/>
  <c r="L51" i="23" s="1"/>
  <c r="J48" i="24"/>
  <c r="J51" i="24" s="1"/>
  <c r="J48" i="23"/>
  <c r="J51" i="23" s="1"/>
  <c r="L48" i="24"/>
  <c r="L51" i="24" s="1"/>
  <c r="I48" i="23"/>
  <c r="I51" i="23" s="1"/>
  <c r="I48" i="24"/>
  <c r="I51" i="24" s="1"/>
  <c r="H48" i="23"/>
  <c r="H51" i="23" s="1"/>
  <c r="H48" i="24"/>
  <c r="H51" i="24" s="1"/>
  <c r="E48" i="23"/>
  <c r="E51" i="23" s="1"/>
  <c r="N48" i="24"/>
  <c r="N51" i="24" s="1"/>
  <c r="U71" i="22"/>
  <c r="U82" i="22" s="1"/>
  <c r="U83" i="22" s="1"/>
  <c r="N71" i="21"/>
  <c r="N82" i="21" s="1"/>
  <c r="N83" i="21" s="1"/>
  <c r="G48" i="23"/>
  <c r="G51" i="23" s="1"/>
  <c r="F48" i="24"/>
  <c r="F51" i="24" s="1"/>
  <c r="D48" i="23"/>
  <c r="D51" i="23" s="1"/>
  <c r="K71" i="21"/>
  <c r="K82" i="21" s="1"/>
  <c r="K83" i="21" s="1"/>
  <c r="G48" i="24"/>
  <c r="G51" i="24" s="1"/>
  <c r="F48" i="23"/>
  <c r="F51" i="23" s="1"/>
  <c r="E48" i="24"/>
  <c r="E51" i="24" s="1"/>
  <c r="L71" i="22"/>
  <c r="L82" i="22" s="1"/>
  <c r="L83" i="22" s="1"/>
  <c r="K148" i="21"/>
  <c r="K162" i="21" s="1"/>
  <c r="I26" i="23"/>
  <c r="D48" i="24"/>
  <c r="D51" i="24" s="1"/>
  <c r="K71" i="22"/>
  <c r="K82" i="22" s="1"/>
  <c r="K83" i="22" s="1"/>
  <c r="N48" i="23"/>
  <c r="N51" i="23" s="1"/>
  <c r="I26" i="24"/>
  <c r="K148" i="22"/>
  <c r="K162" i="22" s="1"/>
  <c r="M48" i="23"/>
  <c r="M51" i="23" s="1"/>
  <c r="P16" i="24"/>
  <c r="P17" i="24" s="1"/>
  <c r="U58" i="24"/>
  <c r="W107" i="22"/>
  <c r="W112" i="21"/>
  <c r="W112" i="22"/>
  <c r="U58" i="23"/>
  <c r="P16" i="23"/>
  <c r="P17" i="23" s="1"/>
  <c r="W107" i="21"/>
  <c r="W118" i="21" s="1"/>
  <c r="W119" i="21" s="1"/>
  <c r="K252" i="17"/>
  <c r="G253" i="17"/>
  <c r="L88" i="4"/>
  <c r="Q88" i="4" s="1"/>
  <c r="R88" i="4" s="1"/>
  <c r="L133" i="4"/>
  <c r="Q133" i="4" s="1"/>
  <c r="R133" i="4" s="1"/>
  <c r="L59" i="4"/>
  <c r="Q59" i="4" s="1"/>
  <c r="R59" i="4" s="1"/>
  <c r="L43" i="4"/>
  <c r="Q43" i="4" s="1"/>
  <c r="R43" i="4" s="1"/>
  <c r="L94" i="4"/>
  <c r="Q94" i="4" s="1"/>
  <c r="R94" i="4" s="1"/>
  <c r="L200" i="4"/>
  <c r="Q200" i="4" s="1"/>
  <c r="R200" i="4" s="1"/>
  <c r="L168" i="4"/>
  <c r="Q168" i="4" s="1"/>
  <c r="R168" i="4" s="1"/>
  <c r="L109" i="4"/>
  <c r="Q109" i="4" s="1"/>
  <c r="R109" i="4" s="1"/>
  <c r="L69" i="4"/>
  <c r="Q69" i="4" s="1"/>
  <c r="R69" i="4" s="1"/>
  <c r="L363" i="4"/>
  <c r="Q363" i="4" s="1"/>
  <c r="R363" i="4" s="1"/>
  <c r="L79" i="4"/>
  <c r="Q79" i="4" s="1"/>
  <c r="R79" i="4" s="1"/>
  <c r="L350" i="4"/>
  <c r="Q350" i="4" s="1"/>
  <c r="R350" i="4" s="1"/>
  <c r="L56" i="4"/>
  <c r="Q56" i="4" s="1"/>
  <c r="R56" i="4" s="1"/>
  <c r="L143" i="4"/>
  <c r="Q143" i="4" s="1"/>
  <c r="R143" i="4" s="1"/>
  <c r="L97" i="4"/>
  <c r="Q97" i="4" s="1"/>
  <c r="R97" i="4" s="1"/>
  <c r="L278" i="4"/>
  <c r="Q278" i="4" s="1"/>
  <c r="R278" i="4" s="1"/>
  <c r="L35" i="4"/>
  <c r="Q35" i="4" s="1"/>
  <c r="R35" i="4" s="1"/>
  <c r="L90" i="4"/>
  <c r="Q90" i="4" s="1"/>
  <c r="R90" i="4" s="1"/>
  <c r="L282" i="4"/>
  <c r="Q282" i="4" s="1"/>
  <c r="R282" i="4" s="1"/>
  <c r="L314" i="4"/>
  <c r="Q314" i="4" s="1"/>
  <c r="R314" i="4" s="1"/>
  <c r="L365" i="4"/>
  <c r="Q365" i="4" s="1"/>
  <c r="R365" i="4" s="1"/>
  <c r="L381" i="4"/>
  <c r="Q381" i="4" s="1"/>
  <c r="R381" i="4" s="1"/>
  <c r="L48" i="4"/>
  <c r="Q48" i="4" s="1"/>
  <c r="R48" i="4" s="1"/>
  <c r="L186" i="4"/>
  <c r="Q186" i="4" s="1"/>
  <c r="R186" i="4" s="1"/>
  <c r="L29" i="4"/>
  <c r="L89" i="4"/>
  <c r="Q89" i="4" s="1"/>
  <c r="R89" i="4" s="1"/>
  <c r="L199" i="4"/>
  <c r="Q199" i="4" s="1"/>
  <c r="R199" i="4" s="1"/>
  <c r="L92" i="4"/>
  <c r="Q92" i="4" s="1"/>
  <c r="R92" i="4" s="1"/>
  <c r="L327" i="4"/>
  <c r="Q327" i="4" s="1"/>
  <c r="R327" i="4" s="1"/>
  <c r="L283" i="4"/>
  <c r="Q283" i="4" s="1"/>
  <c r="R283" i="4" s="1"/>
  <c r="L260" i="4"/>
  <c r="Q260" i="4" s="1"/>
  <c r="R260" i="4" s="1"/>
  <c r="L73" i="4"/>
  <c r="Q73" i="4" s="1"/>
  <c r="R73" i="4" s="1"/>
  <c r="L220" i="4"/>
  <c r="Q220" i="4" s="1"/>
  <c r="R220" i="4" s="1"/>
  <c r="L95" i="4"/>
  <c r="Q95" i="4" s="1"/>
  <c r="R95" i="4" s="1"/>
  <c r="L101" i="4"/>
  <c r="Q101" i="4" s="1"/>
  <c r="R101" i="4" s="1"/>
  <c r="L91" i="4"/>
  <c r="Q91" i="4" s="1"/>
  <c r="R91" i="4" s="1"/>
  <c r="L316" i="4"/>
  <c r="Q316" i="4" s="1"/>
  <c r="R316" i="4" s="1"/>
  <c r="L240" i="4"/>
  <c r="Q240" i="4" s="1"/>
  <c r="R240" i="4" s="1"/>
  <c r="L122" i="4"/>
  <c r="Q122" i="4" s="1"/>
  <c r="R122" i="4" s="1"/>
  <c r="L166" i="4"/>
  <c r="Q166" i="4" s="1"/>
  <c r="R166" i="4" s="1"/>
  <c r="L106" i="4"/>
  <c r="Q106" i="4" s="1"/>
  <c r="R106" i="4" s="1"/>
  <c r="L391" i="4"/>
  <c r="Q391" i="4" s="1"/>
  <c r="R391" i="4" s="1"/>
  <c r="L285" i="4"/>
  <c r="Q285" i="4" s="1"/>
  <c r="R285" i="4" s="1"/>
  <c r="L356" i="4"/>
  <c r="Q356" i="4" s="1"/>
  <c r="R356" i="4" s="1"/>
  <c r="L161" i="4"/>
  <c r="Q161" i="4" s="1"/>
  <c r="R161" i="4" s="1"/>
  <c r="L215" i="4"/>
  <c r="Q215" i="4" s="1"/>
  <c r="R215" i="4" s="1"/>
  <c r="L70" i="4"/>
  <c r="Q70" i="4" s="1"/>
  <c r="R70" i="4" s="1"/>
  <c r="L45" i="4"/>
  <c r="Q45" i="4" s="1"/>
  <c r="R45" i="4" s="1"/>
  <c r="L184" i="4"/>
  <c r="Q184" i="4" s="1"/>
  <c r="R184" i="4" s="1"/>
  <c r="L172" i="4"/>
  <c r="Q172" i="4" s="1"/>
  <c r="R172" i="4" s="1"/>
  <c r="L306" i="4"/>
  <c r="Q306" i="4" s="1"/>
  <c r="R306" i="4" s="1"/>
  <c r="L40" i="4"/>
  <c r="Q40" i="4" s="1"/>
  <c r="R40" i="4" s="1"/>
  <c r="L332" i="4"/>
  <c r="Q332" i="4" s="1"/>
  <c r="R332" i="4" s="1"/>
  <c r="L329" i="4"/>
  <c r="Q329" i="4" s="1"/>
  <c r="R329" i="4" s="1"/>
  <c r="L318" i="4"/>
  <c r="Q318" i="4" s="1"/>
  <c r="R318" i="4" s="1"/>
  <c r="L127" i="4"/>
  <c r="Q127" i="4" s="1"/>
  <c r="R127" i="4" s="1"/>
  <c r="L142" i="4"/>
  <c r="Q142" i="4" s="1"/>
  <c r="R142" i="4" s="1"/>
  <c r="L330" i="4"/>
  <c r="Q330" i="4" s="1"/>
  <c r="R330" i="4" s="1"/>
  <c r="L298" i="4"/>
  <c r="Q298" i="4" s="1"/>
  <c r="R298" i="4" s="1"/>
  <c r="L249" i="4"/>
  <c r="Q249" i="4" s="1"/>
  <c r="R249" i="4" s="1"/>
  <c r="L322" i="4"/>
  <c r="Q322" i="4" s="1"/>
  <c r="R322" i="4" s="1"/>
  <c r="L60" i="4"/>
  <c r="Q60" i="4" s="1"/>
  <c r="R60" i="4" s="1"/>
  <c r="L308" i="4"/>
  <c r="Q308" i="4" s="1"/>
  <c r="R308" i="4" s="1"/>
  <c r="L313" i="4"/>
  <c r="Q313" i="4" s="1"/>
  <c r="R313" i="4" s="1"/>
  <c r="L366" i="4"/>
  <c r="Q366" i="4" s="1"/>
  <c r="R366" i="4" s="1"/>
  <c r="L335" i="4"/>
  <c r="Q335" i="4" s="1"/>
  <c r="R335" i="4" s="1"/>
  <c r="L205" i="4"/>
  <c r="Q205" i="4" s="1"/>
  <c r="R205" i="4" s="1"/>
  <c r="L164" i="4"/>
  <c r="Q164" i="4" s="1"/>
  <c r="R164" i="4" s="1"/>
  <c r="L51" i="4"/>
  <c r="Q51" i="4" s="1"/>
  <c r="R51" i="4" s="1"/>
  <c r="L224" i="4"/>
  <c r="Q224" i="4" s="1"/>
  <c r="R224" i="4" s="1"/>
  <c r="L33" i="4"/>
  <c r="Q33" i="4" s="1"/>
  <c r="R33" i="4" s="1"/>
  <c r="L248" i="4"/>
  <c r="Q248" i="4" s="1"/>
  <c r="R248" i="4" s="1"/>
  <c r="L76" i="4"/>
  <c r="Q76" i="4" s="1"/>
  <c r="R76" i="4" s="1"/>
  <c r="L148" i="4"/>
  <c r="Q148" i="4" s="1"/>
  <c r="R148" i="4" s="1"/>
  <c r="L368" i="4"/>
  <c r="Q368" i="4" s="1"/>
  <c r="R368" i="4" s="1"/>
  <c r="L71" i="4"/>
  <c r="Q71" i="4" s="1"/>
  <c r="R71" i="4" s="1"/>
  <c r="L291" i="4"/>
  <c r="Q291" i="4" s="1"/>
  <c r="R291" i="4" s="1"/>
  <c r="L211" i="4"/>
  <c r="Q211" i="4" s="1"/>
  <c r="R211" i="4" s="1"/>
  <c r="L379" i="4"/>
  <c r="Q379" i="4" s="1"/>
  <c r="R379" i="4" s="1"/>
  <c r="L222" i="4"/>
  <c r="Q222" i="4" s="1"/>
  <c r="R222" i="4" s="1"/>
  <c r="L312" i="4"/>
  <c r="Q312" i="4" s="1"/>
  <c r="R312" i="4" s="1"/>
  <c r="L74" i="4"/>
  <c r="Q74" i="4" s="1"/>
  <c r="R74" i="4" s="1"/>
  <c r="L162" i="4"/>
  <c r="Q162" i="4" s="1"/>
  <c r="R162" i="4" s="1"/>
  <c r="L202" i="4"/>
  <c r="Q202" i="4" s="1"/>
  <c r="R202" i="4" s="1"/>
  <c r="L367" i="4"/>
  <c r="Q367" i="4" s="1"/>
  <c r="R367" i="4" s="1"/>
  <c r="L65" i="4"/>
  <c r="Q65" i="4" s="1"/>
  <c r="R65" i="4" s="1"/>
  <c r="L225" i="4"/>
  <c r="Q225" i="4" s="1"/>
  <c r="R225" i="4" s="1"/>
  <c r="L108" i="4"/>
  <c r="Q108" i="4" s="1"/>
  <c r="R108" i="4" s="1"/>
  <c r="L170" i="4"/>
  <c r="Q170" i="4" s="1"/>
  <c r="R170" i="4" s="1"/>
  <c r="L254" i="4"/>
  <c r="Q254" i="4" s="1"/>
  <c r="R254" i="4" s="1"/>
  <c r="L219" i="4"/>
  <c r="Q219" i="4" s="1"/>
  <c r="R219" i="4" s="1"/>
  <c r="L216" i="4"/>
  <c r="Q216" i="4" s="1"/>
  <c r="R216" i="4" s="1"/>
  <c r="L295" i="4"/>
  <c r="Q295" i="4" s="1"/>
  <c r="R295" i="4" s="1"/>
  <c r="L359" i="4"/>
  <c r="Q359" i="4" s="1"/>
  <c r="R359" i="4" s="1"/>
  <c r="L86" i="4"/>
  <c r="Q86" i="4" s="1"/>
  <c r="R86" i="4" s="1"/>
  <c r="L66" i="4"/>
  <c r="Q66" i="4" s="1"/>
  <c r="R66" i="4" s="1"/>
  <c r="L138" i="4"/>
  <c r="Q138" i="4" s="1"/>
  <c r="R138" i="4" s="1"/>
  <c r="L369" i="4"/>
  <c r="Q369" i="4" s="1"/>
  <c r="R369" i="4" s="1"/>
  <c r="L111" i="4"/>
  <c r="Q111" i="4" s="1"/>
  <c r="R111" i="4" s="1"/>
  <c r="L393" i="4"/>
  <c r="Q393" i="4" s="1"/>
  <c r="R393" i="4" s="1"/>
  <c r="L83" i="4"/>
  <c r="Q83" i="4" s="1"/>
  <c r="R83" i="4" s="1"/>
  <c r="L167" i="4"/>
  <c r="Q167" i="4" s="1"/>
  <c r="R167" i="4" s="1"/>
  <c r="L377" i="4"/>
  <c r="Q377" i="4" s="1"/>
  <c r="R377" i="4" s="1"/>
  <c r="L303" i="4"/>
  <c r="Q303" i="4" s="1"/>
  <c r="R303" i="4" s="1"/>
  <c r="L159" i="4"/>
  <c r="Q159" i="4" s="1"/>
  <c r="R159" i="4" s="1"/>
  <c r="L236" i="4"/>
  <c r="Q236" i="4" s="1"/>
  <c r="R236" i="4" s="1"/>
  <c r="L324" i="4"/>
  <c r="Q324" i="4" s="1"/>
  <c r="R324" i="4" s="1"/>
  <c r="L277" i="4"/>
  <c r="Q277" i="4" s="1"/>
  <c r="R277" i="4" s="1"/>
  <c r="L103" i="4"/>
  <c r="Q103" i="4" s="1"/>
  <c r="R103" i="4" s="1"/>
  <c r="L276" i="4"/>
  <c r="Q276" i="4" s="1"/>
  <c r="R276" i="4" s="1"/>
  <c r="L153" i="4"/>
  <c r="Q153" i="4" s="1"/>
  <c r="R153" i="4" s="1"/>
  <c r="L255" i="4"/>
  <c r="Q255" i="4" s="1"/>
  <c r="R255" i="4" s="1"/>
  <c r="L180" i="4"/>
  <c r="Q180" i="4" s="1"/>
  <c r="R180" i="4" s="1"/>
  <c r="L338" i="4"/>
  <c r="Q338" i="4" s="1"/>
  <c r="R338" i="4" s="1"/>
  <c r="L53" i="4"/>
  <c r="Q53" i="4" s="1"/>
  <c r="R53" i="4" s="1"/>
  <c r="L386" i="4"/>
  <c r="Q386" i="4" s="1"/>
  <c r="R386" i="4" s="1"/>
  <c r="L119" i="4"/>
  <c r="Q119" i="4" s="1"/>
  <c r="R119" i="4" s="1"/>
  <c r="L354" i="4"/>
  <c r="Q354" i="4" s="1"/>
  <c r="R354" i="4" s="1"/>
  <c r="L388" i="4"/>
  <c r="Q388" i="4" s="1"/>
  <c r="R388" i="4" s="1"/>
  <c r="L242" i="4"/>
  <c r="Q242" i="4" s="1"/>
  <c r="R242" i="4" s="1"/>
  <c r="L134" i="4"/>
  <c r="Q134" i="4" s="1"/>
  <c r="R134" i="4" s="1"/>
  <c r="L382" i="4"/>
  <c r="Q382" i="4" s="1"/>
  <c r="R382" i="4" s="1"/>
  <c r="L121" i="4"/>
  <c r="Q121" i="4" s="1"/>
  <c r="R121" i="4" s="1"/>
  <c r="L132" i="4"/>
  <c r="Q132" i="4" s="1"/>
  <c r="R132" i="4" s="1"/>
  <c r="L163" i="4"/>
  <c r="Q163" i="4" s="1"/>
  <c r="R163" i="4" s="1"/>
  <c r="L392" i="4"/>
  <c r="Q392" i="4" s="1"/>
  <c r="R392" i="4" s="1"/>
  <c r="L140" i="4"/>
  <c r="Q140" i="4" s="1"/>
  <c r="R140" i="4" s="1"/>
  <c r="L31" i="4"/>
  <c r="Q31" i="4" s="1"/>
  <c r="R31" i="4" s="1"/>
  <c r="L360" i="4"/>
  <c r="Q360" i="4" s="1"/>
  <c r="R360" i="4" s="1"/>
  <c r="L247" i="4"/>
  <c r="Q247" i="4" s="1"/>
  <c r="R247" i="4" s="1"/>
  <c r="L331" i="4"/>
  <c r="Q331" i="4" s="1"/>
  <c r="R331" i="4" s="1"/>
  <c r="L177" i="4"/>
  <c r="Q177" i="4" s="1"/>
  <c r="R177" i="4" s="1"/>
  <c r="L380" i="4"/>
  <c r="Q380" i="4" s="1"/>
  <c r="R380" i="4" s="1"/>
  <c r="L41" i="4"/>
  <c r="Q41" i="4" s="1"/>
  <c r="R41" i="4" s="1"/>
  <c r="L112" i="4"/>
  <c r="Q112" i="4" s="1"/>
  <c r="R112" i="4" s="1"/>
  <c r="L32" i="4"/>
  <c r="Q32" i="4" s="1"/>
  <c r="R32" i="4" s="1"/>
  <c r="L307" i="4"/>
  <c r="Q307" i="4" s="1"/>
  <c r="R307" i="4" s="1"/>
  <c r="L336" i="4"/>
  <c r="Q336" i="4" s="1"/>
  <c r="R336" i="4" s="1"/>
  <c r="L373" i="4"/>
  <c r="Q373" i="4" s="1"/>
  <c r="R373" i="4" s="1"/>
  <c r="L98" i="4"/>
  <c r="Q98" i="4" s="1"/>
  <c r="R98" i="4" s="1"/>
  <c r="L176" i="4"/>
  <c r="Q176" i="4" s="1"/>
  <c r="R176" i="4" s="1"/>
  <c r="L252" i="4"/>
  <c r="Q252" i="4" s="1"/>
  <c r="R252" i="4" s="1"/>
  <c r="L268" i="4"/>
  <c r="Q268" i="4" s="1"/>
  <c r="R268" i="4" s="1"/>
  <c r="L152" i="4"/>
  <c r="Q152" i="4" s="1"/>
  <c r="R152" i="4" s="1"/>
  <c r="L107" i="4"/>
  <c r="Q107" i="4" s="1"/>
  <c r="R107" i="4" s="1"/>
  <c r="L280" i="4"/>
  <c r="Q280" i="4" s="1"/>
  <c r="R280" i="4" s="1"/>
  <c r="L244" i="4"/>
  <c r="Q244" i="4" s="1"/>
  <c r="R244" i="4" s="1"/>
  <c r="L113" i="4"/>
  <c r="Q113" i="4" s="1"/>
  <c r="R113" i="4" s="1"/>
  <c r="L63" i="4"/>
  <c r="Q63" i="4" s="1"/>
  <c r="R63" i="4" s="1"/>
  <c r="L274" i="4"/>
  <c r="Q274" i="4" s="1"/>
  <c r="R274" i="4" s="1"/>
  <c r="L212" i="4"/>
  <c r="Q212" i="4" s="1"/>
  <c r="R212" i="4" s="1"/>
  <c r="L270" i="4"/>
  <c r="Q270" i="4" s="1"/>
  <c r="R270" i="4" s="1"/>
  <c r="L179" i="4"/>
  <c r="Q179" i="4" s="1"/>
  <c r="R179" i="4" s="1"/>
  <c r="L250" i="4"/>
  <c r="Q250" i="4" s="1"/>
  <c r="R250" i="4" s="1"/>
  <c r="L154" i="4"/>
  <c r="Q154" i="4" s="1"/>
  <c r="R154" i="4" s="1"/>
  <c r="L323" i="4"/>
  <c r="Q323" i="4" s="1"/>
  <c r="R323" i="4" s="1"/>
  <c r="L279" i="4"/>
  <c r="Q279" i="4" s="1"/>
  <c r="R279" i="4" s="1"/>
  <c r="L160" i="4"/>
  <c r="Q160" i="4" s="1"/>
  <c r="R160" i="4" s="1"/>
  <c r="L58" i="4"/>
  <c r="Q58" i="4" s="1"/>
  <c r="R58" i="4" s="1"/>
  <c r="L221" i="4"/>
  <c r="Q221" i="4" s="1"/>
  <c r="R221" i="4" s="1"/>
  <c r="L114" i="4"/>
  <c r="Q114" i="4" s="1"/>
  <c r="R114" i="4" s="1"/>
  <c r="L275" i="4"/>
  <c r="Q275" i="4" s="1"/>
  <c r="R275" i="4" s="1"/>
  <c r="L375" i="4"/>
  <c r="Q375" i="4" s="1"/>
  <c r="R375" i="4" s="1"/>
  <c r="L232" i="4"/>
  <c r="Q232" i="4" s="1"/>
  <c r="R232" i="4" s="1"/>
  <c r="L320" i="4"/>
  <c r="Q320" i="4" s="1"/>
  <c r="R320" i="4" s="1"/>
  <c r="L44" i="4"/>
  <c r="Q44" i="4" s="1"/>
  <c r="R44" i="4" s="1"/>
  <c r="L383" i="4"/>
  <c r="Q383" i="4" s="1"/>
  <c r="R383" i="4" s="1"/>
  <c r="L38" i="4"/>
  <c r="Q38" i="4" s="1"/>
  <c r="R38" i="4" s="1"/>
  <c r="L284" i="4"/>
  <c r="Q284" i="4" s="1"/>
  <c r="R284" i="4" s="1"/>
  <c r="L50" i="4"/>
  <c r="Q50" i="4" s="1"/>
  <c r="R50" i="4" s="1"/>
  <c r="L234" i="4"/>
  <c r="Q234" i="4" s="1"/>
  <c r="R234" i="4" s="1"/>
  <c r="L293" i="4"/>
  <c r="Q293" i="4" s="1"/>
  <c r="R293" i="4" s="1"/>
  <c r="L182" i="4"/>
  <c r="Q182" i="4" s="1"/>
  <c r="R182" i="4" s="1"/>
  <c r="L258" i="4"/>
  <c r="Q258" i="4" s="1"/>
  <c r="R258" i="4" s="1"/>
  <c r="L301" i="4"/>
  <c r="Q301" i="4" s="1"/>
  <c r="R301" i="4" s="1"/>
  <c r="L77" i="4"/>
  <c r="Q77" i="4" s="1"/>
  <c r="R77" i="4" s="1"/>
  <c r="L297" i="4"/>
  <c r="Q297" i="4" s="1"/>
  <c r="R297" i="4" s="1"/>
  <c r="L364" i="4"/>
  <c r="Q364" i="4" s="1"/>
  <c r="R364" i="4" s="1"/>
  <c r="L305" i="4"/>
  <c r="Q305" i="4" s="1"/>
  <c r="R305" i="4" s="1"/>
  <c r="L47" i="4"/>
  <c r="Q47" i="4" s="1"/>
  <c r="R47" i="4" s="1"/>
  <c r="L334" i="4"/>
  <c r="Q334" i="4" s="1"/>
  <c r="R334" i="4" s="1"/>
  <c r="L347" i="4"/>
  <c r="Q347" i="4" s="1"/>
  <c r="R347" i="4" s="1"/>
  <c r="L39" i="4"/>
  <c r="Q39" i="4" s="1"/>
  <c r="R39" i="4" s="1"/>
  <c r="L183" i="4"/>
  <c r="Q183" i="4" s="1"/>
  <c r="R183" i="4" s="1"/>
  <c r="L100" i="4"/>
  <c r="Q100" i="4" s="1"/>
  <c r="R100" i="4" s="1"/>
  <c r="L281" i="4"/>
  <c r="Q281" i="4" s="1"/>
  <c r="R281" i="4" s="1"/>
  <c r="L358" i="4"/>
  <c r="Q358" i="4" s="1"/>
  <c r="R358" i="4" s="1"/>
  <c r="L343" i="4"/>
  <c r="Q343" i="4" s="1"/>
  <c r="R343" i="4" s="1"/>
  <c r="L370" i="4"/>
  <c r="Q370" i="4" s="1"/>
  <c r="R370" i="4" s="1"/>
  <c r="L191" i="4"/>
  <c r="Q191" i="4" s="1"/>
  <c r="R191" i="4" s="1"/>
  <c r="L137" i="4"/>
  <c r="Q137" i="4" s="1"/>
  <c r="R137" i="4" s="1"/>
  <c r="L61" i="4"/>
  <c r="Q61" i="4" s="1"/>
  <c r="R61" i="4" s="1"/>
  <c r="L189" i="4"/>
  <c r="Q189" i="4" s="1"/>
  <c r="R189" i="4" s="1"/>
  <c r="L315" i="4"/>
  <c r="Q315" i="4" s="1"/>
  <c r="R315" i="4" s="1"/>
  <c r="L118" i="4"/>
  <c r="Q118" i="4" s="1"/>
  <c r="R118" i="4" s="1"/>
  <c r="L145" i="4"/>
  <c r="Q145" i="4" s="1"/>
  <c r="R145" i="4" s="1"/>
  <c r="L296" i="4"/>
  <c r="Q296" i="4" s="1"/>
  <c r="R296" i="4" s="1"/>
  <c r="L196" i="4"/>
  <c r="Q196" i="4" s="1"/>
  <c r="R196" i="4" s="1"/>
  <c r="L246" i="4"/>
  <c r="Q246" i="4" s="1"/>
  <c r="R246" i="4" s="1"/>
  <c r="L131" i="4"/>
  <c r="Q131" i="4" s="1"/>
  <c r="R131" i="4" s="1"/>
  <c r="L104" i="4"/>
  <c r="Q104" i="4" s="1"/>
  <c r="R104" i="4" s="1"/>
  <c r="L72" i="4"/>
  <c r="Q72" i="4" s="1"/>
  <c r="R72" i="4" s="1"/>
  <c r="L344" i="4"/>
  <c r="Q344" i="4" s="1"/>
  <c r="R344" i="4" s="1"/>
  <c r="L37" i="4"/>
  <c r="Q37" i="4" s="1"/>
  <c r="R37" i="4" s="1"/>
  <c r="L149" i="4"/>
  <c r="Q149" i="4" s="1"/>
  <c r="R149" i="4" s="1"/>
  <c r="L201" i="4"/>
  <c r="Q201" i="4" s="1"/>
  <c r="R201" i="4" s="1"/>
  <c r="L346" i="4"/>
  <c r="Q346" i="4" s="1"/>
  <c r="R346" i="4" s="1"/>
  <c r="L265" i="4"/>
  <c r="Q265" i="4" s="1"/>
  <c r="R265" i="4" s="1"/>
  <c r="L193" i="4"/>
  <c r="Q193" i="4" s="1"/>
  <c r="R193" i="4" s="1"/>
  <c r="L299" i="4"/>
  <c r="Q299" i="4" s="1"/>
  <c r="R299" i="4" s="1"/>
  <c r="L64" i="4"/>
  <c r="Q64" i="4" s="1"/>
  <c r="R64" i="4" s="1"/>
  <c r="L197" i="4"/>
  <c r="Q197" i="4" s="1"/>
  <c r="R197" i="4" s="1"/>
  <c r="L345" i="4"/>
  <c r="Q345" i="4" s="1"/>
  <c r="R345" i="4" s="1"/>
  <c r="L190" i="4"/>
  <c r="Q190" i="4" s="1"/>
  <c r="R190" i="4" s="1"/>
  <c r="L120" i="4"/>
  <c r="Q120" i="4" s="1"/>
  <c r="R120" i="4" s="1"/>
  <c r="L321" i="4"/>
  <c r="Q321" i="4" s="1"/>
  <c r="R321" i="4" s="1"/>
  <c r="L126" i="4"/>
  <c r="Q126" i="4" s="1"/>
  <c r="R126" i="4" s="1"/>
  <c r="L237" i="4"/>
  <c r="Q237" i="4" s="1"/>
  <c r="R237" i="4" s="1"/>
  <c r="L207" i="4"/>
  <c r="Q207" i="4" s="1"/>
  <c r="R207" i="4" s="1"/>
  <c r="L235" i="4"/>
  <c r="Q235" i="4" s="1"/>
  <c r="R235" i="4" s="1"/>
  <c r="L352" i="4"/>
  <c r="Q352" i="4" s="1"/>
  <c r="R352" i="4" s="1"/>
  <c r="L62" i="4"/>
  <c r="Q62" i="4" s="1"/>
  <c r="R62" i="4" s="1"/>
  <c r="L227" i="4"/>
  <c r="Q227" i="4" s="1"/>
  <c r="R227" i="4" s="1"/>
  <c r="L349" i="4"/>
  <c r="Q349" i="4" s="1"/>
  <c r="R349" i="4" s="1"/>
  <c r="L171" i="4"/>
  <c r="Q171" i="4" s="1"/>
  <c r="R171" i="4" s="1"/>
  <c r="L241" i="4"/>
  <c r="Q241" i="4" s="1"/>
  <c r="R241" i="4" s="1"/>
  <c r="L93" i="4"/>
  <c r="Q93" i="4" s="1"/>
  <c r="R93" i="4" s="1"/>
  <c r="L123" i="4"/>
  <c r="Q123" i="4" s="1"/>
  <c r="R123" i="4" s="1"/>
  <c r="L67" i="4"/>
  <c r="Q67" i="4" s="1"/>
  <c r="R67" i="4" s="1"/>
  <c r="L187" i="4"/>
  <c r="Q187" i="4" s="1"/>
  <c r="R187" i="4" s="1"/>
  <c r="L165" i="4"/>
  <c r="Q165" i="4" s="1"/>
  <c r="R165" i="4" s="1"/>
  <c r="L266" i="4"/>
  <c r="Q266" i="4" s="1"/>
  <c r="R266" i="4" s="1"/>
  <c r="L209" i="4"/>
  <c r="Q209" i="4" s="1"/>
  <c r="R209" i="4" s="1"/>
  <c r="L85" i="4"/>
  <c r="Q85" i="4" s="1"/>
  <c r="R85" i="4" s="1"/>
  <c r="L151" i="4"/>
  <c r="Q151" i="4" s="1"/>
  <c r="R151" i="4" s="1"/>
  <c r="L294" i="4"/>
  <c r="Q294" i="4" s="1"/>
  <c r="R294" i="4" s="1"/>
  <c r="L156" i="4"/>
  <c r="Q156" i="4" s="1"/>
  <c r="R156" i="4" s="1"/>
  <c r="L125" i="4"/>
  <c r="Q125" i="4" s="1"/>
  <c r="R125" i="4" s="1"/>
  <c r="L115" i="4"/>
  <c r="Q115" i="4" s="1"/>
  <c r="R115" i="4" s="1"/>
  <c r="L233" i="4"/>
  <c r="Q233" i="4" s="1"/>
  <c r="R233" i="4" s="1"/>
  <c r="L304" i="4"/>
  <c r="Q304" i="4" s="1"/>
  <c r="R304" i="4" s="1"/>
  <c r="L290" i="4"/>
  <c r="Q290" i="4" s="1"/>
  <c r="R290" i="4" s="1"/>
  <c r="L99" i="4"/>
  <c r="Q99" i="4" s="1"/>
  <c r="R99" i="4" s="1"/>
  <c r="L263" i="4"/>
  <c r="Q263" i="4" s="1"/>
  <c r="R263" i="4" s="1"/>
  <c r="L342" i="4"/>
  <c r="Q342" i="4" s="1"/>
  <c r="R342" i="4" s="1"/>
  <c r="L185" i="4"/>
  <c r="Q185" i="4" s="1"/>
  <c r="R185" i="4" s="1"/>
  <c r="L146" i="4"/>
  <c r="Q146" i="4" s="1"/>
  <c r="R146" i="4" s="1"/>
  <c r="L178" i="4"/>
  <c r="Q178" i="4" s="1"/>
  <c r="R178" i="4" s="1"/>
  <c r="L387" i="4"/>
  <c r="Q387" i="4" s="1"/>
  <c r="R387" i="4" s="1"/>
  <c r="L264" i="4"/>
  <c r="Q264" i="4" s="1"/>
  <c r="R264" i="4" s="1"/>
  <c r="L226" i="4"/>
  <c r="Q226" i="4" s="1"/>
  <c r="R226" i="4" s="1"/>
  <c r="L385" i="4"/>
  <c r="Q385" i="4" s="1"/>
  <c r="R385" i="4" s="1"/>
  <c r="L310" i="4"/>
  <c r="Q310" i="4" s="1"/>
  <c r="R310" i="4" s="1"/>
  <c r="L245" i="4"/>
  <c r="Q245" i="4" s="1"/>
  <c r="R245" i="4" s="1"/>
  <c r="L147" i="4"/>
  <c r="Q147" i="4" s="1"/>
  <c r="R147" i="4" s="1"/>
  <c r="L68" i="4"/>
  <c r="Q68" i="4" s="1"/>
  <c r="R68" i="4" s="1"/>
  <c r="L206" i="4"/>
  <c r="Q206" i="4" s="1"/>
  <c r="R206" i="4" s="1"/>
  <c r="L269" i="4"/>
  <c r="Q269" i="4" s="1"/>
  <c r="R269" i="4" s="1"/>
  <c r="L362" i="4"/>
  <c r="Q362" i="4" s="1"/>
  <c r="R362" i="4" s="1"/>
  <c r="L129" i="4"/>
  <c r="Q129" i="4" s="1"/>
  <c r="R129" i="4" s="1"/>
  <c r="L204" i="4"/>
  <c r="Q204" i="4" s="1"/>
  <c r="R204" i="4" s="1"/>
  <c r="L141" i="4"/>
  <c r="Q141" i="4" s="1"/>
  <c r="R141" i="4" s="1"/>
  <c r="L384" i="4"/>
  <c r="Q384" i="4" s="1"/>
  <c r="R384" i="4" s="1"/>
  <c r="L262" i="4"/>
  <c r="Q262" i="4" s="1"/>
  <c r="R262" i="4" s="1"/>
  <c r="L214" i="4"/>
  <c r="Q214" i="4" s="1"/>
  <c r="R214" i="4" s="1"/>
  <c r="L213" i="4"/>
  <c r="Q213" i="4" s="1"/>
  <c r="R213" i="4" s="1"/>
  <c r="L337" i="4"/>
  <c r="Q337" i="4" s="1"/>
  <c r="R337" i="4" s="1"/>
  <c r="L175" i="4"/>
  <c r="Q175" i="4" s="1"/>
  <c r="R175" i="4" s="1"/>
  <c r="L102" i="4"/>
  <c r="Q102" i="4" s="1"/>
  <c r="R102" i="4" s="1"/>
  <c r="L218" i="4"/>
  <c r="Q218" i="4" s="1"/>
  <c r="R218" i="4" s="1"/>
  <c r="L208" i="4"/>
  <c r="Q208" i="4" s="1"/>
  <c r="R208" i="4" s="1"/>
  <c r="L371" i="4"/>
  <c r="Q371" i="4" s="1"/>
  <c r="R371" i="4" s="1"/>
  <c r="L217" i="4"/>
  <c r="Q217" i="4" s="1"/>
  <c r="R217" i="4" s="1"/>
  <c r="L144" i="4"/>
  <c r="Q144" i="4" s="1"/>
  <c r="R144" i="4" s="1"/>
  <c r="L135" i="4"/>
  <c r="Q135" i="4" s="1"/>
  <c r="R135" i="4" s="1"/>
  <c r="L174" i="4"/>
  <c r="Q174" i="4" s="1"/>
  <c r="R174" i="4" s="1"/>
  <c r="L273" i="4"/>
  <c r="Q273" i="4" s="1"/>
  <c r="R273" i="4" s="1"/>
  <c r="L30" i="4"/>
  <c r="Q30" i="4" s="1"/>
  <c r="R30" i="4" s="1"/>
  <c r="L87" i="4"/>
  <c r="Q87" i="4" s="1"/>
  <c r="R87" i="4" s="1"/>
  <c r="L251" i="4"/>
  <c r="Q251" i="4" s="1"/>
  <c r="R251" i="4" s="1"/>
  <c r="L300" i="4"/>
  <c r="Q300" i="4" s="1"/>
  <c r="R300" i="4" s="1"/>
  <c r="L105" i="4"/>
  <c r="Q105" i="4" s="1"/>
  <c r="R105" i="4" s="1"/>
  <c r="L169" i="4"/>
  <c r="Q169" i="4" s="1"/>
  <c r="R169" i="4" s="1"/>
  <c r="L302" i="4"/>
  <c r="Q302" i="4" s="1"/>
  <c r="R302" i="4" s="1"/>
  <c r="L378" i="4"/>
  <c r="Q378" i="4" s="1"/>
  <c r="R378" i="4" s="1"/>
  <c r="L267" i="4"/>
  <c r="Q267" i="4" s="1"/>
  <c r="R267" i="4" s="1"/>
  <c r="L157" i="4"/>
  <c r="Q157" i="4" s="1"/>
  <c r="R157" i="4" s="1"/>
  <c r="L124" i="4"/>
  <c r="Q124" i="4" s="1"/>
  <c r="R124" i="4" s="1"/>
  <c r="L46" i="4"/>
  <c r="Q46" i="4" s="1"/>
  <c r="R46" i="4" s="1"/>
  <c r="L355" i="4"/>
  <c r="Q355" i="4" s="1"/>
  <c r="R355" i="4" s="1"/>
  <c r="L42" i="4"/>
  <c r="Q42" i="4" s="1"/>
  <c r="R42" i="4" s="1"/>
  <c r="L389" i="4"/>
  <c r="Q389" i="4" s="1"/>
  <c r="R389" i="4" s="1"/>
  <c r="L82" i="4"/>
  <c r="Q82" i="4" s="1"/>
  <c r="R82" i="4" s="1"/>
  <c r="L195" i="4"/>
  <c r="Q195" i="4" s="1"/>
  <c r="R195" i="4" s="1"/>
  <c r="L150" i="4"/>
  <c r="Q150" i="4" s="1"/>
  <c r="R150" i="4" s="1"/>
  <c r="L52" i="4"/>
  <c r="Q52" i="4" s="1"/>
  <c r="R52" i="4" s="1"/>
  <c r="L340" i="4"/>
  <c r="Q340" i="4" s="1"/>
  <c r="R340" i="4" s="1"/>
  <c r="L257" i="4"/>
  <c r="Q257" i="4" s="1"/>
  <c r="R257" i="4" s="1"/>
  <c r="L292" i="4"/>
  <c r="Q292" i="4" s="1"/>
  <c r="R292" i="4" s="1"/>
  <c r="L272" i="4"/>
  <c r="Q272" i="4" s="1"/>
  <c r="R272" i="4" s="1"/>
  <c r="L49" i="4"/>
  <c r="Q49" i="4" s="1"/>
  <c r="R49" i="4" s="1"/>
  <c r="L239" i="4"/>
  <c r="Q239" i="4" s="1"/>
  <c r="R239" i="4" s="1"/>
  <c r="L181" i="4"/>
  <c r="Q181" i="4" s="1"/>
  <c r="R181" i="4" s="1"/>
  <c r="L210" i="4"/>
  <c r="Q210" i="4" s="1"/>
  <c r="R210" i="4" s="1"/>
  <c r="L317" i="4"/>
  <c r="Q317" i="4" s="1"/>
  <c r="R317" i="4" s="1"/>
  <c r="L333" i="4"/>
  <c r="Q333" i="4" s="1"/>
  <c r="R333" i="4" s="1"/>
  <c r="L229" i="4"/>
  <c r="Q229" i="4" s="1"/>
  <c r="R229" i="4" s="1"/>
  <c r="L117" i="4"/>
  <c r="Q117" i="4" s="1"/>
  <c r="R117" i="4" s="1"/>
  <c r="L353" i="4"/>
  <c r="Q353" i="4" s="1"/>
  <c r="R353" i="4" s="1"/>
  <c r="L192" i="4"/>
  <c r="Q192" i="4" s="1"/>
  <c r="R192" i="4" s="1"/>
  <c r="L339" i="4"/>
  <c r="Q339" i="4" s="1"/>
  <c r="R339" i="4" s="1"/>
  <c r="L34" i="4"/>
  <c r="Q34" i="4" s="1"/>
  <c r="R34" i="4" s="1"/>
  <c r="L231" i="4"/>
  <c r="Q231" i="4" s="1"/>
  <c r="R231" i="4" s="1"/>
  <c r="L158" i="4"/>
  <c r="Q158" i="4" s="1"/>
  <c r="R158" i="4" s="1"/>
  <c r="L390" i="4"/>
  <c r="Q390" i="4" s="1"/>
  <c r="R390" i="4" s="1"/>
  <c r="L361" i="4"/>
  <c r="Q361" i="4" s="1"/>
  <c r="R361" i="4" s="1"/>
  <c r="L256" i="4"/>
  <c r="Q256" i="4" s="1"/>
  <c r="R256" i="4" s="1"/>
  <c r="L289" i="4"/>
  <c r="Q289" i="4" s="1"/>
  <c r="R289" i="4" s="1"/>
  <c r="L130" i="4"/>
  <c r="Q130" i="4" s="1"/>
  <c r="R130" i="4" s="1"/>
  <c r="L372" i="4"/>
  <c r="Q372" i="4" s="1"/>
  <c r="R372" i="4" s="1"/>
  <c r="L328" i="4"/>
  <c r="Q328" i="4" s="1"/>
  <c r="R328" i="4" s="1"/>
  <c r="L238" i="4"/>
  <c r="Q238" i="4" s="1"/>
  <c r="R238" i="4" s="1"/>
  <c r="L228" i="4"/>
  <c r="Q228" i="4" s="1"/>
  <c r="R228" i="4" s="1"/>
  <c r="L261" i="4"/>
  <c r="Q261" i="4" s="1"/>
  <c r="R261" i="4" s="1"/>
  <c r="L309" i="4"/>
  <c r="Q309" i="4" s="1"/>
  <c r="R309" i="4" s="1"/>
  <c r="L139" i="4"/>
  <c r="Q139" i="4" s="1"/>
  <c r="R139" i="4" s="1"/>
  <c r="L271" i="4"/>
  <c r="Q271" i="4" s="1"/>
  <c r="R271" i="4" s="1"/>
  <c r="L203" i="4"/>
  <c r="Q203" i="4" s="1"/>
  <c r="R203" i="4" s="1"/>
  <c r="L351" i="4"/>
  <c r="Q351" i="4" s="1"/>
  <c r="R351" i="4" s="1"/>
  <c r="L325" i="4"/>
  <c r="Q325" i="4" s="1"/>
  <c r="R325" i="4" s="1"/>
  <c r="L319" i="4"/>
  <c r="Q319" i="4" s="1"/>
  <c r="R319" i="4" s="1"/>
  <c r="L223" i="4"/>
  <c r="Q223" i="4" s="1"/>
  <c r="R223" i="4" s="1"/>
  <c r="L357" i="4"/>
  <c r="Q357" i="4" s="1"/>
  <c r="R357" i="4" s="1"/>
  <c r="L286" i="4"/>
  <c r="Q286" i="4" s="1"/>
  <c r="R286" i="4" s="1"/>
  <c r="L287" i="4"/>
  <c r="Q287" i="4" s="1"/>
  <c r="R287" i="4" s="1"/>
  <c r="L80" i="4"/>
  <c r="Q80" i="4" s="1"/>
  <c r="R80" i="4" s="1"/>
  <c r="L348" i="4"/>
  <c r="Q348" i="4" s="1"/>
  <c r="R348" i="4" s="1"/>
  <c r="L36" i="4"/>
  <c r="Q36" i="4" s="1"/>
  <c r="R36" i="4" s="1"/>
  <c r="L259" i="4"/>
  <c r="Q259" i="4" s="1"/>
  <c r="R259" i="4" s="1"/>
  <c r="L55" i="4"/>
  <c r="Q55" i="4" s="1"/>
  <c r="R55" i="4" s="1"/>
  <c r="L253" i="4"/>
  <c r="Q253" i="4" s="1"/>
  <c r="R253" i="4" s="1"/>
  <c r="L243" i="4"/>
  <c r="Q243" i="4" s="1"/>
  <c r="R243" i="4" s="1"/>
  <c r="L173" i="4"/>
  <c r="Q173" i="4" s="1"/>
  <c r="R173" i="4" s="1"/>
  <c r="L230" i="4"/>
  <c r="Q230" i="4" s="1"/>
  <c r="R230" i="4" s="1"/>
  <c r="L311" i="4"/>
  <c r="Q311" i="4" s="1"/>
  <c r="R311" i="4" s="1"/>
  <c r="L75" i="4"/>
  <c r="Q75" i="4" s="1"/>
  <c r="R75" i="4" s="1"/>
  <c r="L288" i="4"/>
  <c r="Q288" i="4" s="1"/>
  <c r="R288" i="4" s="1"/>
  <c r="L116" i="4"/>
  <c r="Q116" i="4" s="1"/>
  <c r="R116" i="4" s="1"/>
  <c r="L110" i="4"/>
  <c r="Q110" i="4" s="1"/>
  <c r="R110" i="4" s="1"/>
  <c r="L194" i="4"/>
  <c r="Q194" i="4" s="1"/>
  <c r="R194" i="4" s="1"/>
  <c r="L376" i="4"/>
  <c r="Q376" i="4" s="1"/>
  <c r="R376" i="4" s="1"/>
  <c r="L155" i="4"/>
  <c r="Q155" i="4" s="1"/>
  <c r="R155" i="4" s="1"/>
  <c r="L54" i="4"/>
  <c r="Q54" i="4" s="1"/>
  <c r="R54" i="4" s="1"/>
  <c r="L188" i="4"/>
  <c r="Q188" i="4" s="1"/>
  <c r="R188" i="4" s="1"/>
  <c r="L374" i="4"/>
  <c r="Q374" i="4" s="1"/>
  <c r="R374" i="4" s="1"/>
  <c r="L136" i="4"/>
  <c r="Q136" i="4" s="1"/>
  <c r="R136" i="4" s="1"/>
  <c r="L326" i="4"/>
  <c r="Q326" i="4" s="1"/>
  <c r="R326" i="4" s="1"/>
  <c r="L128" i="4"/>
  <c r="Q128" i="4" s="1"/>
  <c r="R128" i="4" s="1"/>
  <c r="L57" i="4"/>
  <c r="Q57" i="4" s="1"/>
  <c r="R57" i="4" s="1"/>
  <c r="L84" i="4"/>
  <c r="Q84" i="4" s="1"/>
  <c r="R84" i="4" s="1"/>
  <c r="L96" i="4"/>
  <c r="Q96" i="4" s="1"/>
  <c r="R96" i="4" s="1"/>
  <c r="L78" i="4"/>
  <c r="Q78" i="4" s="1"/>
  <c r="R78" i="4" s="1"/>
  <c r="L341" i="4"/>
  <c r="Q341" i="4" s="1"/>
  <c r="R341" i="4" s="1"/>
  <c r="L198" i="4"/>
  <c r="Q198" i="4" s="1"/>
  <c r="R198" i="4" s="1"/>
  <c r="T58" i="12"/>
  <c r="Q10" i="15" s="1"/>
  <c r="M285" i="4"/>
  <c r="N285" i="4"/>
  <c r="N246" i="4"/>
  <c r="M320" i="4"/>
  <c r="M260" i="4"/>
  <c r="N260" i="4"/>
  <c r="M35" i="4"/>
  <c r="N35" i="4"/>
  <c r="N377" i="4"/>
  <c r="N143" i="4"/>
  <c r="N140" i="4"/>
  <c r="M375" i="4"/>
  <c r="N375" i="4"/>
  <c r="M179" i="4"/>
  <c r="M81" i="4"/>
  <c r="N81" i="4"/>
  <c r="M358" i="4"/>
  <c r="N358" i="4"/>
  <c r="M69" i="4"/>
  <c r="N69" i="4"/>
  <c r="M90" i="4"/>
  <c r="N90" i="4"/>
  <c r="M229" i="4"/>
  <c r="M205" i="4"/>
  <c r="N205" i="4"/>
  <c r="M295" i="4"/>
  <c r="N170" i="4"/>
  <c r="N327" i="4"/>
  <c r="M212" i="4"/>
  <c r="N212" i="4"/>
  <c r="M283" i="4"/>
  <c r="N283" i="4"/>
  <c r="M200" i="4"/>
  <c r="N200" i="4"/>
  <c r="N53" i="4"/>
  <c r="M168" i="4"/>
  <c r="N168" i="4"/>
  <c r="M199" i="4"/>
  <c r="M318" i="4"/>
  <c r="N318" i="4"/>
  <c r="M133" i="4"/>
  <c r="M303" i="4"/>
  <c r="M291" i="4"/>
  <c r="N291" i="4"/>
  <c r="M282" i="4"/>
  <c r="N282" i="4"/>
  <c r="M94" i="4"/>
  <c r="N94" i="4"/>
  <c r="N59" i="4"/>
  <c r="M119" i="4"/>
  <c r="M219" i="4"/>
  <c r="N219" i="4"/>
  <c r="M379" i="4"/>
  <c r="N379" i="4"/>
  <c r="N365" i="4"/>
  <c r="N216" i="4"/>
  <c r="M51" i="4"/>
  <c r="N373" i="4"/>
  <c r="M151" i="4"/>
  <c r="M209" i="4"/>
  <c r="M171" i="4"/>
  <c r="N227" i="4"/>
  <c r="M345" i="4"/>
  <c r="AS66" i="12"/>
  <c r="AS67" i="12" s="1"/>
  <c r="AT65" i="12" s="1"/>
  <c r="AT74" i="12"/>
  <c r="AU72" i="12" s="1"/>
  <c r="AU73" i="12" s="1"/>
  <c r="AT24" i="12"/>
  <c r="AT25" i="12" s="1"/>
  <c r="AU23" i="12" s="1"/>
  <c r="AC21" i="13"/>
  <c r="AR31" i="12"/>
  <c r="AR32" i="12" s="1"/>
  <c r="AS30" i="12" s="1"/>
  <c r="AR81" i="12"/>
  <c r="AS79" i="12" s="1"/>
  <c r="AS80" i="12" s="1"/>
  <c r="S109" i="12"/>
  <c r="T18" i="12"/>
  <c r="Y12" i="7"/>
  <c r="Q9" i="15"/>
  <c r="AE23" i="13"/>
  <c r="G83" i="3"/>
  <c r="J83" i="3"/>
  <c r="H83" i="3"/>
  <c r="I83" i="3"/>
  <c r="N89" i="4" l="1"/>
  <c r="N345" i="4"/>
  <c r="N166" i="4"/>
  <c r="N199" i="4"/>
  <c r="N41" i="4"/>
  <c r="N43" i="4"/>
  <c r="N240" i="4"/>
  <c r="N179" i="4"/>
  <c r="N122" i="4"/>
  <c r="N92" i="4"/>
  <c r="N133" i="4"/>
  <c r="N151" i="4"/>
  <c r="N119" i="4"/>
  <c r="N232" i="4"/>
  <c r="V129" i="22"/>
  <c r="V145" i="22" s="1"/>
  <c r="V148" i="22" s="1"/>
  <c r="V162" i="22" s="1"/>
  <c r="V79" i="22"/>
  <c r="V77" i="22" s="1"/>
  <c r="V71" i="22" s="1"/>
  <c r="V82" i="22" s="1"/>
  <c r="V83" i="22" s="1"/>
  <c r="M64" i="4"/>
  <c r="M365" i="4"/>
  <c r="M129" i="4"/>
  <c r="N301" i="4"/>
  <c r="V129" i="21"/>
  <c r="V145" i="21" s="1"/>
  <c r="T26" i="23" s="1"/>
  <c r="V79" i="21"/>
  <c r="V77" i="21" s="1"/>
  <c r="V71" i="21" s="1"/>
  <c r="V82" i="21" s="1"/>
  <c r="V83" i="21" s="1"/>
  <c r="N389" i="4"/>
  <c r="Q29" i="4"/>
  <c r="E17" i="2" s="1"/>
  <c r="N202" i="4"/>
  <c r="N142" i="4"/>
  <c r="M204" i="4"/>
  <c r="N312" i="4"/>
  <c r="M350" i="4"/>
  <c r="N159" i="4"/>
  <c r="M186" i="4"/>
  <c r="M159" i="4"/>
  <c r="M161" i="4"/>
  <c r="M45" i="4"/>
  <c r="N161" i="4"/>
  <c r="M156" i="4"/>
  <c r="N104" i="4"/>
  <c r="M370" i="4"/>
  <c r="M217" i="4"/>
  <c r="N176" i="4"/>
  <c r="N220" i="4"/>
  <c r="M220" i="4"/>
  <c r="N51" i="4"/>
  <c r="M327" i="4"/>
  <c r="N229" i="4"/>
  <c r="M377" i="4"/>
  <c r="N29" i="4"/>
  <c r="N189" i="4"/>
  <c r="N309" i="4"/>
  <c r="N56" i="4"/>
  <c r="N88" i="4"/>
  <c r="N279" i="4"/>
  <c r="N107" i="4"/>
  <c r="N134" i="4"/>
  <c r="M380" i="4"/>
  <c r="N304" i="4"/>
  <c r="M304" i="4"/>
  <c r="M125" i="4"/>
  <c r="N80" i="4"/>
  <c r="N186" i="4"/>
  <c r="N45" i="4"/>
  <c r="M123" i="4"/>
  <c r="M74" i="4"/>
  <c r="M247" i="4"/>
  <c r="M202" i="4"/>
  <c r="N350" i="4"/>
  <c r="N66" i="4"/>
  <c r="M37" i="4"/>
  <c r="M277" i="4"/>
  <c r="N242" i="4"/>
  <c r="N262" i="4"/>
  <c r="N91" i="4"/>
  <c r="M330" i="4"/>
  <c r="N381" i="4"/>
  <c r="M190" i="4"/>
  <c r="N177" i="4"/>
  <c r="M381" i="4"/>
  <c r="M262" i="4"/>
  <c r="M91" i="4"/>
  <c r="N321" i="4"/>
  <c r="N385" i="4"/>
  <c r="N248" i="4"/>
  <c r="N249" i="4"/>
  <c r="N44" i="4"/>
  <c r="N38" i="4"/>
  <c r="M321" i="4"/>
  <c r="M385" i="4"/>
  <c r="M248" i="4"/>
  <c r="M249" i="4"/>
  <c r="M264" i="4"/>
  <c r="N192" i="4"/>
  <c r="N326" i="4"/>
  <c r="N364" i="4"/>
  <c r="N359" i="4"/>
  <c r="M363" i="4"/>
  <c r="M359" i="4"/>
  <c r="N224" i="4"/>
  <c r="M241" i="4"/>
  <c r="M224" i="4"/>
  <c r="M192" i="4"/>
  <c r="N95" i="4"/>
  <c r="N236" i="4"/>
  <c r="N215" i="4"/>
  <c r="N354" i="4"/>
  <c r="N252" i="4"/>
  <c r="N141" i="4"/>
  <c r="M144" i="4"/>
  <c r="N319" i="4"/>
  <c r="M252" i="4"/>
  <c r="N72" i="4"/>
  <c r="M215" i="4"/>
  <c r="M95" i="4"/>
  <c r="M354" i="4"/>
  <c r="M173" i="4"/>
  <c r="N144" i="4"/>
  <c r="M236" i="4"/>
  <c r="N125" i="4"/>
  <c r="N74" i="4"/>
  <c r="N330" i="4"/>
  <c r="N378" i="4"/>
  <c r="N247" i="4"/>
  <c r="AJ61" i="21"/>
  <c r="AC45" i="23" s="1"/>
  <c r="AC43" i="23" s="1"/>
  <c r="AJ61" i="22"/>
  <c r="AJ60" i="22" s="1"/>
  <c r="AJ69" i="22" s="1"/>
  <c r="AC45" i="5"/>
  <c r="AC43" i="5" s="1"/>
  <c r="AJ60" i="3"/>
  <c r="AJ69" i="3" s="1"/>
  <c r="N120" i="4"/>
  <c r="M120" i="4"/>
  <c r="N52" i="4"/>
  <c r="N353" i="4"/>
  <c r="M72" i="4"/>
  <c r="M227" i="4"/>
  <c r="N174" i="4"/>
  <c r="N152" i="4"/>
  <c r="N250" i="4"/>
  <c r="M312" i="4"/>
  <c r="N278" i="4"/>
  <c r="M142" i="4"/>
  <c r="N132" i="4"/>
  <c r="N37" i="4"/>
  <c r="N171" i="4"/>
  <c r="N146" i="4"/>
  <c r="M169" i="4"/>
  <c r="M152" i="4"/>
  <c r="M250" i="4"/>
  <c r="N75" i="4"/>
  <c r="N295" i="4"/>
  <c r="N360" i="4"/>
  <c r="N320" i="4"/>
  <c r="AD17" i="13"/>
  <c r="AD21" i="13" s="1"/>
  <c r="AC74" i="13"/>
  <c r="AC77" i="13" s="1"/>
  <c r="AK61" i="3" s="1"/>
  <c r="AC45" i="24"/>
  <c r="AC43" i="24" s="1"/>
  <c r="N173" i="4"/>
  <c r="N374" i="4"/>
  <c r="N169" i="4"/>
  <c r="N130" i="4"/>
  <c r="M331" i="4"/>
  <c r="N93" i="4"/>
  <c r="N190" i="4"/>
  <c r="N123" i="4"/>
  <c r="M146" i="4"/>
  <c r="N208" i="4"/>
  <c r="M141" i="4"/>
  <c r="N267" i="4"/>
  <c r="M86" i="4"/>
  <c r="M44" i="4"/>
  <c r="N79" i="4"/>
  <c r="N324" i="4"/>
  <c r="N298" i="4"/>
  <c r="N57" i="4"/>
  <c r="M79" i="4"/>
  <c r="N339" i="4"/>
  <c r="N48" i="4"/>
  <c r="N64" i="4"/>
  <c r="M233" i="4"/>
  <c r="M373" i="4"/>
  <c r="N154" i="4"/>
  <c r="N348" i="4"/>
  <c r="M174" i="4"/>
  <c r="M177" i="4"/>
  <c r="M53" i="4"/>
  <c r="N277" i="4"/>
  <c r="M48" i="4"/>
  <c r="N61" i="4"/>
  <c r="N286" i="4"/>
  <c r="N363" i="4"/>
  <c r="N384" i="4"/>
  <c r="M232" i="4"/>
  <c r="N31" i="4"/>
  <c r="N302" i="4"/>
  <c r="N287" i="4"/>
  <c r="N117" i="4"/>
  <c r="N369" i="4"/>
  <c r="M31" i="4"/>
  <c r="N127" i="4"/>
  <c r="N239" i="4"/>
  <c r="M117" i="4"/>
  <c r="N372" i="4"/>
  <c r="M127" i="4"/>
  <c r="M288" i="4"/>
  <c r="N314" i="4"/>
  <c r="M302" i="4"/>
  <c r="N178" i="4"/>
  <c r="N356" i="4"/>
  <c r="M314" i="4"/>
  <c r="M386" i="4"/>
  <c r="N109" i="4"/>
  <c r="N164" i="4"/>
  <c r="M356" i="4"/>
  <c r="N77" i="4"/>
  <c r="N226" i="4"/>
  <c r="M109" i="4"/>
  <c r="M77" i="4"/>
  <c r="N149" i="4"/>
  <c r="N126" i="4"/>
  <c r="N294" i="4"/>
  <c r="M226" i="4"/>
  <c r="N303" i="4"/>
  <c r="M223" i="4"/>
  <c r="M230" i="4"/>
  <c r="M131" i="4"/>
  <c r="N305" i="4"/>
  <c r="M164" i="4"/>
  <c r="M216" i="4"/>
  <c r="M371" i="4"/>
  <c r="N292" i="4"/>
  <c r="N222" i="4"/>
  <c r="N270" i="4"/>
  <c r="N98" i="4"/>
  <c r="N73" i="4"/>
  <c r="N136" i="4"/>
  <c r="M343" i="4"/>
  <c r="N197" i="4"/>
  <c r="M222" i="4"/>
  <c r="M270" i="4"/>
  <c r="M98" i="4"/>
  <c r="M73" i="4"/>
  <c r="K163" i="22"/>
  <c r="L163" i="22" s="1"/>
  <c r="M163" i="22" s="1"/>
  <c r="N163" i="22" s="1"/>
  <c r="O163" i="22" s="1"/>
  <c r="P163" i="22" s="1"/>
  <c r="Q163" i="22" s="1"/>
  <c r="R163" i="22" s="1"/>
  <c r="S163" i="22" s="1"/>
  <c r="T163" i="22" s="1"/>
  <c r="U163" i="22" s="1"/>
  <c r="K165" i="22"/>
  <c r="K163" i="21"/>
  <c r="L163" i="21" s="1"/>
  <c r="M163" i="21" s="1"/>
  <c r="N163" i="21" s="1"/>
  <c r="O163" i="21" s="1"/>
  <c r="P163" i="21" s="1"/>
  <c r="Q163" i="21" s="1"/>
  <c r="R163" i="21" s="1"/>
  <c r="S163" i="21" s="1"/>
  <c r="T163" i="21" s="1"/>
  <c r="U163" i="21" s="1"/>
  <c r="K165" i="21"/>
  <c r="N228" i="4"/>
  <c r="N311" i="4"/>
  <c r="N241" i="4"/>
  <c r="N233" i="4"/>
  <c r="N217" i="4"/>
  <c r="N371" i="4"/>
  <c r="N362" i="4"/>
  <c r="N223" i="4"/>
  <c r="N370" i="4"/>
  <c r="N137" i="4"/>
  <c r="N116" i="4"/>
  <c r="M339" i="4"/>
  <c r="N340" i="4"/>
  <c r="N297" i="4"/>
  <c r="N272" i="4"/>
  <c r="N34" i="4"/>
  <c r="N347" i="4"/>
  <c r="N387" i="4"/>
  <c r="N124" i="4"/>
  <c r="N357" i="4"/>
  <c r="N84" i="4"/>
  <c r="N280" i="4"/>
  <c r="M197" i="4"/>
  <c r="N349" i="4"/>
  <c r="N156" i="4"/>
  <c r="M387" i="4"/>
  <c r="N367" i="4"/>
  <c r="N160" i="4"/>
  <c r="M52" i="4"/>
  <c r="N204" i="4"/>
  <c r="N128" i="4"/>
  <c r="N257" i="4"/>
  <c r="N42" i="4"/>
  <c r="M70" i="4"/>
  <c r="N78" i="4"/>
  <c r="N316" i="4"/>
  <c r="M66" i="4"/>
  <c r="N150" i="4"/>
  <c r="M84" i="4"/>
  <c r="N323" i="4"/>
  <c r="M364" i="4"/>
  <c r="M88" i="4"/>
  <c r="N97" i="4"/>
  <c r="N343" i="4"/>
  <c r="N386" i="4"/>
  <c r="M75" i="4"/>
  <c r="M34" i="4"/>
  <c r="M42" i="4"/>
  <c r="M143" i="4"/>
  <c r="M137" i="4"/>
  <c r="M292" i="4"/>
  <c r="M246" i="4"/>
  <c r="M362" i="4"/>
  <c r="M378" i="4"/>
  <c r="M80" i="4"/>
  <c r="M360" i="4"/>
  <c r="M116" i="4"/>
  <c r="M135" i="4"/>
  <c r="M305" i="4"/>
  <c r="M47" i="4"/>
  <c r="M97" i="4"/>
  <c r="M353" i="4"/>
  <c r="M357" i="4"/>
  <c r="M92" i="4"/>
  <c r="M59" i="4"/>
  <c r="M181" i="4"/>
  <c r="M43" i="4"/>
  <c r="M293" i="4"/>
  <c r="M257" i="4"/>
  <c r="M267" i="4"/>
  <c r="M130" i="4"/>
  <c r="M278" i="4"/>
  <c r="M301" i="4"/>
  <c r="M340" i="4"/>
  <c r="M140" i="4"/>
  <c r="M372" i="4"/>
  <c r="M29" i="4"/>
  <c r="M136" i="4"/>
  <c r="M311" i="4"/>
  <c r="M326" i="4"/>
  <c r="M328" i="4"/>
  <c r="M349" i="4"/>
  <c r="M294" i="4"/>
  <c r="M178" i="4"/>
  <c r="M104" i="4"/>
  <c r="M374" i="4"/>
  <c r="M287" i="4"/>
  <c r="M176" i="4"/>
  <c r="M297" i="4"/>
  <c r="M242" i="4"/>
  <c r="W118" i="22"/>
  <c r="P33" i="24"/>
  <c r="P33" i="23"/>
  <c r="O48" i="23"/>
  <c r="O51" i="23" s="1"/>
  <c r="O48" i="24"/>
  <c r="O51" i="24" s="1"/>
  <c r="X21" i="7"/>
  <c r="X21" i="19"/>
  <c r="X20" i="19" s="1"/>
  <c r="X21" i="18"/>
  <c r="X20" i="18" s="1"/>
  <c r="G254" i="17"/>
  <c r="K253" i="17"/>
  <c r="E18" i="2"/>
  <c r="M172" i="4"/>
  <c r="M38" i="4"/>
  <c r="M150" i="4"/>
  <c r="M208" i="4"/>
  <c r="M323" i="4"/>
  <c r="M261" i="4"/>
  <c r="M272" i="4"/>
  <c r="M41" i="4"/>
  <c r="M367" i="4"/>
  <c r="M61" i="4"/>
  <c r="M280" i="4"/>
  <c r="M239" i="4"/>
  <c r="M78" i="4"/>
  <c r="M160" i="4"/>
  <c r="M348" i="4"/>
  <c r="M316" i="4"/>
  <c r="M319" i="4"/>
  <c r="M56" i="4"/>
  <c r="M240" i="4"/>
  <c r="M89" i="4"/>
  <c r="M369" i="4"/>
  <c r="M149" i="4"/>
  <c r="M132" i="4"/>
  <c r="M193" i="4"/>
  <c r="M342" i="4"/>
  <c r="N288" i="4"/>
  <c r="M57" i="4"/>
  <c r="N71" i="4"/>
  <c r="N380" i="4"/>
  <c r="N70" i="4"/>
  <c r="N390" i="4"/>
  <c r="N211" i="4"/>
  <c r="M203" i="4"/>
  <c r="N83" i="4"/>
  <c r="M166" i="4"/>
  <c r="M390" i="4"/>
  <c r="N112" i="4"/>
  <c r="M83" i="4"/>
  <c r="M126" i="4"/>
  <c r="M93" i="4"/>
  <c r="M195" i="4"/>
  <c r="M279" i="4"/>
  <c r="M154" i="4"/>
  <c r="M384" i="4"/>
  <c r="N331" i="4"/>
  <c r="N86" i="4"/>
  <c r="M122" i="4"/>
  <c r="M198" i="4"/>
  <c r="M112" i="4"/>
  <c r="N333" i="4"/>
  <c r="M335" i="4"/>
  <c r="N281" i="4"/>
  <c r="M170" i="4"/>
  <c r="N193" i="4"/>
  <c r="N203" i="4"/>
  <c r="M71" i="4"/>
  <c r="N352" i="4"/>
  <c r="N96" i="4"/>
  <c r="M352" i="4"/>
  <c r="M206" i="4"/>
  <c r="N87" i="4"/>
  <c r="N157" i="4"/>
  <c r="M134" i="4"/>
  <c r="M324" i="4"/>
  <c r="M228" i="4"/>
  <c r="M298" i="4"/>
  <c r="M107" i="4"/>
  <c r="M96" i="4"/>
  <c r="N268" i="4"/>
  <c r="M189" i="4"/>
  <c r="M234" i="4"/>
  <c r="M389" i="4"/>
  <c r="N198" i="4"/>
  <c r="N115" i="4"/>
  <c r="M87" i="4"/>
  <c r="N106" i="4"/>
  <c r="N101" i="4"/>
  <c r="N162" i="4"/>
  <c r="N388" i="4"/>
  <c r="M268" i="4"/>
  <c r="N118" i="4"/>
  <c r="N206" i="4"/>
  <c r="M393" i="4"/>
  <c r="M157" i="4"/>
  <c r="M115" i="4"/>
  <c r="M106" i="4"/>
  <c r="M162" i="4"/>
  <c r="M118" i="4"/>
  <c r="N342" i="4"/>
  <c r="N234" i="4"/>
  <c r="N344" i="4"/>
  <c r="N67" i="4"/>
  <c r="N383" i="4"/>
  <c r="M344" i="4"/>
  <c r="M67" i="4"/>
  <c r="N391" i="4"/>
  <c r="M383" i="4"/>
  <c r="N33" i="4"/>
  <c r="N251" i="4"/>
  <c r="N139" i="4"/>
  <c r="M101" i="4"/>
  <c r="M388" i="4"/>
  <c r="N209" i="4"/>
  <c r="N264" i="4"/>
  <c r="M391" i="4"/>
  <c r="M33" i="4"/>
  <c r="N129" i="4"/>
  <c r="N135" i="4"/>
  <c r="M128" i="4"/>
  <c r="M251" i="4"/>
  <c r="M124" i="4"/>
  <c r="M139" i="4"/>
  <c r="N261" i="4"/>
  <c r="N230" i="4"/>
  <c r="N293" i="4"/>
  <c r="N131" i="4"/>
  <c r="N328" i="4"/>
  <c r="N47" i="4"/>
  <c r="N114" i="4"/>
  <c r="N253" i="4"/>
  <c r="M269" i="4"/>
  <c r="M329" i="4"/>
  <c r="M333" i="4"/>
  <c r="N299" i="4"/>
  <c r="N274" i="4"/>
  <c r="N258" i="4"/>
  <c r="N332" i="4"/>
  <c r="N85" i="4"/>
  <c r="M62" i="4"/>
  <c r="M163" i="4"/>
  <c r="M317" i="4"/>
  <c r="M351" i="4"/>
  <c r="M361" i="4"/>
  <c r="M347" i="4"/>
  <c r="N201" i="4"/>
  <c r="N237" i="4"/>
  <c r="N187" i="4"/>
  <c r="N290" i="4"/>
  <c r="N310" i="4"/>
  <c r="N214" i="4"/>
  <c r="N231" i="4"/>
  <c r="M366" i="4"/>
  <c r="M309" i="4"/>
  <c r="M255" i="4"/>
  <c r="M68" i="4"/>
  <c r="M336" i="4"/>
  <c r="M213" i="4"/>
  <c r="M368" i="4"/>
  <c r="N306" i="4"/>
  <c r="N105" i="4"/>
  <c r="N244" i="4"/>
  <c r="N49" i="4"/>
  <c r="N158" i="4"/>
  <c r="N110" i="4"/>
  <c r="N382" i="4"/>
  <c r="N284" i="4"/>
  <c r="N40" i="4"/>
  <c r="N254" i="4"/>
  <c r="N315" i="4"/>
  <c r="N32" i="4"/>
  <c r="N100" i="4"/>
  <c r="N63" i="4"/>
  <c r="N60" i="4"/>
  <c r="N256" i="4"/>
  <c r="N275" i="4"/>
  <c r="M211" i="4"/>
  <c r="M281" i="4"/>
  <c r="N269" i="4"/>
  <c r="N317" i="4"/>
  <c r="N329" i="4"/>
  <c r="M85" i="4"/>
  <c r="M185" i="4"/>
  <c r="M82" i="4"/>
  <c r="M114" i="4"/>
  <c r="M253" i="4"/>
  <c r="N300" i="4"/>
  <c r="N351" i="4"/>
  <c r="N210" i="4"/>
  <c r="N121" i="4"/>
  <c r="N361" i="4"/>
  <c r="N113" i="4"/>
  <c r="N196" i="4"/>
  <c r="N145" i="4"/>
  <c r="N366" i="4"/>
  <c r="N255" i="4"/>
  <c r="N68" i="4"/>
  <c r="N213" i="4"/>
  <c r="M274" i="4"/>
  <c r="M210" i="4"/>
  <c r="M113" i="4"/>
  <c r="M167" i="4"/>
  <c r="M196" i="4"/>
  <c r="M258" i="4"/>
  <c r="M145" i="4"/>
  <c r="M332" i="4"/>
  <c r="M201" i="4"/>
  <c r="M237" i="4"/>
  <c r="M187" i="4"/>
  <c r="M290" i="4"/>
  <c r="M310" i="4"/>
  <c r="M214" i="4"/>
  <c r="M231" i="4"/>
  <c r="N259" i="4"/>
  <c r="N337" i="4"/>
  <c r="N175" i="4"/>
  <c r="N289" i="4"/>
  <c r="N58" i="4"/>
  <c r="M306" i="4"/>
  <c r="M105" i="4"/>
  <c r="M244" i="4"/>
  <c r="M49" i="4"/>
  <c r="M158" i="4"/>
  <c r="M110" i="4"/>
  <c r="M382" i="4"/>
  <c r="M284" i="4"/>
  <c r="M40" i="4"/>
  <c r="M254" i="4"/>
  <c r="M315" i="4"/>
  <c r="M32" i="4"/>
  <c r="M100" i="4"/>
  <c r="M63" i="4"/>
  <c r="M60" i="4"/>
  <c r="M256" i="4"/>
  <c r="M275" i="4"/>
  <c r="N185" i="4"/>
  <c r="N163" i="4"/>
  <c r="N307" i="4"/>
  <c r="N54" i="4"/>
  <c r="M307" i="4"/>
  <c r="N167" i="4"/>
  <c r="M54" i="4"/>
  <c r="N368" i="4"/>
  <c r="N165" i="4"/>
  <c r="N245" i="4"/>
  <c r="N102" i="4"/>
  <c r="N194" i="4"/>
  <c r="M337" i="4"/>
  <c r="M175" i="4"/>
  <c r="M289" i="4"/>
  <c r="M58" i="4"/>
  <c r="N273" i="4"/>
  <c r="N46" i="4"/>
  <c r="N108" i="4"/>
  <c r="N184" i="4"/>
  <c r="N103" i="4"/>
  <c r="N392" i="4"/>
  <c r="N271" i="4"/>
  <c r="N334" i="4"/>
  <c r="N296" i="4"/>
  <c r="N276" i="4"/>
  <c r="N50" i="4"/>
  <c r="N243" i="4"/>
  <c r="N188" i="4"/>
  <c r="N322" i="4"/>
  <c r="M299" i="4"/>
  <c r="N336" i="4"/>
  <c r="M121" i="4"/>
  <c r="N207" i="4"/>
  <c r="N99" i="4"/>
  <c r="M346" i="4"/>
  <c r="M207" i="4"/>
  <c r="M165" i="4"/>
  <c r="M99" i="4"/>
  <c r="M245" i="4"/>
  <c r="M102" i="4"/>
  <c r="M194" i="4"/>
  <c r="N55" i="4"/>
  <c r="N76" i="4"/>
  <c r="N341" i="4"/>
  <c r="N325" i="4"/>
  <c r="N313" i="4"/>
  <c r="N218" i="4"/>
  <c r="N338" i="4"/>
  <c r="M273" i="4"/>
  <c r="M46" i="4"/>
  <c r="M108" i="4"/>
  <c r="M184" i="4"/>
  <c r="M103" i="4"/>
  <c r="M392" i="4"/>
  <c r="M271" i="4"/>
  <c r="M334" i="4"/>
  <c r="M296" i="4"/>
  <c r="M276" i="4"/>
  <c r="M286" i="4"/>
  <c r="M50" i="4"/>
  <c r="M243" i="4"/>
  <c r="M188" i="4"/>
  <c r="M322" i="4"/>
  <c r="N62" i="4"/>
  <c r="N346" i="4"/>
  <c r="M259" i="4"/>
  <c r="N265" i="4"/>
  <c r="N235" i="4"/>
  <c r="N266" i="4"/>
  <c r="N263" i="4"/>
  <c r="N147" i="4"/>
  <c r="N138" i="4"/>
  <c r="M55" i="4"/>
  <c r="M76" i="4"/>
  <c r="M341" i="4"/>
  <c r="M325" i="4"/>
  <c r="M313" i="4"/>
  <c r="M218" i="4"/>
  <c r="M338" i="4"/>
  <c r="N308" i="4"/>
  <c r="N30" i="4"/>
  <c r="N355" i="4"/>
  <c r="N148" i="4"/>
  <c r="N155" i="4"/>
  <c r="N111" i="4"/>
  <c r="N221" i="4"/>
  <c r="N180" i="4"/>
  <c r="N36" i="4"/>
  <c r="N183" i="4"/>
  <c r="N65" i="4"/>
  <c r="N225" i="4"/>
  <c r="N238" i="4"/>
  <c r="N182" i="4"/>
  <c r="N191" i="4"/>
  <c r="N153" i="4"/>
  <c r="N376" i="4"/>
  <c r="N39" i="4"/>
  <c r="N82" i="4"/>
  <c r="M300" i="4"/>
  <c r="M265" i="4"/>
  <c r="M235" i="4"/>
  <c r="M266" i="4"/>
  <c r="M263" i="4"/>
  <c r="M147" i="4"/>
  <c r="M138" i="4"/>
  <c r="N393" i="4"/>
  <c r="N195" i="4"/>
  <c r="N335" i="4"/>
  <c r="N181" i="4"/>
  <c r="N172" i="4"/>
  <c r="M308" i="4"/>
  <c r="M30" i="4"/>
  <c r="M355" i="4"/>
  <c r="M148" i="4"/>
  <c r="M155" i="4"/>
  <c r="M111" i="4"/>
  <c r="M221" i="4"/>
  <c r="M180" i="4"/>
  <c r="M36" i="4"/>
  <c r="M183" i="4"/>
  <c r="M65" i="4"/>
  <c r="M225" i="4"/>
  <c r="M238" i="4"/>
  <c r="M182" i="4"/>
  <c r="M191" i="4"/>
  <c r="M153" i="4"/>
  <c r="M376" i="4"/>
  <c r="M39" i="4"/>
  <c r="AT66" i="12"/>
  <c r="AT67" i="12" s="1"/>
  <c r="AU65" i="12" s="1"/>
  <c r="AU74" i="12"/>
  <c r="AV72" i="12" s="1"/>
  <c r="AV73" i="12" s="1"/>
  <c r="AU24" i="12"/>
  <c r="AU25" i="12" s="1"/>
  <c r="AV23" i="12" s="1"/>
  <c r="AS81" i="12"/>
  <c r="AT79" i="12" s="1"/>
  <c r="AT80" i="12" s="1"/>
  <c r="AS31" i="12"/>
  <c r="AS32" i="12" s="1"/>
  <c r="AT30" i="12" s="1"/>
  <c r="T60" i="12"/>
  <c r="U16" i="12"/>
  <c r="T108" i="12"/>
  <c r="T107" i="12"/>
  <c r="Z12" i="7"/>
  <c r="R9" i="15"/>
  <c r="AF23" i="13"/>
  <c r="AJ60" i="21" l="1"/>
  <c r="AJ69" i="21" s="1"/>
  <c r="T26" i="24"/>
  <c r="C8" i="6"/>
  <c r="V148" i="21"/>
  <c r="V162" i="21" s="1"/>
  <c r="V163" i="21" s="1"/>
  <c r="R29" i="4"/>
  <c r="AT18" i="4" s="1"/>
  <c r="W119" i="22"/>
  <c r="W121" i="22" s="1"/>
  <c r="W121" i="21"/>
  <c r="Y19" i="7"/>
  <c r="AR19" i="7"/>
  <c r="AS19" i="7"/>
  <c r="AK19" i="7"/>
  <c r="P37" i="23"/>
  <c r="P38" i="23" s="1"/>
  <c r="P37" i="24"/>
  <c r="P38" i="24" s="1"/>
  <c r="AK61" i="22"/>
  <c r="AK60" i="22" s="1"/>
  <c r="AK69" i="22" s="1"/>
  <c r="AK60" i="3"/>
  <c r="AK69" i="3" s="1"/>
  <c r="AD45" i="5"/>
  <c r="AD43" i="5" s="1"/>
  <c r="AE17" i="13"/>
  <c r="AD74" i="13"/>
  <c r="AD77" i="13" s="1"/>
  <c r="AL61" i="21" s="1"/>
  <c r="AK61" i="21"/>
  <c r="AK60" i="21" s="1"/>
  <c r="AK69" i="21" s="1"/>
  <c r="AB19" i="7"/>
  <c r="R19" i="7"/>
  <c r="L19" i="7"/>
  <c r="AP19" i="7"/>
  <c r="W19" i="7"/>
  <c r="P19" i="7"/>
  <c r="BF19" i="7"/>
  <c r="Z19" i="7"/>
  <c r="AM19" i="7"/>
  <c r="AX19" i="7"/>
  <c r="BG19" i="7"/>
  <c r="AF19" i="7"/>
  <c r="U19" i="7"/>
  <c r="X19" i="7"/>
  <c r="M19" i="7"/>
  <c r="AJ19" i="7"/>
  <c r="BD19" i="7"/>
  <c r="BC19" i="7"/>
  <c r="N19" i="7"/>
  <c r="BA19" i="7"/>
  <c r="O19" i="7"/>
  <c r="AD19" i="7"/>
  <c r="AC19" i="7"/>
  <c r="V163" i="22"/>
  <c r="Q19" i="7"/>
  <c r="AT19" i="7"/>
  <c r="AZ19" i="7"/>
  <c r="S19" i="7"/>
  <c r="AW19" i="7"/>
  <c r="V19" i="7"/>
  <c r="AI19" i="7"/>
  <c r="K19" i="7"/>
  <c r="L164" i="21"/>
  <c r="L165" i="21" s="1"/>
  <c r="K23" i="21"/>
  <c r="K22" i="21" s="1"/>
  <c r="K49" i="21" s="1"/>
  <c r="L164" i="22"/>
  <c r="L165" i="22" s="1"/>
  <c r="K23" i="22"/>
  <c r="K22" i="22" s="1"/>
  <c r="K49" i="22" s="1"/>
  <c r="AA19" i="7"/>
  <c r="T19" i="7"/>
  <c r="AL19" i="7"/>
  <c r="BE19" i="7"/>
  <c r="AY19" i="7"/>
  <c r="AG19" i="7"/>
  <c r="AH19" i="7"/>
  <c r="AN19" i="7"/>
  <c r="BH19" i="7"/>
  <c r="AE19" i="7"/>
  <c r="BB19" i="7"/>
  <c r="AQ19" i="7"/>
  <c r="AU19" i="7"/>
  <c r="AO19" i="7"/>
  <c r="AV19" i="7"/>
  <c r="W18" i="4"/>
  <c r="X38" i="19"/>
  <c r="X110" i="22" s="1"/>
  <c r="X38" i="18"/>
  <c r="X110" i="21" s="1"/>
  <c r="G255" i="17"/>
  <c r="K254" i="17"/>
  <c r="X18" i="4"/>
  <c r="C18" i="4"/>
  <c r="C19" i="4" s="1"/>
  <c r="I59" i="5" s="1"/>
  <c r="AX18" i="4"/>
  <c r="P18" i="4"/>
  <c r="R18" i="4"/>
  <c r="L18" i="4"/>
  <c r="AM18" i="4"/>
  <c r="AH18" i="4"/>
  <c r="AW18" i="4"/>
  <c r="AE18" i="4"/>
  <c r="O18" i="4"/>
  <c r="AL18" i="4"/>
  <c r="AB18" i="4"/>
  <c r="Q18" i="4"/>
  <c r="N18" i="4"/>
  <c r="I18" i="4"/>
  <c r="T18" i="4"/>
  <c r="AG18" i="4"/>
  <c r="AO18" i="4"/>
  <c r="AS18" i="4"/>
  <c r="H18" i="4"/>
  <c r="AQ18" i="4"/>
  <c r="S18" i="4"/>
  <c r="G18" i="4"/>
  <c r="AP18" i="4"/>
  <c r="K18" i="4"/>
  <c r="AZ18" i="4"/>
  <c r="D18" i="4"/>
  <c r="AU66" i="12"/>
  <c r="AU67" i="12" s="1"/>
  <c r="AV65" i="12" s="1"/>
  <c r="AV24" i="12"/>
  <c r="AV25" i="12" s="1"/>
  <c r="AW23" i="12" s="1"/>
  <c r="AV74" i="12"/>
  <c r="AW72" i="12" s="1"/>
  <c r="AW73" i="12" s="1"/>
  <c r="X33" i="3"/>
  <c r="X29" i="3" s="1"/>
  <c r="X28" i="3" s="1"/>
  <c r="AE21" i="13"/>
  <c r="AT81" i="12"/>
  <c r="AU79" i="12" s="1"/>
  <c r="AU80" i="12" s="1"/>
  <c r="AT31" i="12"/>
  <c r="AT32" i="12" s="1"/>
  <c r="AU30" i="12" s="1"/>
  <c r="U58" i="12"/>
  <c r="R10" i="15" s="1"/>
  <c r="U17" i="12"/>
  <c r="U59" i="12" s="1"/>
  <c r="AA12" i="7"/>
  <c r="S9" i="15"/>
  <c r="AR18" i="4" l="1"/>
  <c r="AF18" i="4"/>
  <c r="AC18" i="4"/>
  <c r="J18" i="4"/>
  <c r="E18" i="4"/>
  <c r="AN18" i="4"/>
  <c r="C9" i="6"/>
  <c r="U18" i="4"/>
  <c r="F18" i="4"/>
  <c r="AA18" i="4"/>
  <c r="AK18" i="4"/>
  <c r="Y18" i="4"/>
  <c r="Z18" i="4"/>
  <c r="M18" i="4"/>
  <c r="AI18" i="4"/>
  <c r="AV18" i="4"/>
  <c r="AY18" i="4"/>
  <c r="V18" i="4"/>
  <c r="AU18" i="4"/>
  <c r="AJ18" i="4"/>
  <c r="AD18" i="4"/>
  <c r="W129" i="22"/>
  <c r="W145" i="22" s="1"/>
  <c r="U26" i="24" s="1"/>
  <c r="W79" i="22"/>
  <c r="W77" i="22" s="1"/>
  <c r="W71" i="22" s="1"/>
  <c r="W82" i="22" s="1"/>
  <c r="W83" i="22" s="1"/>
  <c r="W129" i="21"/>
  <c r="W145" i="21" s="1"/>
  <c r="W148" i="21" s="1"/>
  <c r="W162" i="21" s="1"/>
  <c r="W163" i="21" s="1"/>
  <c r="W79" i="21"/>
  <c r="W77" i="21" s="1"/>
  <c r="W71" i="21" s="1"/>
  <c r="W82" i="21" s="1"/>
  <c r="W83" i="21" s="1"/>
  <c r="AD45" i="24"/>
  <c r="AD43" i="24" s="1"/>
  <c r="AD45" i="23"/>
  <c r="AD43" i="23" s="1"/>
  <c r="AL61" i="3"/>
  <c r="AF17" i="13"/>
  <c r="AF21" i="13" s="1"/>
  <c r="AF74" i="13" s="1"/>
  <c r="AF77" i="13" s="1"/>
  <c r="AE74" i="13"/>
  <c r="AE77" i="13" s="1"/>
  <c r="AM61" i="3" s="1"/>
  <c r="AL61" i="22"/>
  <c r="AE45" i="24" s="1"/>
  <c r="AE43" i="24" s="1"/>
  <c r="AE45" i="23"/>
  <c r="AE43" i="23" s="1"/>
  <c r="AL60" i="21"/>
  <c r="AL69" i="21" s="1"/>
  <c r="M164" i="22"/>
  <c r="M165" i="22" s="1"/>
  <c r="L23" i="22"/>
  <c r="L22" i="22" s="1"/>
  <c r="L49" i="22" s="1"/>
  <c r="L23" i="21"/>
  <c r="L22" i="21" s="1"/>
  <c r="L49" i="21" s="1"/>
  <c r="M164" i="21"/>
  <c r="M165" i="21" s="1"/>
  <c r="AX19" i="4"/>
  <c r="AX20" i="4" s="1"/>
  <c r="AF19" i="4"/>
  <c r="AF20" i="4" s="1"/>
  <c r="AR19" i="4"/>
  <c r="AR20" i="4" s="1"/>
  <c r="R19" i="4"/>
  <c r="R20" i="4" s="1"/>
  <c r="AZ19" i="4"/>
  <c r="AZ20" i="4" s="1"/>
  <c r="AG19" i="4"/>
  <c r="AG20" i="4" s="1"/>
  <c r="AW19" i="4"/>
  <c r="AW20" i="4" s="1"/>
  <c r="AK19" i="4"/>
  <c r="AQ59" i="5" s="1"/>
  <c r="AD19" i="4"/>
  <c r="AJ59" i="5" s="1"/>
  <c r="H19" i="4"/>
  <c r="H20" i="4" s="1"/>
  <c r="AS19" i="4"/>
  <c r="AS20" i="4" s="1"/>
  <c r="AE19" i="4"/>
  <c r="AE20" i="4" s="1"/>
  <c r="AL19" i="4"/>
  <c r="AR59" i="5" s="1"/>
  <c r="AN19" i="4"/>
  <c r="AN20" i="4" s="1"/>
  <c r="W19" i="4"/>
  <c r="W20" i="4" s="1"/>
  <c r="Y19" i="4"/>
  <c r="AE59" i="5" s="1"/>
  <c r="S19" i="4"/>
  <c r="Y59" i="5" s="1"/>
  <c r="Z19" i="4"/>
  <c r="AF59" i="5" s="1"/>
  <c r="E19" i="4"/>
  <c r="E20" i="4" s="1"/>
  <c r="AB19" i="4"/>
  <c r="AB20" i="4" s="1"/>
  <c r="G19" i="4"/>
  <c r="G20" i="4" s="1"/>
  <c r="V19" i="4"/>
  <c r="V20" i="4" s="1"/>
  <c r="D19" i="4"/>
  <c r="J59" i="5" s="1"/>
  <c r="O19" i="4"/>
  <c r="U59" i="5" s="1"/>
  <c r="AH19" i="4"/>
  <c r="AH20" i="4" s="1"/>
  <c r="AM19" i="4"/>
  <c r="AM20" i="4" s="1"/>
  <c r="AI19" i="4"/>
  <c r="AI20" i="4" s="1"/>
  <c r="AJ19" i="4"/>
  <c r="AP59" i="5" s="1"/>
  <c r="U19" i="4"/>
  <c r="U20" i="4" s="1"/>
  <c r="X112" i="22"/>
  <c r="Q16" i="23"/>
  <c r="Q17" i="23" s="1"/>
  <c r="V58" i="23"/>
  <c r="X107" i="21"/>
  <c r="P48" i="23"/>
  <c r="P51" i="23" s="1"/>
  <c r="X112" i="21"/>
  <c r="Q16" i="24"/>
  <c r="Q17" i="24" s="1"/>
  <c r="V58" i="24"/>
  <c r="X107" i="22"/>
  <c r="P48" i="24"/>
  <c r="P51" i="24" s="1"/>
  <c r="Y21" i="7"/>
  <c r="Y21" i="19"/>
  <c r="Y20" i="19" s="1"/>
  <c r="Y21" i="18"/>
  <c r="Y20" i="18" s="1"/>
  <c r="G256" i="17"/>
  <c r="K255" i="17"/>
  <c r="AP19" i="4"/>
  <c r="AP20" i="4" s="1"/>
  <c r="AC19" i="4"/>
  <c r="AC20" i="4" s="1"/>
  <c r="Q19" i="4"/>
  <c r="Q20" i="4" s="1"/>
  <c r="F19" i="4"/>
  <c r="F20" i="4" s="1"/>
  <c r="K19" i="4"/>
  <c r="K20" i="4" s="1"/>
  <c r="J19" i="4"/>
  <c r="J20" i="4" s="1"/>
  <c r="AA19" i="4"/>
  <c r="AG59" i="5" s="1"/>
  <c r="N19" i="4"/>
  <c r="N20" i="4" s="1"/>
  <c r="AQ19" i="4"/>
  <c r="AQ20" i="4" s="1"/>
  <c r="L19" i="4"/>
  <c r="L20" i="4" s="1"/>
  <c r="C20" i="4"/>
  <c r="C23" i="4" s="1"/>
  <c r="AT19" i="4"/>
  <c r="AT20" i="4" s="1"/>
  <c r="T19" i="4"/>
  <c r="T20" i="4" s="1"/>
  <c r="I19" i="4"/>
  <c r="I20" i="4" s="1"/>
  <c r="AU19" i="4"/>
  <c r="BA59" i="5" s="1"/>
  <c r="AV19" i="4"/>
  <c r="BB59" i="5" s="1"/>
  <c r="AY19" i="4"/>
  <c r="BE59" i="5" s="1"/>
  <c r="P19" i="4"/>
  <c r="P20" i="4" s="1"/>
  <c r="X19" i="4"/>
  <c r="X20" i="4" s="1"/>
  <c r="M19" i="4"/>
  <c r="M20" i="4" s="1"/>
  <c r="AO19" i="4"/>
  <c r="AU59" i="5" s="1"/>
  <c r="AV66" i="12"/>
  <c r="AV67" i="12" s="1"/>
  <c r="AW65" i="12" s="1"/>
  <c r="Q20" i="7"/>
  <c r="AW74" i="12"/>
  <c r="AX72" i="12" s="1"/>
  <c r="AX73" i="12" s="1"/>
  <c r="AW24" i="12"/>
  <c r="AW25" i="12" s="1"/>
  <c r="AX23" i="12" s="1"/>
  <c r="AU31" i="12"/>
  <c r="AU32" i="12" s="1"/>
  <c r="AV30" i="12" s="1"/>
  <c r="AU81" i="12"/>
  <c r="AV79" i="12" s="1"/>
  <c r="AV80" i="12" s="1"/>
  <c r="AB12" i="7"/>
  <c r="T9" i="15"/>
  <c r="U18" i="12"/>
  <c r="T109" i="12"/>
  <c r="X118" i="21" l="1"/>
  <c r="X119" i="21" s="1"/>
  <c r="Z20" i="4"/>
  <c r="W148" i="22"/>
  <c r="W162" i="22" s="1"/>
  <c r="W163" i="22" s="1"/>
  <c r="U26" i="23"/>
  <c r="AC59" i="5"/>
  <c r="AL60" i="22"/>
  <c r="AL69" i="22" s="1"/>
  <c r="AF45" i="5"/>
  <c r="AF43" i="5" s="1"/>
  <c r="AM60" i="3"/>
  <c r="AM69" i="3" s="1"/>
  <c r="AM61" i="21"/>
  <c r="AF45" i="23" s="1"/>
  <c r="AF43" i="23" s="1"/>
  <c r="AM61" i="22"/>
  <c r="AM60" i="22" s="1"/>
  <c r="AM69" i="22" s="1"/>
  <c r="AE45" i="5"/>
  <c r="AE43" i="5" s="1"/>
  <c r="AL60" i="3"/>
  <c r="AL69" i="3" s="1"/>
  <c r="AN61" i="3"/>
  <c r="AN60" i="3" s="1"/>
  <c r="AN69" i="3" s="1"/>
  <c r="AN61" i="22"/>
  <c r="AN61" i="21"/>
  <c r="AY59" i="5"/>
  <c r="BD59" i="5"/>
  <c r="BC59" i="5"/>
  <c r="M23" i="21"/>
  <c r="M22" i="21" s="1"/>
  <c r="M49" i="21" s="1"/>
  <c r="N164" i="21"/>
  <c r="N165" i="21" s="1"/>
  <c r="AX59" i="5"/>
  <c r="AL20" i="4"/>
  <c r="AL23" i="4" s="1"/>
  <c r="AT92" i="3" s="1"/>
  <c r="AT91" i="3" s="1"/>
  <c r="AT105" i="3" s="1"/>
  <c r="N164" i="22"/>
  <c r="N165" i="22" s="1"/>
  <c r="M23" i="22"/>
  <c r="M22" i="22" s="1"/>
  <c r="M49" i="22" s="1"/>
  <c r="X59" i="5"/>
  <c r="D20" i="4"/>
  <c r="D23" i="4" s="1"/>
  <c r="E15" i="5" s="1"/>
  <c r="AJ20" i="4"/>
  <c r="AJ23" i="4" s="1"/>
  <c r="AR92" i="3" s="1"/>
  <c r="AR91" i="3" s="1"/>
  <c r="AR105" i="3" s="1"/>
  <c r="AL59" i="5"/>
  <c r="K59" i="5"/>
  <c r="Y20" i="4"/>
  <c r="AA59" i="5"/>
  <c r="BF59" i="5"/>
  <c r="S20" i="4"/>
  <c r="S23" i="4" s="1"/>
  <c r="AA92" i="3" s="1"/>
  <c r="AA91" i="3" s="1"/>
  <c r="AA105" i="3" s="1"/>
  <c r="J23" i="4"/>
  <c r="R20" i="7" s="1"/>
  <c r="R38" i="7" s="1"/>
  <c r="AH59" i="5"/>
  <c r="AD20" i="4"/>
  <c r="AD23" i="4" s="1"/>
  <c r="AE15" i="5" s="1"/>
  <c r="W59" i="5"/>
  <c r="M59" i="5"/>
  <c r="AK20" i="4"/>
  <c r="AK23" i="4" s="1"/>
  <c r="AM59" i="5"/>
  <c r="AO59" i="5"/>
  <c r="N59" i="5"/>
  <c r="K23" i="4"/>
  <c r="S92" i="3" s="1"/>
  <c r="S91" i="3" s="1"/>
  <c r="S105" i="3" s="1"/>
  <c r="AV59" i="5"/>
  <c r="AK59" i="5"/>
  <c r="AN59" i="5"/>
  <c r="AB59" i="5"/>
  <c r="AT59" i="5"/>
  <c r="AS59" i="5"/>
  <c r="O20" i="4"/>
  <c r="O23" i="4" s="1"/>
  <c r="P15" i="5" s="1"/>
  <c r="L59" i="5"/>
  <c r="AO20" i="4"/>
  <c r="AO23" i="4" s="1"/>
  <c r="K25" i="7"/>
  <c r="K20" i="7" s="1"/>
  <c r="K38" i="7" s="1"/>
  <c r="AA20" i="4"/>
  <c r="AA23" i="4" s="1"/>
  <c r="AI92" i="3" s="1"/>
  <c r="AI91" i="3" s="1"/>
  <c r="AI105" i="3" s="1"/>
  <c r="Y38" i="18"/>
  <c r="Y110" i="21" s="1"/>
  <c r="Q33" i="23"/>
  <c r="Q33" i="24"/>
  <c r="X118" i="22"/>
  <c r="Y38" i="19"/>
  <c r="Y110" i="22" s="1"/>
  <c r="G257" i="17"/>
  <c r="K256" i="17"/>
  <c r="P59" i="5"/>
  <c r="V59" i="5"/>
  <c r="T59" i="5"/>
  <c r="AI59" i="5"/>
  <c r="V23" i="4"/>
  <c r="AD92" i="3" s="1"/>
  <c r="AD91" i="3" s="1"/>
  <c r="AD105" i="3" s="1"/>
  <c r="AI23" i="4"/>
  <c r="AJ15" i="5" s="1"/>
  <c r="Z59" i="5"/>
  <c r="AH23" i="4"/>
  <c r="AI15" i="5" s="1"/>
  <c r="X23" i="4"/>
  <c r="Y15" i="5" s="1"/>
  <c r="AR23" i="4"/>
  <c r="AS15" i="5" s="1"/>
  <c r="P23" i="4"/>
  <c r="X92" i="3" s="1"/>
  <c r="X91" i="3" s="1"/>
  <c r="X105" i="3" s="1"/>
  <c r="AQ23" i="4"/>
  <c r="AR15" i="5" s="1"/>
  <c r="AX23" i="4"/>
  <c r="BF92" i="3" s="1"/>
  <c r="BF91" i="3" s="1"/>
  <c r="BF105" i="3" s="1"/>
  <c r="AW59" i="5"/>
  <c r="N23" i="4"/>
  <c r="O15" i="5" s="1"/>
  <c r="H23" i="4"/>
  <c r="I15" i="5" s="1"/>
  <c r="Q59" i="5"/>
  <c r="AZ23" i="4"/>
  <c r="BA15" i="5" s="1"/>
  <c r="AN23" i="4"/>
  <c r="AV92" i="3" s="1"/>
  <c r="AV91" i="3" s="1"/>
  <c r="AV105" i="3" s="1"/>
  <c r="I23" i="4"/>
  <c r="J15" i="5" s="1"/>
  <c r="AZ59" i="5"/>
  <c r="AS23" i="4"/>
  <c r="BA92" i="3" s="1"/>
  <c r="BA91" i="3" s="1"/>
  <c r="BA105" i="3" s="1"/>
  <c r="E23" i="4"/>
  <c r="F15" i="5" s="1"/>
  <c r="AW23" i="4"/>
  <c r="AX15" i="5" s="1"/>
  <c r="AU20" i="4"/>
  <c r="AU23" i="4" s="1"/>
  <c r="AV15" i="5" s="1"/>
  <c r="AY20" i="4"/>
  <c r="AY23" i="4" s="1"/>
  <c r="AZ15" i="5" s="1"/>
  <c r="O59" i="5"/>
  <c r="U23" i="4"/>
  <c r="V15" i="5" s="1"/>
  <c r="L23" i="4"/>
  <c r="T92" i="3" s="1"/>
  <c r="T91" i="3" s="1"/>
  <c r="T105" i="3" s="1"/>
  <c r="F23" i="4"/>
  <c r="G15" i="5" s="1"/>
  <c r="K92" i="3"/>
  <c r="K91" i="3" s="1"/>
  <c r="Y23" i="4"/>
  <c r="Z15" i="5" s="1"/>
  <c r="T23" i="4"/>
  <c r="U15" i="5" s="1"/>
  <c r="D15" i="5"/>
  <c r="R59" i="5"/>
  <c r="Z23" i="4"/>
  <c r="AA15" i="5" s="1"/>
  <c r="AB23" i="4"/>
  <c r="AJ92" i="3" s="1"/>
  <c r="AJ91" i="3" s="1"/>
  <c r="AJ105" i="3" s="1"/>
  <c r="AM23" i="4"/>
  <c r="AN15" i="5" s="1"/>
  <c r="M23" i="4"/>
  <c r="U92" i="3" s="1"/>
  <c r="U91" i="3" s="1"/>
  <c r="U105" i="3" s="1"/>
  <c r="AF23" i="4"/>
  <c r="AE23" i="4"/>
  <c r="AM92" i="3" s="1"/>
  <c r="AM91" i="3" s="1"/>
  <c r="AM105" i="3" s="1"/>
  <c r="W23" i="4"/>
  <c r="Q23" i="4"/>
  <c r="AG23" i="4"/>
  <c r="R23" i="4"/>
  <c r="G23" i="4"/>
  <c r="AC23" i="4"/>
  <c r="AT23" i="4"/>
  <c r="AP23" i="4"/>
  <c r="AV20" i="4"/>
  <c r="AV23" i="4" s="1"/>
  <c r="M20" i="7"/>
  <c r="AD59" i="5"/>
  <c r="P20" i="7"/>
  <c r="P38" i="7" s="1"/>
  <c r="P110" i="3" s="1"/>
  <c r="N20" i="7"/>
  <c r="N38" i="7" s="1"/>
  <c r="V20" i="7"/>
  <c r="T20" i="7"/>
  <c r="S59" i="5"/>
  <c r="W20" i="7"/>
  <c r="W38" i="7" s="1"/>
  <c r="W110" i="3" s="1"/>
  <c r="S20" i="7"/>
  <c r="X20" i="7"/>
  <c r="X38" i="7" s="1"/>
  <c r="L20" i="7"/>
  <c r="Q38" i="7"/>
  <c r="AW66" i="12"/>
  <c r="AW67" i="12" s="1"/>
  <c r="AX65" i="12" s="1"/>
  <c r="AX24" i="12"/>
  <c r="AX25" i="12" s="1"/>
  <c r="AY23" i="12" s="1"/>
  <c r="AX74" i="12"/>
  <c r="AY72" i="12" s="1"/>
  <c r="AY73" i="12" s="1"/>
  <c r="AV31" i="12"/>
  <c r="AV32" i="12" s="1"/>
  <c r="AW30" i="12" s="1"/>
  <c r="U60" i="12"/>
  <c r="V16" i="12"/>
  <c r="U108" i="12"/>
  <c r="U107" i="12"/>
  <c r="AC12" i="7"/>
  <c r="U9" i="15"/>
  <c r="AV81" i="12"/>
  <c r="AW79" i="12" s="1"/>
  <c r="AW80" i="12" s="1"/>
  <c r="AM60" i="21" l="1"/>
  <c r="AM69" i="21" s="1"/>
  <c r="R92" i="3"/>
  <c r="R91" i="3" s="1"/>
  <c r="R105" i="3" s="1"/>
  <c r="C12" i="6"/>
  <c r="X119" i="22"/>
  <c r="X121" i="22" s="1"/>
  <c r="X121" i="21"/>
  <c r="Q37" i="24"/>
  <c r="Q38" i="24" s="1"/>
  <c r="Q37" i="23"/>
  <c r="Q38" i="23" s="1"/>
  <c r="AG45" i="5"/>
  <c r="AG43" i="5" s="1"/>
  <c r="AF45" i="24"/>
  <c r="AF43" i="24" s="1"/>
  <c r="AG45" i="23"/>
  <c r="AG43" i="23" s="1"/>
  <c r="AN60" i="21"/>
  <c r="AN69" i="21" s="1"/>
  <c r="AN60" i="22"/>
  <c r="AN69" i="22" s="1"/>
  <c r="AG45" i="24"/>
  <c r="AG43" i="24" s="1"/>
  <c r="K15" i="5"/>
  <c r="O164" i="22"/>
  <c r="O165" i="22" s="1"/>
  <c r="N23" i="22"/>
  <c r="N22" i="22" s="1"/>
  <c r="N49" i="22" s="1"/>
  <c r="N23" i="21"/>
  <c r="N22" i="21" s="1"/>
  <c r="N49" i="21" s="1"/>
  <c r="O164" i="21"/>
  <c r="O165" i="21" s="1"/>
  <c r="L15" i="5"/>
  <c r="AY15" i="5"/>
  <c r="AB15" i="5"/>
  <c r="AQ92" i="3"/>
  <c r="AQ91" i="3" s="1"/>
  <c r="AQ105" i="3" s="1"/>
  <c r="BH92" i="3"/>
  <c r="BH91" i="3" s="1"/>
  <c r="BH105" i="3" s="1"/>
  <c r="AY92" i="3"/>
  <c r="AY91" i="3" s="1"/>
  <c r="AY105" i="3" s="1"/>
  <c r="BE92" i="3"/>
  <c r="BE91" i="3" s="1"/>
  <c r="BE105" i="3" s="1"/>
  <c r="W15" i="5"/>
  <c r="P92" i="3"/>
  <c r="P91" i="3" s="1"/>
  <c r="P105" i="3" s="1"/>
  <c r="BG92" i="3"/>
  <c r="BG91" i="3" s="1"/>
  <c r="BG105" i="3" s="1"/>
  <c r="AB92" i="3"/>
  <c r="AB91" i="3" s="1"/>
  <c r="AB105" i="3" s="1"/>
  <c r="T15" i="5"/>
  <c r="V92" i="3"/>
  <c r="V91" i="3" s="1"/>
  <c r="V105" i="3" s="1"/>
  <c r="R16" i="24"/>
  <c r="R17" i="24" s="1"/>
  <c r="W58" i="24"/>
  <c r="Y107" i="22"/>
  <c r="Y112" i="21"/>
  <c r="Y112" i="22"/>
  <c r="R16" i="23"/>
  <c r="R17" i="23" s="1"/>
  <c r="W58" i="23"/>
  <c r="Y107" i="21"/>
  <c r="Q112" i="3"/>
  <c r="M112" i="3"/>
  <c r="T112" i="3"/>
  <c r="K112" i="3"/>
  <c r="S112" i="3"/>
  <c r="R112" i="3"/>
  <c r="L112" i="3"/>
  <c r="V112" i="3"/>
  <c r="G258" i="17"/>
  <c r="K257" i="17"/>
  <c r="Q15" i="5"/>
  <c r="N92" i="3"/>
  <c r="N91" i="3" s="1"/>
  <c r="N105" i="3" s="1"/>
  <c r="M92" i="3"/>
  <c r="M91" i="3" s="1"/>
  <c r="M105" i="3" s="1"/>
  <c r="AZ92" i="3"/>
  <c r="AZ91" i="3" s="1"/>
  <c r="AZ105" i="3" s="1"/>
  <c r="AO15" i="5"/>
  <c r="AF92" i="3"/>
  <c r="AF91" i="3" s="1"/>
  <c r="AF105" i="3" s="1"/>
  <c r="AH92" i="3"/>
  <c r="AH91" i="3" s="1"/>
  <c r="AH105" i="3" s="1"/>
  <c r="AP92" i="3"/>
  <c r="AP91" i="3" s="1"/>
  <c r="AP105" i="3" s="1"/>
  <c r="AL92" i="3"/>
  <c r="AL91" i="3" s="1"/>
  <c r="AL105" i="3" s="1"/>
  <c r="AT15" i="5"/>
  <c r="Q92" i="3"/>
  <c r="Q91" i="3" s="1"/>
  <c r="Q105" i="3" s="1"/>
  <c r="AM15" i="5"/>
  <c r="AC15" i="5"/>
  <c r="BC92" i="3"/>
  <c r="BC91" i="3" s="1"/>
  <c r="BC105" i="3" s="1"/>
  <c r="AC92" i="3"/>
  <c r="AC91" i="3" s="1"/>
  <c r="AC105" i="3" s="1"/>
  <c r="AG92" i="3"/>
  <c r="AG91" i="3" s="1"/>
  <c r="AG105" i="3" s="1"/>
  <c r="L92" i="3"/>
  <c r="L91" i="3" s="1"/>
  <c r="L105" i="3" s="1"/>
  <c r="AK15" i="5"/>
  <c r="M15" i="5"/>
  <c r="K105" i="3"/>
  <c r="AW92" i="3"/>
  <c r="AW91" i="3" s="1"/>
  <c r="AW105" i="3" s="1"/>
  <c r="AP15" i="5"/>
  <c r="K110" i="3"/>
  <c r="D16" i="5" s="1"/>
  <c r="D17" i="5" s="1"/>
  <c r="Q110" i="3"/>
  <c r="J16" i="5" s="1"/>
  <c r="X110" i="3"/>
  <c r="Q16" i="5" s="1"/>
  <c r="R110" i="3"/>
  <c r="K16" i="5" s="1"/>
  <c r="N110" i="3"/>
  <c r="N107" i="3" s="1"/>
  <c r="W92" i="3"/>
  <c r="W91" i="3" s="1"/>
  <c r="W105" i="3" s="1"/>
  <c r="AU92" i="3"/>
  <c r="AU91" i="3" s="1"/>
  <c r="AU105" i="3" s="1"/>
  <c r="AN92" i="3"/>
  <c r="AN91" i="3" s="1"/>
  <c r="AN105" i="3" s="1"/>
  <c r="V38" i="7"/>
  <c r="AG15" i="5"/>
  <c r="X15" i="5"/>
  <c r="AE92" i="3"/>
  <c r="AE91" i="3" s="1"/>
  <c r="AE105" i="3" s="1"/>
  <c r="AX92" i="3"/>
  <c r="AX91" i="3" s="1"/>
  <c r="AX105" i="3" s="1"/>
  <c r="AQ15" i="5"/>
  <c r="Y20" i="7"/>
  <c r="Y92" i="3"/>
  <c r="Y91" i="3" s="1"/>
  <c r="Y105" i="3" s="1"/>
  <c r="R15" i="5"/>
  <c r="AH15" i="5"/>
  <c r="BB92" i="3"/>
  <c r="BB91" i="3" s="1"/>
  <c r="BB105" i="3" s="1"/>
  <c r="AU15" i="5"/>
  <c r="U20" i="7"/>
  <c r="AS92" i="3"/>
  <c r="AS91" i="3" s="1"/>
  <c r="AS105" i="3" s="1"/>
  <c r="AL15" i="5"/>
  <c r="AF15" i="5"/>
  <c r="AW15" i="5"/>
  <c r="N15" i="5"/>
  <c r="O92" i="3"/>
  <c r="O91" i="3" s="1"/>
  <c r="H15" i="5"/>
  <c r="T38" i="7"/>
  <c r="BD92" i="3"/>
  <c r="BD91" i="3" s="1"/>
  <c r="BD105" i="3" s="1"/>
  <c r="O20" i="7"/>
  <c r="AD15" i="5"/>
  <c r="AO92" i="3"/>
  <c r="AO91" i="3" s="1"/>
  <c r="AO105" i="3" s="1"/>
  <c r="AK92" i="3"/>
  <c r="AK91" i="3" s="1"/>
  <c r="AK105" i="3" s="1"/>
  <c r="Z92" i="3"/>
  <c r="Z91" i="3" s="1"/>
  <c r="Z105" i="3" s="1"/>
  <c r="S15" i="5"/>
  <c r="M38" i="7"/>
  <c r="L38" i="7"/>
  <c r="S38" i="7"/>
  <c r="N58" i="5"/>
  <c r="P107" i="3"/>
  <c r="I16" i="5"/>
  <c r="U58" i="5"/>
  <c r="P16" i="5"/>
  <c r="W107" i="3"/>
  <c r="AX66" i="12"/>
  <c r="AX67" i="12" s="1"/>
  <c r="AY65" i="12" s="1"/>
  <c r="AY74" i="12"/>
  <c r="AZ72" i="12" s="1"/>
  <c r="AZ73" i="12" s="1"/>
  <c r="AY24" i="12"/>
  <c r="AY25" i="12" s="1"/>
  <c r="AZ23" i="12" s="1"/>
  <c r="AW81" i="12"/>
  <c r="AX79" i="12" s="1"/>
  <c r="AX80" i="12" s="1"/>
  <c r="AD12" i="7"/>
  <c r="V9" i="15"/>
  <c r="V58" i="12"/>
  <c r="S10" i="15" s="1"/>
  <c r="V17" i="12"/>
  <c r="V59" i="12" s="1"/>
  <c r="AW31" i="12"/>
  <c r="AW32" i="12" s="1"/>
  <c r="AX30" i="12" s="1"/>
  <c r="Y118" i="21" l="1"/>
  <c r="Y119" i="21" s="1"/>
  <c r="X129" i="22"/>
  <c r="X145" i="22" s="1"/>
  <c r="X79" i="22"/>
  <c r="X77" i="22" s="1"/>
  <c r="X71" i="22" s="1"/>
  <c r="X82" i="22" s="1"/>
  <c r="X83" i="22" s="1"/>
  <c r="X129" i="21"/>
  <c r="X145" i="21" s="1"/>
  <c r="X148" i="21" s="1"/>
  <c r="X162" i="21" s="1"/>
  <c r="X79" i="21"/>
  <c r="X77" i="21" s="1"/>
  <c r="X71" i="21" s="1"/>
  <c r="X82" i="21" s="1"/>
  <c r="X83" i="21" s="1"/>
  <c r="G33" i="5"/>
  <c r="G37" i="5" s="1"/>
  <c r="P164" i="21"/>
  <c r="P165" i="21" s="1"/>
  <c r="O23" i="21"/>
  <c r="O22" i="21" s="1"/>
  <c r="O49" i="21" s="1"/>
  <c r="P164" i="22"/>
  <c r="P165" i="22" s="1"/>
  <c r="O23" i="22"/>
  <c r="O22" i="22" s="1"/>
  <c r="O49" i="22" s="1"/>
  <c r="I33" i="5"/>
  <c r="I37" i="5" s="1"/>
  <c r="P33" i="5"/>
  <c r="P37" i="5" s="1"/>
  <c r="Q107" i="3"/>
  <c r="J33" i="5" s="1"/>
  <c r="Q48" i="23"/>
  <c r="Q51" i="23" s="1"/>
  <c r="Y118" i="22"/>
  <c r="R33" i="24"/>
  <c r="Q48" i="24"/>
  <c r="Q51" i="24" s="1"/>
  <c r="R33" i="23"/>
  <c r="X148" i="22"/>
  <c r="X162" i="22" s="1"/>
  <c r="V26" i="24"/>
  <c r="N112" i="3"/>
  <c r="N118" i="3" s="1"/>
  <c r="N119" i="3" s="1"/>
  <c r="N121" i="3" s="1"/>
  <c r="P112" i="3"/>
  <c r="P118" i="3" s="1"/>
  <c r="W112" i="3"/>
  <c r="W118" i="3" s="1"/>
  <c r="X112" i="3"/>
  <c r="Z21" i="7"/>
  <c r="Z20" i="7" s="1"/>
  <c r="Z38" i="7" s="1"/>
  <c r="Z110" i="3" s="1"/>
  <c r="Z21" i="19"/>
  <c r="Z20" i="19" s="1"/>
  <c r="Z21" i="18"/>
  <c r="Z20" i="18" s="1"/>
  <c r="O58" i="5"/>
  <c r="G259" i="17"/>
  <c r="K258" i="17"/>
  <c r="X107" i="3"/>
  <c r="Q33" i="5" s="1"/>
  <c r="Q37" i="5" s="1"/>
  <c r="I58" i="5"/>
  <c r="K107" i="3"/>
  <c r="P58" i="5"/>
  <c r="R107" i="3"/>
  <c r="V58" i="5"/>
  <c r="L58" i="5"/>
  <c r="S110" i="3"/>
  <c r="L16" i="5" s="1"/>
  <c r="V110" i="3"/>
  <c r="V107" i="3" s="1"/>
  <c r="O33" i="5" s="1"/>
  <c r="L110" i="3"/>
  <c r="E16" i="5" s="1"/>
  <c r="E17" i="5" s="1"/>
  <c r="M110" i="3"/>
  <c r="M107" i="3" s="1"/>
  <c r="G16" i="5"/>
  <c r="T110" i="3"/>
  <c r="M16" i="5" s="1"/>
  <c r="Y38" i="7"/>
  <c r="O38" i="7"/>
  <c r="O110" i="3" s="1"/>
  <c r="U38" i="7"/>
  <c r="U110" i="3" s="1"/>
  <c r="O105" i="3"/>
  <c r="AY66" i="12"/>
  <c r="AY67" i="12" s="1"/>
  <c r="AZ65" i="12" s="1"/>
  <c r="AZ24" i="12"/>
  <c r="AZ25" i="12" s="1"/>
  <c r="BA23" i="12" s="1"/>
  <c r="Y33" i="3"/>
  <c r="Y29" i="3" s="1"/>
  <c r="Y28" i="3" s="1"/>
  <c r="AZ74" i="12"/>
  <c r="BA72" i="12" s="1"/>
  <c r="BA73" i="12" s="1"/>
  <c r="V18" i="12"/>
  <c r="W16" i="12" s="1"/>
  <c r="AE12" i="7"/>
  <c r="W9" i="15"/>
  <c r="U109" i="12"/>
  <c r="AX31" i="12"/>
  <c r="AX32" i="12" s="1"/>
  <c r="AY30" i="12" s="1"/>
  <c r="AX81" i="12"/>
  <c r="AY79" i="12" s="1"/>
  <c r="AY80" i="12" s="1"/>
  <c r="V26" i="23" l="1"/>
  <c r="N129" i="3"/>
  <c r="N145" i="3" s="1"/>
  <c r="N148" i="3" s="1"/>
  <c r="N162" i="3" s="1"/>
  <c r="P119" i="3"/>
  <c r="P121" i="3" s="1"/>
  <c r="P129" i="3" s="1"/>
  <c r="P145" i="3" s="1"/>
  <c r="W119" i="3"/>
  <c r="W121" i="3" s="1"/>
  <c r="W129" i="3" s="1"/>
  <c r="W145" i="3" s="1"/>
  <c r="Y119" i="22"/>
  <c r="Y121" i="22" s="1"/>
  <c r="Y121" i="21"/>
  <c r="R37" i="23"/>
  <c r="R38" i="23" s="1"/>
  <c r="O37" i="5"/>
  <c r="O38" i="5" s="1"/>
  <c r="R37" i="24"/>
  <c r="R38" i="24" s="1"/>
  <c r="J37" i="5"/>
  <c r="J38" i="5" s="1"/>
  <c r="G38" i="5"/>
  <c r="I38" i="5"/>
  <c r="Q118" i="3"/>
  <c r="Q164" i="22"/>
  <c r="Q165" i="22" s="1"/>
  <c r="P23" i="22"/>
  <c r="P22" i="22" s="1"/>
  <c r="P49" i="22" s="1"/>
  <c r="Q164" i="21"/>
  <c r="Q165" i="21" s="1"/>
  <c r="P23" i="21"/>
  <c r="P22" i="21" s="1"/>
  <c r="P49" i="21" s="1"/>
  <c r="P38" i="5"/>
  <c r="Q38" i="5"/>
  <c r="Z38" i="18"/>
  <c r="Z110" i="21" s="1"/>
  <c r="X163" i="21"/>
  <c r="Z38" i="19"/>
  <c r="Z110" i="22" s="1"/>
  <c r="X163" i="22"/>
  <c r="K118" i="3"/>
  <c r="D33" i="5"/>
  <c r="D37" i="5" s="1"/>
  <c r="D38" i="5" s="1"/>
  <c r="U112" i="3"/>
  <c r="M118" i="3"/>
  <c r="F33" i="5"/>
  <c r="O112" i="3"/>
  <c r="Y112" i="3"/>
  <c r="R118" i="3"/>
  <c r="K33" i="5"/>
  <c r="X118" i="3"/>
  <c r="G260" i="17"/>
  <c r="K259" i="17"/>
  <c r="Q58" i="5"/>
  <c r="S107" i="3"/>
  <c r="F16" i="5"/>
  <c r="F17" i="5" s="1"/>
  <c r="G17" i="5" s="1"/>
  <c r="J58" i="5"/>
  <c r="R58" i="5"/>
  <c r="L107" i="3"/>
  <c r="O16" i="5"/>
  <c r="K58" i="5"/>
  <c r="Y110" i="3"/>
  <c r="Y107" i="3" s="1"/>
  <c r="R33" i="5" s="1"/>
  <c r="R37" i="5" s="1"/>
  <c r="T107" i="3"/>
  <c r="M33" i="5" s="1"/>
  <c r="T58" i="5"/>
  <c r="V118" i="3"/>
  <c r="U107" i="3"/>
  <c r="N33" i="5" s="1"/>
  <c r="N37" i="5" s="1"/>
  <c r="N16" i="5"/>
  <c r="S58" i="5"/>
  <c r="M58" i="5"/>
  <c r="O107" i="3"/>
  <c r="H33" i="5" s="1"/>
  <c r="H37" i="5" s="1"/>
  <c r="H16" i="5"/>
  <c r="S16" i="5"/>
  <c r="X58" i="5"/>
  <c r="AZ66" i="12"/>
  <c r="AZ67" i="12" s="1"/>
  <c r="BA65" i="12" s="1"/>
  <c r="BA74" i="12"/>
  <c r="BB72" i="12" s="1"/>
  <c r="BB73" i="12" s="1"/>
  <c r="BA24" i="12"/>
  <c r="BA25" i="12" s="1"/>
  <c r="BB23" i="12" s="1"/>
  <c r="V60" i="12"/>
  <c r="AY81" i="12"/>
  <c r="AZ79" i="12" s="1"/>
  <c r="AZ80" i="12" s="1"/>
  <c r="AY31" i="12"/>
  <c r="AY32" i="12" s="1"/>
  <c r="AZ30" i="12" s="1"/>
  <c r="W58" i="12"/>
  <c r="T10" i="15" s="1"/>
  <c r="W17" i="12"/>
  <c r="W59" i="12" s="1"/>
  <c r="V107" i="12"/>
  <c r="V108" i="12"/>
  <c r="AF12" i="7"/>
  <c r="X9" i="15"/>
  <c r="L26" i="5" l="1"/>
  <c r="U26" i="5"/>
  <c r="W148" i="3"/>
  <c r="W162" i="3" s="1"/>
  <c r="P148" i="3"/>
  <c r="P162" i="3" s="1"/>
  <c r="N26" i="5"/>
  <c r="M119" i="3"/>
  <c r="M121" i="3" s="1"/>
  <c r="M129" i="3" s="1"/>
  <c r="M145" i="3" s="1"/>
  <c r="M148" i="3" s="1"/>
  <c r="M162" i="3" s="1"/>
  <c r="R119" i="3"/>
  <c r="R121" i="3" s="1"/>
  <c r="R129" i="3" s="1"/>
  <c r="R145" i="3" s="1"/>
  <c r="Y129" i="22"/>
  <c r="Y145" i="22" s="1"/>
  <c r="Y148" i="22" s="1"/>
  <c r="Y162" i="22" s="1"/>
  <c r="Y163" i="22" s="1"/>
  <c r="Y79" i="22"/>
  <c r="Y77" i="22" s="1"/>
  <c r="Y71" i="22" s="1"/>
  <c r="Y82" i="22" s="1"/>
  <c r="Y83" i="22" s="1"/>
  <c r="V119" i="3"/>
  <c r="V121" i="3" s="1"/>
  <c r="V129" i="3" s="1"/>
  <c r="V145" i="3" s="1"/>
  <c r="K119" i="3"/>
  <c r="K121" i="3" s="1"/>
  <c r="K129" i="3" s="1"/>
  <c r="K145" i="3" s="1"/>
  <c r="I26" i="5" s="1"/>
  <c r="Q119" i="3"/>
  <c r="Q121" i="3" s="1"/>
  <c r="Q129" i="3" s="1"/>
  <c r="Q145" i="3" s="1"/>
  <c r="X119" i="3"/>
  <c r="X121" i="3" s="1"/>
  <c r="X129" i="3" s="1"/>
  <c r="X145" i="3" s="1"/>
  <c r="Y129" i="21"/>
  <c r="Y145" i="21" s="1"/>
  <c r="Y148" i="21" s="1"/>
  <c r="Y162" i="21" s="1"/>
  <c r="Y163" i="21" s="1"/>
  <c r="Y79" i="21"/>
  <c r="Y77" i="21" s="1"/>
  <c r="Y71" i="21" s="1"/>
  <c r="Y82" i="21" s="1"/>
  <c r="Y83" i="21" s="1"/>
  <c r="F37" i="5"/>
  <c r="F38" i="5" s="1"/>
  <c r="K37" i="5"/>
  <c r="K38" i="5" s="1"/>
  <c r="M37" i="5"/>
  <c r="M38" i="5" s="1"/>
  <c r="R164" i="21"/>
  <c r="R165" i="21" s="1"/>
  <c r="Q23" i="21"/>
  <c r="Q22" i="21" s="1"/>
  <c r="Q49" i="21" s="1"/>
  <c r="Q23" i="22"/>
  <c r="Q22" i="22" s="1"/>
  <c r="Q49" i="22" s="1"/>
  <c r="R164" i="22"/>
  <c r="R165" i="22" s="1"/>
  <c r="H17" i="5"/>
  <c r="Z112" i="21"/>
  <c r="S16" i="23"/>
  <c r="S17" i="23" s="1"/>
  <c r="X58" i="23"/>
  <c r="Z107" i="21"/>
  <c r="Z112" i="22"/>
  <c r="R38" i="5"/>
  <c r="X58" i="24"/>
  <c r="S16" i="24"/>
  <c r="S17" i="24" s="1"/>
  <c r="Z107" i="22"/>
  <c r="R48" i="24"/>
  <c r="R51" i="24" s="1"/>
  <c r="R48" i="23"/>
  <c r="R51" i="23" s="1"/>
  <c r="Z112" i="3"/>
  <c r="H38" i="5"/>
  <c r="S118" i="3"/>
  <c r="L33" i="5"/>
  <c r="L118" i="3"/>
  <c r="E33" i="5"/>
  <c r="N38" i="5"/>
  <c r="AA21" i="7"/>
  <c r="AA20" i="7" s="1"/>
  <c r="AA38" i="7" s="1"/>
  <c r="AA110" i="3" s="1"/>
  <c r="AA21" i="19"/>
  <c r="AA20" i="19" s="1"/>
  <c r="AA21" i="18"/>
  <c r="AA20" i="18" s="1"/>
  <c r="G261" i="17"/>
  <c r="K260" i="17"/>
  <c r="R16" i="5"/>
  <c r="W58" i="5"/>
  <c r="Y118" i="3"/>
  <c r="T118" i="3"/>
  <c r="O118" i="3"/>
  <c r="O119" i="3" s="1"/>
  <c r="O121" i="3" s="1"/>
  <c r="U118" i="3"/>
  <c r="BA66" i="12"/>
  <c r="BA67" i="12" s="1"/>
  <c r="BB65" i="12" s="1"/>
  <c r="BB24" i="12"/>
  <c r="BB25" i="12" s="1"/>
  <c r="BC23" i="12" s="1"/>
  <c r="BB74" i="12"/>
  <c r="BC72" i="12" s="1"/>
  <c r="BC73" i="12" s="1"/>
  <c r="AZ31" i="12"/>
  <c r="AZ32" i="12" s="1"/>
  <c r="BA30" i="12" s="1"/>
  <c r="AZ81" i="12"/>
  <c r="BA79" i="12" s="1"/>
  <c r="BA80" i="12" s="1"/>
  <c r="AG12" i="7"/>
  <c r="Y9" i="15"/>
  <c r="W18" i="12"/>
  <c r="Z118" i="21" l="1"/>
  <c r="Z119" i="21" s="1"/>
  <c r="K79" i="3"/>
  <c r="K77" i="3" s="1"/>
  <c r="D48" i="5" s="1"/>
  <c r="D51" i="5" s="1"/>
  <c r="W26" i="24"/>
  <c r="V148" i="3"/>
  <c r="V162" i="3" s="1"/>
  <c r="T26" i="5"/>
  <c r="R148" i="3"/>
  <c r="R162" i="3" s="1"/>
  <c r="P26" i="5"/>
  <c r="X148" i="3"/>
  <c r="X162" i="3" s="1"/>
  <c r="V26" i="5"/>
  <c r="Q148" i="3"/>
  <c r="Q162" i="3" s="1"/>
  <c r="O26" i="5"/>
  <c r="U119" i="3"/>
  <c r="U121" i="3" s="1"/>
  <c r="U79" i="3" s="1"/>
  <c r="U77" i="3" s="1"/>
  <c r="K26" i="5"/>
  <c r="T119" i="3"/>
  <c r="T121" i="3" s="1"/>
  <c r="T129" i="3" s="1"/>
  <c r="T145" i="3" s="1"/>
  <c r="T148" i="3" s="1"/>
  <c r="T162" i="3" s="1"/>
  <c r="L119" i="3"/>
  <c r="L121" i="3" s="1"/>
  <c r="L79" i="3" s="1"/>
  <c r="L77" i="3" s="1"/>
  <c r="E48" i="5" s="1"/>
  <c r="E51" i="5" s="1"/>
  <c r="K71" i="3"/>
  <c r="K82" i="3" s="1"/>
  <c r="K83" i="3" s="1"/>
  <c r="S119" i="3"/>
  <c r="S121" i="3" s="1"/>
  <c r="S129" i="3" s="1"/>
  <c r="S145" i="3" s="1"/>
  <c r="Y119" i="3"/>
  <c r="Y121" i="3" s="1"/>
  <c r="Y129" i="3" s="1"/>
  <c r="Y145" i="3" s="1"/>
  <c r="W26" i="23"/>
  <c r="E37" i="5"/>
  <c r="E38" i="5" s="1"/>
  <c r="L37" i="5"/>
  <c r="L38" i="5" s="1"/>
  <c r="I17" i="5"/>
  <c r="J17" i="5" s="1"/>
  <c r="K17" i="5" s="1"/>
  <c r="L17" i="5" s="1"/>
  <c r="M17" i="5" s="1"/>
  <c r="N17" i="5" s="1"/>
  <c r="O17" i="5" s="1"/>
  <c r="P17" i="5" s="1"/>
  <c r="Q17" i="5" s="1"/>
  <c r="R17" i="5" s="1"/>
  <c r="S17" i="5" s="1"/>
  <c r="S164" i="22"/>
  <c r="S165" i="22" s="1"/>
  <c r="R23" i="22"/>
  <c r="R22" i="22" s="1"/>
  <c r="R49" i="22" s="1"/>
  <c r="K148" i="3"/>
  <c r="K162" i="3" s="1"/>
  <c r="K165" i="3" s="1"/>
  <c r="L164" i="3" s="1"/>
  <c r="R23" i="21"/>
  <c r="R22" i="21" s="1"/>
  <c r="R49" i="21" s="1"/>
  <c r="S164" i="21"/>
  <c r="S165" i="21" s="1"/>
  <c r="S33" i="23"/>
  <c r="Z118" i="22"/>
  <c r="S33" i="24"/>
  <c r="AA38" i="18"/>
  <c r="AA110" i="21" s="1"/>
  <c r="AA38" i="19"/>
  <c r="AA110" i="22" s="1"/>
  <c r="N79" i="3"/>
  <c r="N77" i="3" s="1"/>
  <c r="N71" i="3" s="1"/>
  <c r="N82" i="3" s="1"/>
  <c r="N83" i="3" s="1"/>
  <c r="M79" i="3"/>
  <c r="M77" i="3" s="1"/>
  <c r="M71" i="3" s="1"/>
  <c r="M82" i="3" s="1"/>
  <c r="M83" i="3" s="1"/>
  <c r="G262" i="17"/>
  <c r="K261" i="17"/>
  <c r="Y58" i="5"/>
  <c r="T16" i="5"/>
  <c r="O129" i="3"/>
  <c r="O145" i="3" s="1"/>
  <c r="M26" i="5" s="1"/>
  <c r="BB66" i="12"/>
  <c r="BB67" i="12" s="1"/>
  <c r="BC65" i="12" s="1"/>
  <c r="Z107" i="3"/>
  <c r="S33" i="5" s="1"/>
  <c r="Z33" i="3"/>
  <c r="Z29" i="3" s="1"/>
  <c r="Z28" i="3" s="1"/>
  <c r="BC74" i="12"/>
  <c r="BD72" i="12" s="1"/>
  <c r="BD73" i="12" s="1"/>
  <c r="BC24" i="12"/>
  <c r="BC25" i="12" s="1"/>
  <c r="BD23" i="12" s="1"/>
  <c r="BA81" i="12"/>
  <c r="BB79" i="12" s="1"/>
  <c r="BB80" i="12" s="1"/>
  <c r="BA31" i="12"/>
  <c r="BA32" i="12" s="1"/>
  <c r="BB30" i="12" s="1"/>
  <c r="V109" i="12"/>
  <c r="AH12" i="7"/>
  <c r="Z9" i="15"/>
  <c r="W60" i="12"/>
  <c r="X16" i="12"/>
  <c r="T79" i="3" l="1"/>
  <c r="T77" i="3" s="1"/>
  <c r="O79" i="3"/>
  <c r="O77" i="3" s="1"/>
  <c r="S79" i="3"/>
  <c r="S77" i="3" s="1"/>
  <c r="S71" i="3" s="1"/>
  <c r="S82" i="3" s="1"/>
  <c r="S83" i="3" s="1"/>
  <c r="P79" i="3"/>
  <c r="P77" i="3" s="1"/>
  <c r="Q79" i="3"/>
  <c r="Q77" i="3" s="1"/>
  <c r="Q71" i="3" s="1"/>
  <c r="Q82" i="3" s="1"/>
  <c r="Q83" i="3" s="1"/>
  <c r="X79" i="3"/>
  <c r="X77" i="3" s="1"/>
  <c r="Y79" i="3"/>
  <c r="Y77" i="3" s="1"/>
  <c r="Y148" i="3"/>
  <c r="Y162" i="3" s="1"/>
  <c r="W26" i="5"/>
  <c r="Q26" i="5"/>
  <c r="S148" i="3"/>
  <c r="S162" i="3" s="1"/>
  <c r="V79" i="3"/>
  <c r="V77" i="3" s="1"/>
  <c r="V71" i="3" s="1"/>
  <c r="V82" i="3" s="1"/>
  <c r="V83" i="3" s="1"/>
  <c r="U129" i="3"/>
  <c r="U145" i="3" s="1"/>
  <c r="R26" i="5"/>
  <c r="W79" i="3"/>
  <c r="W77" i="3" s="1"/>
  <c r="W71" i="3" s="1"/>
  <c r="W82" i="3" s="1"/>
  <c r="W83" i="3" s="1"/>
  <c r="R79" i="3"/>
  <c r="R77" i="3" s="1"/>
  <c r="R71" i="3" s="1"/>
  <c r="R82" i="3" s="1"/>
  <c r="R83" i="3" s="1"/>
  <c r="L129" i="3"/>
  <c r="L145" i="3" s="1"/>
  <c r="Z119" i="22"/>
  <c r="Z121" i="22" s="1"/>
  <c r="Z121" i="21"/>
  <c r="S37" i="24"/>
  <c r="S38" i="24" s="1"/>
  <c r="S37" i="5"/>
  <c r="S38" i="5" s="1"/>
  <c r="S37" i="23"/>
  <c r="S38" i="23" s="1"/>
  <c r="T17" i="5"/>
  <c r="K163" i="3"/>
  <c r="L71" i="3"/>
  <c r="L82" i="3" s="1"/>
  <c r="L83" i="3" s="1"/>
  <c r="T164" i="21"/>
  <c r="T165" i="21" s="1"/>
  <c r="S23" i="21"/>
  <c r="S22" i="21" s="1"/>
  <c r="S49" i="21" s="1"/>
  <c r="K23" i="3"/>
  <c r="K22" i="3" s="1"/>
  <c r="K49" i="3" s="1"/>
  <c r="T164" i="22"/>
  <c r="T165" i="22" s="1"/>
  <c r="S23" i="22"/>
  <c r="S22" i="22" s="1"/>
  <c r="S49" i="22" s="1"/>
  <c r="AA112" i="21"/>
  <c r="T16" i="23"/>
  <c r="T17" i="23" s="1"/>
  <c r="Y58" i="23"/>
  <c r="AA107" i="21"/>
  <c r="AA118" i="21" s="1"/>
  <c r="AA119" i="21" s="1"/>
  <c r="AA112" i="22"/>
  <c r="G48" i="5"/>
  <c r="G51" i="5" s="1"/>
  <c r="F48" i="5"/>
  <c r="F51" i="5" s="1"/>
  <c r="T16" i="24"/>
  <c r="T17" i="24" s="1"/>
  <c r="Y58" i="24"/>
  <c r="AA107" i="22"/>
  <c r="AA112" i="3"/>
  <c r="G263" i="17"/>
  <c r="K262" i="17"/>
  <c r="R48" i="5"/>
  <c r="R51" i="5" s="1"/>
  <c r="Y71" i="3"/>
  <c r="Y82" i="3" s="1"/>
  <c r="Y83" i="3" s="1"/>
  <c r="Q48" i="5"/>
  <c r="Q51" i="5" s="1"/>
  <c r="X71" i="3"/>
  <c r="X82" i="3" s="1"/>
  <c r="X83" i="3" s="1"/>
  <c r="M48" i="5"/>
  <c r="M51" i="5" s="1"/>
  <c r="T71" i="3"/>
  <c r="T82" i="3" s="1"/>
  <c r="T83" i="3" s="1"/>
  <c r="N48" i="5"/>
  <c r="N51" i="5" s="1"/>
  <c r="U71" i="3"/>
  <c r="U82" i="3" s="1"/>
  <c r="U83" i="3" s="1"/>
  <c r="L48" i="5"/>
  <c r="L51" i="5" s="1"/>
  <c r="P48" i="5"/>
  <c r="P51" i="5" s="1"/>
  <c r="O48" i="5"/>
  <c r="O51" i="5" s="1"/>
  <c r="H48" i="5"/>
  <c r="H51" i="5" s="1"/>
  <c r="O71" i="3"/>
  <c r="O82" i="3" s="1"/>
  <c r="O83" i="3" s="1"/>
  <c r="I48" i="5"/>
  <c r="I51" i="5" s="1"/>
  <c r="P71" i="3"/>
  <c r="P82" i="3" s="1"/>
  <c r="P83" i="3" s="1"/>
  <c r="O148" i="3"/>
  <c r="O162" i="3" s="1"/>
  <c r="J48" i="5"/>
  <c r="J51" i="5" s="1"/>
  <c r="K48" i="5"/>
  <c r="K51" i="5" s="1"/>
  <c r="Z118" i="3"/>
  <c r="BC66" i="12"/>
  <c r="BC67" i="12" s="1"/>
  <c r="BD65" i="12" s="1"/>
  <c r="BD24" i="12"/>
  <c r="BD25" i="12" s="1"/>
  <c r="BD74" i="12"/>
  <c r="BB31" i="12"/>
  <c r="BB32" i="12" s="1"/>
  <c r="BC30" i="12" s="1"/>
  <c r="BB81" i="12"/>
  <c r="BC79" i="12" s="1"/>
  <c r="BC80" i="12" s="1"/>
  <c r="W108" i="12"/>
  <c r="W107" i="12"/>
  <c r="X58" i="12"/>
  <c r="U10" i="15" s="1"/>
  <c r="X17" i="12"/>
  <c r="AI12" i="7"/>
  <c r="AA9" i="15"/>
  <c r="Z129" i="22" l="1"/>
  <c r="Z145" i="22" s="1"/>
  <c r="Z148" i="22" s="1"/>
  <c r="Z162" i="22" s="1"/>
  <c r="Z163" i="22" s="1"/>
  <c r="Z79" i="22"/>
  <c r="Z77" i="22" s="1"/>
  <c r="J26" i="5"/>
  <c r="L148" i="3"/>
  <c r="L162" i="3" s="1"/>
  <c r="L165" i="3" s="1"/>
  <c r="L23" i="3" s="1"/>
  <c r="L22" i="3" s="1"/>
  <c r="L49" i="3" s="1"/>
  <c r="U148" i="3"/>
  <c r="U162" i="3" s="1"/>
  <c r="S26" i="5"/>
  <c r="Z119" i="3"/>
  <c r="Z121" i="3" s="1"/>
  <c r="Z129" i="3" s="1"/>
  <c r="Z145" i="3" s="1"/>
  <c r="Z129" i="21"/>
  <c r="Z145" i="21" s="1"/>
  <c r="Z148" i="21" s="1"/>
  <c r="Z162" i="21" s="1"/>
  <c r="Z163" i="21" s="1"/>
  <c r="Z79" i="21"/>
  <c r="Z77" i="21" s="1"/>
  <c r="Z71" i="21" s="1"/>
  <c r="Z82" i="21" s="1"/>
  <c r="Z83" i="21" s="1"/>
  <c r="U164" i="22"/>
  <c r="U165" i="22" s="1"/>
  <c r="T23" i="22"/>
  <c r="T22" i="22" s="1"/>
  <c r="T49" i="22" s="1"/>
  <c r="T23" i="21"/>
  <c r="T22" i="21" s="1"/>
  <c r="T49" i="21" s="1"/>
  <c r="U164" i="21"/>
  <c r="U165" i="21" s="1"/>
  <c r="S48" i="23"/>
  <c r="S51" i="23" s="1"/>
  <c r="T33" i="23"/>
  <c r="T33" i="24"/>
  <c r="AA118" i="22"/>
  <c r="AA119" i="22" s="1"/>
  <c r="AA121" i="22" s="1"/>
  <c r="S48" i="24"/>
  <c r="S51" i="24" s="1"/>
  <c r="Z71" i="22"/>
  <c r="Z82" i="22" s="1"/>
  <c r="Z83" i="22" s="1"/>
  <c r="AB21" i="7"/>
  <c r="AB20" i="7" s="1"/>
  <c r="AB38" i="7" s="1"/>
  <c r="AB110" i="3" s="1"/>
  <c r="AB21" i="19"/>
  <c r="AB20" i="19" s="1"/>
  <c r="AB21" i="18"/>
  <c r="AB20" i="18" s="1"/>
  <c r="G264" i="17"/>
  <c r="K263" i="17"/>
  <c r="BD66" i="12"/>
  <c r="BD67" i="12" s="1"/>
  <c r="W109" i="12"/>
  <c r="BC31" i="12"/>
  <c r="BC32" i="12" s="1"/>
  <c r="BD30" i="12" s="1"/>
  <c r="BC81" i="12"/>
  <c r="BD79" i="12" s="1"/>
  <c r="BD80" i="12" s="1"/>
  <c r="AJ12" i="7"/>
  <c r="AB9" i="15"/>
  <c r="X59" i="12"/>
  <c r="X18" i="12"/>
  <c r="X26" i="24" l="1"/>
  <c r="Z79" i="3"/>
  <c r="Z77" i="3" s="1"/>
  <c r="S48" i="5" s="1"/>
  <c r="S51" i="5" s="1"/>
  <c r="X26" i="23"/>
  <c r="Z148" i="3"/>
  <c r="Z162" i="3" s="1"/>
  <c r="X26" i="5"/>
  <c r="M164" i="3"/>
  <c r="M165" i="3" s="1"/>
  <c r="M23" i="3" s="1"/>
  <c r="M22" i="3" s="1"/>
  <c r="M49" i="3" s="1"/>
  <c r="L163" i="3"/>
  <c r="M163" i="3" s="1"/>
  <c r="N163" i="3" s="1"/>
  <c r="O163" i="3" s="1"/>
  <c r="P163" i="3" s="1"/>
  <c r="Q163" i="3" s="1"/>
  <c r="R163" i="3" s="1"/>
  <c r="S163" i="3" s="1"/>
  <c r="T163" i="3" s="1"/>
  <c r="U163" i="3" s="1"/>
  <c r="V163" i="3" s="1"/>
  <c r="W163" i="3" s="1"/>
  <c r="X163" i="3" s="1"/>
  <c r="Y163" i="3" s="1"/>
  <c r="AA129" i="22"/>
  <c r="AA145" i="22" s="1"/>
  <c r="AA79" i="22"/>
  <c r="AA77" i="22" s="1"/>
  <c r="AA121" i="21"/>
  <c r="T37" i="23"/>
  <c r="T38" i="23" s="1"/>
  <c r="T37" i="24"/>
  <c r="T38" i="24" s="1"/>
  <c r="U23" i="21"/>
  <c r="U22" i="21" s="1"/>
  <c r="U49" i="21" s="1"/>
  <c r="V164" i="21"/>
  <c r="V165" i="21" s="1"/>
  <c r="V164" i="22"/>
  <c r="V165" i="22" s="1"/>
  <c r="U23" i="22"/>
  <c r="U22" i="22" s="1"/>
  <c r="U49" i="22" s="1"/>
  <c r="AB38" i="18"/>
  <c r="AB110" i="21" s="1"/>
  <c r="AB38" i="19"/>
  <c r="AB110" i="22" s="1"/>
  <c r="G265" i="17"/>
  <c r="K264" i="17"/>
  <c r="U16" i="5"/>
  <c r="U17" i="5" s="1"/>
  <c r="Z58" i="5"/>
  <c r="Z71" i="3"/>
  <c r="Z82" i="3" s="1"/>
  <c r="Z83" i="3" s="1"/>
  <c r="AA107" i="3"/>
  <c r="AA33" i="3"/>
  <c r="AA29" i="3" s="1"/>
  <c r="AA28" i="3" s="1"/>
  <c r="BD81" i="12"/>
  <c r="BD31" i="12"/>
  <c r="BD32" i="12" s="1"/>
  <c r="X107" i="12"/>
  <c r="AK12" i="7"/>
  <c r="AC9" i="15"/>
  <c r="Y16" i="12"/>
  <c r="X60" i="12"/>
  <c r="Z163" i="3" l="1"/>
  <c r="N164" i="3"/>
  <c r="N165" i="3" s="1"/>
  <c r="N23" i="3" s="1"/>
  <c r="N22" i="3" s="1"/>
  <c r="N49" i="3" s="1"/>
  <c r="AA129" i="21"/>
  <c r="AA145" i="21" s="1"/>
  <c r="AA148" i="21" s="1"/>
  <c r="AA162" i="21" s="1"/>
  <c r="AA163" i="21" s="1"/>
  <c r="AA79" i="21"/>
  <c r="AA77" i="21" s="1"/>
  <c r="AA71" i="21" s="1"/>
  <c r="AA82" i="21" s="1"/>
  <c r="AA83" i="21" s="1"/>
  <c r="AB112" i="3"/>
  <c r="V23" i="22"/>
  <c r="V22" i="22" s="1"/>
  <c r="V49" i="22" s="1"/>
  <c r="W164" i="22"/>
  <c r="W165" i="22" s="1"/>
  <c r="V23" i="21"/>
  <c r="V22" i="21" s="1"/>
  <c r="V49" i="21" s="1"/>
  <c r="W164" i="21"/>
  <c r="W165" i="21" s="1"/>
  <c r="AA148" i="22"/>
  <c r="AA162" i="22" s="1"/>
  <c r="AA163" i="22" s="1"/>
  <c r="Y26" i="24"/>
  <c r="AB112" i="22"/>
  <c r="AB112" i="21"/>
  <c r="U16" i="24"/>
  <c r="U17" i="24" s="1"/>
  <c r="Z58" i="24"/>
  <c r="AB107" i="22"/>
  <c r="T48" i="23"/>
  <c r="T51" i="23" s="1"/>
  <c r="Y26" i="23"/>
  <c r="T48" i="24"/>
  <c r="T51" i="24" s="1"/>
  <c r="AA71" i="22"/>
  <c r="AA82" i="22" s="1"/>
  <c r="AA83" i="22" s="1"/>
  <c r="Z58" i="23"/>
  <c r="U16" i="23"/>
  <c r="U17" i="23" s="1"/>
  <c r="AB107" i="21"/>
  <c r="AA118" i="3"/>
  <c r="T33" i="5"/>
  <c r="G266" i="17"/>
  <c r="K265" i="17"/>
  <c r="AL12" i="7"/>
  <c r="AD9" i="15"/>
  <c r="X108" i="12"/>
  <c r="Y58" i="12"/>
  <c r="V10" i="15" s="1"/>
  <c r="Y17" i="12"/>
  <c r="Y59" i="12" s="1"/>
  <c r="O164" i="3" l="1"/>
  <c r="O165" i="3" s="1"/>
  <c r="O23" i="3" s="1"/>
  <c r="O22" i="3" s="1"/>
  <c r="O49" i="3" s="1"/>
  <c r="AB118" i="21"/>
  <c r="AB119" i="21" s="1"/>
  <c r="AA119" i="3"/>
  <c r="AA121" i="3" s="1"/>
  <c r="AA129" i="3" s="1"/>
  <c r="AA145" i="3" s="1"/>
  <c r="T37" i="5"/>
  <c r="T38" i="5" s="1"/>
  <c r="W23" i="21"/>
  <c r="W22" i="21" s="1"/>
  <c r="W49" i="21" s="1"/>
  <c r="X164" i="21"/>
  <c r="X165" i="21" s="1"/>
  <c r="X164" i="22"/>
  <c r="X165" i="22" s="1"/>
  <c r="W23" i="22"/>
  <c r="W22" i="22" s="1"/>
  <c r="W49" i="22" s="1"/>
  <c r="U33" i="23"/>
  <c r="U33" i="24"/>
  <c r="AB118" i="22"/>
  <c r="AA79" i="3"/>
  <c r="AA77" i="3" s="1"/>
  <c r="T48" i="5" s="1"/>
  <c r="T51" i="5" s="1"/>
  <c r="AC21" i="7"/>
  <c r="AC20" i="7" s="1"/>
  <c r="AC21" i="19"/>
  <c r="AC20" i="19" s="1"/>
  <c r="AC21" i="18"/>
  <c r="AC20" i="18" s="1"/>
  <c r="K266" i="17"/>
  <c r="G267" i="17"/>
  <c r="X109" i="12"/>
  <c r="Y18" i="12"/>
  <c r="AM12" i="7"/>
  <c r="AE9" i="15"/>
  <c r="P164" i="3" l="1"/>
  <c r="P165" i="3" s="1"/>
  <c r="P23" i="3" s="1"/>
  <c r="P22" i="3" s="1"/>
  <c r="P49" i="3" s="1"/>
  <c r="AA148" i="3"/>
  <c r="AA162" i="3" s="1"/>
  <c r="AA163" i="3" s="1"/>
  <c r="Y26" i="5"/>
  <c r="AB119" i="22"/>
  <c r="AB121" i="22" s="1"/>
  <c r="AB121" i="21"/>
  <c r="U37" i="24"/>
  <c r="U38" i="24" s="1"/>
  <c r="U37" i="23"/>
  <c r="U38" i="23" s="1"/>
  <c r="X23" i="22"/>
  <c r="X22" i="22" s="1"/>
  <c r="X49" i="22" s="1"/>
  <c r="Y164" i="22"/>
  <c r="Y165" i="22" s="1"/>
  <c r="X23" i="21"/>
  <c r="X22" i="21" s="1"/>
  <c r="X49" i="21" s="1"/>
  <c r="Y164" i="21"/>
  <c r="Y165" i="21" s="1"/>
  <c r="AA71" i="3"/>
  <c r="AA82" i="3" s="1"/>
  <c r="AA83" i="3" s="1"/>
  <c r="AC38" i="7"/>
  <c r="AC110" i="3" s="1"/>
  <c r="V16" i="5" s="1"/>
  <c r="V17" i="5" s="1"/>
  <c r="AC38" i="18"/>
  <c r="AC110" i="21" s="1"/>
  <c r="AC38" i="19"/>
  <c r="AC110" i="22" s="1"/>
  <c r="AC112" i="3"/>
  <c r="G268" i="17"/>
  <c r="K267" i="17"/>
  <c r="AB107" i="3"/>
  <c r="U33" i="5" s="1"/>
  <c r="AB33" i="3"/>
  <c r="AB29" i="3" s="1"/>
  <c r="AB28" i="3" s="1"/>
  <c r="Y60" i="12"/>
  <c r="Z16" i="12"/>
  <c r="AN12" i="7"/>
  <c r="AF9" i="15"/>
  <c r="Y107" i="12"/>
  <c r="Q164" i="3" l="1"/>
  <c r="Q165" i="3" s="1"/>
  <c r="Q23" i="3" s="1"/>
  <c r="Q22" i="3" s="1"/>
  <c r="Q49" i="3" s="1"/>
  <c r="AB129" i="22"/>
  <c r="AB145" i="22" s="1"/>
  <c r="AB148" i="22" s="1"/>
  <c r="AB162" i="22" s="1"/>
  <c r="AB79" i="22"/>
  <c r="AB77" i="22" s="1"/>
  <c r="AB71" i="22" s="1"/>
  <c r="AB82" i="22" s="1"/>
  <c r="AB83" i="22" s="1"/>
  <c r="AB129" i="21"/>
  <c r="AB145" i="21" s="1"/>
  <c r="Z26" i="23" s="1"/>
  <c r="AB79" i="21"/>
  <c r="AB77" i="21" s="1"/>
  <c r="AB71" i="21" s="1"/>
  <c r="AB82" i="21" s="1"/>
  <c r="AB83" i="21" s="1"/>
  <c r="U37" i="5"/>
  <c r="U38" i="5" s="1"/>
  <c r="Y23" i="21"/>
  <c r="Y22" i="21" s="1"/>
  <c r="Y49" i="21" s="1"/>
  <c r="Z164" i="21"/>
  <c r="Z165" i="21" s="1"/>
  <c r="Z164" i="22"/>
  <c r="Z165" i="22" s="1"/>
  <c r="Y23" i="22"/>
  <c r="Y22" i="22" s="1"/>
  <c r="Y49" i="22" s="1"/>
  <c r="AA58" i="5"/>
  <c r="U48" i="24"/>
  <c r="U51" i="24" s="1"/>
  <c r="U48" i="23"/>
  <c r="U51" i="23" s="1"/>
  <c r="AC112" i="22"/>
  <c r="V16" i="24"/>
  <c r="V17" i="24" s="1"/>
  <c r="AA58" i="24"/>
  <c r="AC107" i="22"/>
  <c r="AC112" i="21"/>
  <c r="AA58" i="23"/>
  <c r="V16" i="23"/>
  <c r="V17" i="23" s="1"/>
  <c r="AC107" i="21"/>
  <c r="AC118" i="21" s="1"/>
  <c r="AC119" i="21" s="1"/>
  <c r="G269" i="17"/>
  <c r="K268" i="17"/>
  <c r="AB118" i="3"/>
  <c r="AO12" i="7"/>
  <c r="AG9" i="15"/>
  <c r="Z17" i="12"/>
  <c r="Z59" i="12" s="1"/>
  <c r="Z58" i="12"/>
  <c r="W10" i="15" s="1"/>
  <c r="Y108" i="12"/>
  <c r="R164" i="3" l="1"/>
  <c r="R165" i="3" s="1"/>
  <c r="R23" i="3" s="1"/>
  <c r="R22" i="3" s="1"/>
  <c r="R49" i="3" s="1"/>
  <c r="AB148" i="21"/>
  <c r="AB162" i="21" s="1"/>
  <c r="AB163" i="21" s="1"/>
  <c r="Z26" i="24"/>
  <c r="AB119" i="3"/>
  <c r="AB121" i="3" s="1"/>
  <c r="AB129" i="3" s="1"/>
  <c r="AB145" i="3" s="1"/>
  <c r="AA164" i="22"/>
  <c r="AA165" i="22" s="1"/>
  <c r="Z23" i="22"/>
  <c r="Z22" i="22" s="1"/>
  <c r="Z49" i="22" s="1"/>
  <c r="AA164" i="21"/>
  <c r="AA165" i="21" s="1"/>
  <c r="Z23" i="21"/>
  <c r="Z22" i="21" s="1"/>
  <c r="Z49" i="21" s="1"/>
  <c r="V33" i="23"/>
  <c r="V33" i="24"/>
  <c r="AC118" i="22"/>
  <c r="AB163" i="22"/>
  <c r="AD21" i="7"/>
  <c r="AD20" i="7" s="1"/>
  <c r="AD38" i="7" s="1"/>
  <c r="AD110" i="3" s="1"/>
  <c r="AD21" i="18"/>
  <c r="AD20" i="18" s="1"/>
  <c r="AD21" i="19"/>
  <c r="AD20" i="19" s="1"/>
  <c r="G270" i="17"/>
  <c r="K269" i="17"/>
  <c r="AB79" i="3"/>
  <c r="AB77" i="3" s="1"/>
  <c r="U48" i="5" s="1"/>
  <c r="U51" i="5" s="1"/>
  <c r="Z18" i="12"/>
  <c r="Z60" i="12" s="1"/>
  <c r="Y109" i="12"/>
  <c r="AP12" i="7"/>
  <c r="AH9" i="15"/>
  <c r="S164" i="3" l="1"/>
  <c r="S165" i="3" s="1"/>
  <c r="S23" i="3" s="1"/>
  <c r="S22" i="3" s="1"/>
  <c r="S49" i="3" s="1"/>
  <c r="AB148" i="3"/>
  <c r="AB162" i="3" s="1"/>
  <c r="AB163" i="3" s="1"/>
  <c r="Z26" i="5"/>
  <c r="AC119" i="22"/>
  <c r="AC121" i="22" s="1"/>
  <c r="AC121" i="21"/>
  <c r="V37" i="24"/>
  <c r="V38" i="24" s="1"/>
  <c r="V37" i="23"/>
  <c r="V38" i="23" s="1"/>
  <c r="AA23" i="21"/>
  <c r="AA22" i="21" s="1"/>
  <c r="AA49" i="21" s="1"/>
  <c r="AB164" i="21"/>
  <c r="AB165" i="21" s="1"/>
  <c r="AC164" i="21" s="1"/>
  <c r="AB164" i="22"/>
  <c r="AB165" i="22" s="1"/>
  <c r="AC164" i="22" s="1"/>
  <c r="AA23" i="22"/>
  <c r="AA22" i="22" s="1"/>
  <c r="AA49" i="22" s="1"/>
  <c r="AD38" i="18"/>
  <c r="AD110" i="21" s="1"/>
  <c r="AD38" i="19"/>
  <c r="AD110" i="22" s="1"/>
  <c r="G271" i="17"/>
  <c r="K270" i="17"/>
  <c r="W16" i="5"/>
  <c r="W17" i="5" s="1"/>
  <c r="AB58" i="5"/>
  <c r="AB71" i="3"/>
  <c r="AB82" i="3" s="1"/>
  <c r="AB83" i="3" s="1"/>
  <c r="AC107" i="3"/>
  <c r="AC33" i="3"/>
  <c r="AC29" i="3" s="1"/>
  <c r="AC28" i="3" s="1"/>
  <c r="AA16" i="12"/>
  <c r="AA17" i="12" s="1"/>
  <c r="AQ12" i="7"/>
  <c r="AI9" i="15"/>
  <c r="Z107" i="12"/>
  <c r="T164" i="3" l="1"/>
  <c r="T165" i="3" s="1"/>
  <c r="T23" i="3" s="1"/>
  <c r="T22" i="3" s="1"/>
  <c r="T49" i="3" s="1"/>
  <c r="AC129" i="22"/>
  <c r="AC145" i="22" s="1"/>
  <c r="AC79" i="22"/>
  <c r="AC77" i="22" s="1"/>
  <c r="AC71" i="22" s="1"/>
  <c r="AC82" i="22" s="1"/>
  <c r="AC83" i="22" s="1"/>
  <c r="AC129" i="21"/>
  <c r="AC145" i="21" s="1"/>
  <c r="AC79" i="21"/>
  <c r="AC77" i="21" s="1"/>
  <c r="AC71" i="21" s="1"/>
  <c r="AC82" i="21" s="1"/>
  <c r="AC83" i="21" s="1"/>
  <c r="AD112" i="3"/>
  <c r="AB23" i="22"/>
  <c r="AB22" i="22" s="1"/>
  <c r="AB49" i="22" s="1"/>
  <c r="AB23" i="21"/>
  <c r="AB22" i="21" s="1"/>
  <c r="AB49" i="21" s="1"/>
  <c r="AB58" i="23"/>
  <c r="W16" i="23"/>
  <c r="W17" i="23" s="1"/>
  <c r="AD107" i="21"/>
  <c r="AD118" i="21" s="1"/>
  <c r="AD119" i="21" s="1"/>
  <c r="AC148" i="22"/>
  <c r="AC162" i="22" s="1"/>
  <c r="AC163" i="22" s="1"/>
  <c r="AA26" i="24"/>
  <c r="V48" i="24"/>
  <c r="V51" i="24" s="1"/>
  <c r="V48" i="23"/>
  <c r="V51" i="23" s="1"/>
  <c r="AC148" i="21"/>
  <c r="AC162" i="21" s="1"/>
  <c r="AC163" i="21" s="1"/>
  <c r="AA26" i="23"/>
  <c r="AD112" i="21"/>
  <c r="AD112" i="22"/>
  <c r="W16" i="24"/>
  <c r="W17" i="24" s="1"/>
  <c r="AB58" i="24"/>
  <c r="AD107" i="22"/>
  <c r="AC118" i="3"/>
  <c r="V33" i="5"/>
  <c r="G272" i="17"/>
  <c r="K271" i="17"/>
  <c r="AA58" i="12"/>
  <c r="X10" i="15" s="1"/>
  <c r="Z108" i="12"/>
  <c r="AA59" i="12"/>
  <c r="AA18" i="12"/>
  <c r="AR12" i="7"/>
  <c r="AJ9" i="15"/>
  <c r="U164" i="3" l="1"/>
  <c r="U165" i="3" s="1"/>
  <c r="U23" i="3" s="1"/>
  <c r="U22" i="3" s="1"/>
  <c r="U49" i="3" s="1"/>
  <c r="AC119" i="3"/>
  <c r="AC121" i="3" s="1"/>
  <c r="AC129" i="3" s="1"/>
  <c r="AC145" i="3" s="1"/>
  <c r="V37" i="5"/>
  <c r="V38" i="5" s="1"/>
  <c r="AC165" i="21"/>
  <c r="AC23" i="21" s="1"/>
  <c r="AC22" i="21" s="1"/>
  <c r="AC49" i="21" s="1"/>
  <c r="AC165" i="22"/>
  <c r="W33" i="23"/>
  <c r="W33" i="24"/>
  <c r="AD118" i="22"/>
  <c r="AE21" i="7"/>
  <c r="AE20" i="7" s="1"/>
  <c r="AE21" i="18"/>
  <c r="AE20" i="18" s="1"/>
  <c r="AE21" i="19"/>
  <c r="AE20" i="19" s="1"/>
  <c r="G273" i="17"/>
  <c r="K272" i="17"/>
  <c r="AB16" i="12"/>
  <c r="AA60" i="12"/>
  <c r="AS12" i="7"/>
  <c r="AK9" i="15"/>
  <c r="Z109" i="12"/>
  <c r="V164" i="3" l="1"/>
  <c r="V165" i="3" s="1"/>
  <c r="V23" i="3" s="1"/>
  <c r="V22" i="3" s="1"/>
  <c r="V49" i="3" s="1"/>
  <c r="AC79" i="3"/>
  <c r="AC77" i="3" s="1"/>
  <c r="V48" i="5" s="1"/>
  <c r="V51" i="5" s="1"/>
  <c r="AC148" i="3"/>
  <c r="AC162" i="3" s="1"/>
  <c r="AC163" i="3" s="1"/>
  <c r="AA26" i="5"/>
  <c r="AD119" i="22"/>
  <c r="AD121" i="22" s="1"/>
  <c r="AD121" i="21"/>
  <c r="W37" i="23"/>
  <c r="W38" i="23" s="1"/>
  <c r="W37" i="24"/>
  <c r="W38" i="24" s="1"/>
  <c r="AD164" i="21"/>
  <c r="AE38" i="7"/>
  <c r="AE110" i="3" s="1"/>
  <c r="X16" i="5" s="1"/>
  <c r="X17" i="5" s="1"/>
  <c r="AE38" i="19"/>
  <c r="AE110" i="22" s="1"/>
  <c r="AD164" i="22"/>
  <c r="AC23" i="22"/>
  <c r="AC22" i="22" s="1"/>
  <c r="AC49" i="22" s="1"/>
  <c r="AE38" i="18"/>
  <c r="AE110" i="21" s="1"/>
  <c r="AE112" i="3"/>
  <c r="G274" i="17"/>
  <c r="K273" i="17"/>
  <c r="AD107" i="3"/>
  <c r="AD33" i="3"/>
  <c r="AD29" i="3" s="1"/>
  <c r="AD28" i="3" s="1"/>
  <c r="AA107" i="12"/>
  <c r="AT12" i="7"/>
  <c r="AL9" i="15"/>
  <c r="AB58" i="12"/>
  <c r="Y10" i="15" s="1"/>
  <c r="AB17" i="12"/>
  <c r="W164" i="3" l="1"/>
  <c r="W165" i="3" s="1"/>
  <c r="W23" i="3" s="1"/>
  <c r="W22" i="3" s="1"/>
  <c r="W49" i="3" s="1"/>
  <c r="AC71" i="3"/>
  <c r="AC82" i="3" s="1"/>
  <c r="AC83" i="3" s="1"/>
  <c r="AD129" i="22"/>
  <c r="AD145" i="22" s="1"/>
  <c r="AD148" i="22" s="1"/>
  <c r="AD162" i="22" s="1"/>
  <c r="AD163" i="22" s="1"/>
  <c r="E14" i="6" s="1"/>
  <c r="AD79" i="22"/>
  <c r="AD77" i="22" s="1"/>
  <c r="AD129" i="21"/>
  <c r="AD145" i="21" s="1"/>
  <c r="AD148" i="21" s="1"/>
  <c r="AD162" i="21" s="1"/>
  <c r="AD79" i="21"/>
  <c r="AD77" i="21" s="1"/>
  <c r="AD71" i="21" s="1"/>
  <c r="AD82" i="21" s="1"/>
  <c r="AD83" i="21" s="1"/>
  <c r="AC58" i="5"/>
  <c r="W48" i="24"/>
  <c r="W51" i="24" s="1"/>
  <c r="AD71" i="22"/>
  <c r="AD82" i="22" s="1"/>
  <c r="AD83" i="22" s="1"/>
  <c r="AE112" i="21"/>
  <c r="AC58" i="23"/>
  <c r="X16" i="23"/>
  <c r="X17" i="23" s="1"/>
  <c r="AE107" i="21"/>
  <c r="AE112" i="22"/>
  <c r="AC58" i="24"/>
  <c r="X16" i="24"/>
  <c r="X17" i="24" s="1"/>
  <c r="AE107" i="22"/>
  <c r="W48" i="23"/>
  <c r="W51" i="23" s="1"/>
  <c r="AB26" i="23"/>
  <c r="AD118" i="3"/>
  <c r="W33" i="5"/>
  <c r="AF21" i="7"/>
  <c r="AF20" i="7" s="1"/>
  <c r="AF21" i="18"/>
  <c r="AF20" i="18" s="1"/>
  <c r="AF21" i="19"/>
  <c r="AF20" i="19" s="1"/>
  <c r="K274" i="17"/>
  <c r="G275" i="17"/>
  <c r="AU12" i="7"/>
  <c r="AM9" i="15"/>
  <c r="AB59" i="12"/>
  <c r="AB18" i="12"/>
  <c r="AA108" i="12"/>
  <c r="X164" i="3" l="1"/>
  <c r="X165" i="3" s="1"/>
  <c r="X23" i="3" s="1"/>
  <c r="X22" i="3" s="1"/>
  <c r="X49" i="3" s="1"/>
  <c r="AB26" i="24"/>
  <c r="AE118" i="21"/>
  <c r="AE119" i="21" s="1"/>
  <c r="AD119" i="3"/>
  <c r="AD121" i="3" s="1"/>
  <c r="AD129" i="3" s="1"/>
  <c r="AD145" i="3" s="1"/>
  <c r="W37" i="5"/>
  <c r="W38" i="5" s="1"/>
  <c r="Y164" i="3"/>
  <c r="Y165" i="3" s="1"/>
  <c r="Y23" i="3" s="1"/>
  <c r="Y22" i="3" s="1"/>
  <c r="Y49" i="3" s="1"/>
  <c r="AD165" i="22"/>
  <c r="AD23" i="22" s="1"/>
  <c r="AD22" i="22" s="1"/>
  <c r="AD49" i="22" s="1"/>
  <c r="X33" i="24"/>
  <c r="AE118" i="22"/>
  <c r="AF38" i="18"/>
  <c r="AF110" i="21" s="1"/>
  <c r="X33" i="23"/>
  <c r="AD79" i="3"/>
  <c r="AD77" i="3" s="1"/>
  <c r="W48" i="5" s="1"/>
  <c r="W51" i="5" s="1"/>
  <c r="AD163" i="21"/>
  <c r="D14" i="6" s="1"/>
  <c r="AD165" i="21"/>
  <c r="AF38" i="7"/>
  <c r="AF110" i="3" s="1"/>
  <c r="Y16" i="5" s="1"/>
  <c r="Y17" i="5" s="1"/>
  <c r="AF38" i="19"/>
  <c r="AF110" i="22" s="1"/>
  <c r="AF112" i="3"/>
  <c r="G276" i="17"/>
  <c r="K275" i="17"/>
  <c r="AA109" i="12"/>
  <c r="AC16" i="12"/>
  <c r="AB60" i="12"/>
  <c r="AV12" i="7"/>
  <c r="AN9" i="15"/>
  <c r="AD148" i="3" l="1"/>
  <c r="AD162" i="3" s="1"/>
  <c r="AD163" i="3" s="1"/>
  <c r="C14" i="6" s="1"/>
  <c r="AB26" i="5"/>
  <c r="AE119" i="22"/>
  <c r="AE121" i="22" s="1"/>
  <c r="AE121" i="21"/>
  <c r="X37" i="24"/>
  <c r="X38" i="24" s="1"/>
  <c r="X37" i="23"/>
  <c r="X38" i="23" s="1"/>
  <c r="Z164" i="3"/>
  <c r="Z165" i="3" s="1"/>
  <c r="Z23" i="3" s="1"/>
  <c r="Z22" i="3" s="1"/>
  <c r="Z49" i="3" s="1"/>
  <c r="AE164" i="22"/>
  <c r="AD58" i="5"/>
  <c r="AF112" i="21"/>
  <c r="AF112" i="22"/>
  <c r="AD71" i="3"/>
  <c r="AD82" i="3" s="1"/>
  <c r="AD83" i="3" s="1"/>
  <c r="AE164" i="21"/>
  <c r="AD23" i="21"/>
  <c r="AD22" i="21" s="1"/>
  <c r="AD49" i="21" s="1"/>
  <c r="Y16" i="23"/>
  <c r="Y17" i="23" s="1"/>
  <c r="AD58" i="23"/>
  <c r="AF107" i="21"/>
  <c r="AF107" i="22"/>
  <c r="AD58" i="24"/>
  <c r="Y16" i="24"/>
  <c r="Y17" i="24" s="1"/>
  <c r="K276" i="17"/>
  <c r="G277" i="17"/>
  <c r="AE107" i="3"/>
  <c r="AE33" i="3"/>
  <c r="AE29" i="3" s="1"/>
  <c r="AE28" i="3" s="1"/>
  <c r="AW12" i="7"/>
  <c r="AO9" i="15"/>
  <c r="AC58" i="12"/>
  <c r="Z10" i="15" s="1"/>
  <c r="AC17" i="12"/>
  <c r="AB107" i="12"/>
  <c r="AF118" i="21" l="1"/>
  <c r="AF119" i="21" s="1"/>
  <c r="AE129" i="22"/>
  <c r="AE145" i="22" s="1"/>
  <c r="AE79" i="22"/>
  <c r="AE77" i="22" s="1"/>
  <c r="AE129" i="21"/>
  <c r="AE145" i="21" s="1"/>
  <c r="AE148" i="21" s="1"/>
  <c r="AE162" i="21" s="1"/>
  <c r="AE163" i="21" s="1"/>
  <c r="AE79" i="21"/>
  <c r="AE77" i="21" s="1"/>
  <c r="AE71" i="21" s="1"/>
  <c r="AE82" i="21" s="1"/>
  <c r="AE83" i="21" s="1"/>
  <c r="AA164" i="3"/>
  <c r="AA165" i="3" s="1"/>
  <c r="AA23" i="3" s="1"/>
  <c r="AA22" i="3" s="1"/>
  <c r="AA49" i="3" s="1"/>
  <c r="AE148" i="22"/>
  <c r="AE162" i="22" s="1"/>
  <c r="AC26" i="24"/>
  <c r="X48" i="24"/>
  <c r="X51" i="24" s="1"/>
  <c r="AE71" i="22"/>
  <c r="AE82" i="22" s="1"/>
  <c r="AE83" i="22" s="1"/>
  <c r="Y33" i="24"/>
  <c r="AF118" i="22"/>
  <c r="Y33" i="23"/>
  <c r="X48" i="23"/>
  <c r="X51" i="23" s="1"/>
  <c r="AE118" i="3"/>
  <c r="X33" i="5"/>
  <c r="AG21" i="7"/>
  <c r="AG20" i="7" s="1"/>
  <c r="AG38" i="7" s="1"/>
  <c r="AG110" i="3" s="1"/>
  <c r="AG21" i="19"/>
  <c r="AG20" i="19" s="1"/>
  <c r="AG21" i="18"/>
  <c r="AG20" i="18" s="1"/>
  <c r="G278" i="17"/>
  <c r="K277" i="17"/>
  <c r="AB108" i="12"/>
  <c r="AC59" i="12"/>
  <c r="AC18" i="12"/>
  <c r="AX12" i="7"/>
  <c r="AP9" i="15"/>
  <c r="AC26" i="23" l="1"/>
  <c r="AE119" i="3"/>
  <c r="AE121" i="3" s="1"/>
  <c r="AE129" i="3" s="1"/>
  <c r="AE145" i="3" s="1"/>
  <c r="AF119" i="22"/>
  <c r="AF121" i="22" s="1"/>
  <c r="AF121" i="21"/>
  <c r="Y37" i="24"/>
  <c r="Y38" i="24" s="1"/>
  <c r="Y37" i="23"/>
  <c r="Y38" i="23" s="1"/>
  <c r="X37" i="5"/>
  <c r="X38" i="5" s="1"/>
  <c r="AB164" i="3"/>
  <c r="AB165" i="3" s="1"/>
  <c r="AB23" i="3" s="1"/>
  <c r="AB22" i="3" s="1"/>
  <c r="AB49" i="3" s="1"/>
  <c r="AG38" i="18"/>
  <c r="AG110" i="21" s="1"/>
  <c r="AG38" i="19"/>
  <c r="AG110" i="22" s="1"/>
  <c r="AE163" i="22"/>
  <c r="AE165" i="22"/>
  <c r="AE165" i="21"/>
  <c r="AG112" i="3"/>
  <c r="G279" i="17"/>
  <c r="K278" i="17"/>
  <c r="AE58" i="5"/>
  <c r="Z16" i="5"/>
  <c r="Z17" i="5" s="1"/>
  <c r="AY12" i="7"/>
  <c r="AQ9" i="15"/>
  <c r="AB109" i="12"/>
  <c r="AC60" i="12"/>
  <c r="AD16" i="12"/>
  <c r="AE148" i="3" l="1"/>
  <c r="AE162" i="3" s="1"/>
  <c r="AE163" i="3" s="1"/>
  <c r="AC26" i="5"/>
  <c r="AF129" i="22"/>
  <c r="AF145" i="22" s="1"/>
  <c r="AF148" i="22" s="1"/>
  <c r="AF162" i="22" s="1"/>
  <c r="AF163" i="22" s="1"/>
  <c r="AF79" i="22"/>
  <c r="AF77" i="22" s="1"/>
  <c r="AF71" i="22" s="1"/>
  <c r="AF82" i="22" s="1"/>
  <c r="AF83" i="22" s="1"/>
  <c r="AE79" i="3"/>
  <c r="AE77" i="3" s="1"/>
  <c r="X48" i="5" s="1"/>
  <c r="X51" i="5" s="1"/>
  <c r="AF129" i="21"/>
  <c r="AF145" i="21" s="1"/>
  <c r="AF148" i="21" s="1"/>
  <c r="AF162" i="21" s="1"/>
  <c r="AF163" i="21" s="1"/>
  <c r="AF79" i="21"/>
  <c r="AF77" i="21" s="1"/>
  <c r="AF71" i="21" s="1"/>
  <c r="AF82" i="21" s="1"/>
  <c r="AF83" i="21" s="1"/>
  <c r="AC164" i="3"/>
  <c r="AC165" i="3" s="1"/>
  <c r="AC23" i="3" s="1"/>
  <c r="AC22" i="3" s="1"/>
  <c r="AC49" i="3" s="1"/>
  <c r="AE23" i="22"/>
  <c r="AE22" i="22" s="1"/>
  <c r="AE49" i="22" s="1"/>
  <c r="AF164" i="22"/>
  <c r="Y48" i="24"/>
  <c r="Y51" i="24" s="1"/>
  <c r="Y48" i="23"/>
  <c r="Y51" i="23" s="1"/>
  <c r="AG112" i="22"/>
  <c r="AE58" i="24"/>
  <c r="Z16" i="24"/>
  <c r="Z17" i="24" s="1"/>
  <c r="AG107" i="22"/>
  <c r="AG112" i="21"/>
  <c r="AE23" i="21"/>
  <c r="AE22" i="21" s="1"/>
  <c r="AE49" i="21" s="1"/>
  <c r="AF164" i="21"/>
  <c r="Z16" i="23"/>
  <c r="Z17" i="23" s="1"/>
  <c r="AE58" i="23"/>
  <c r="AG107" i="21"/>
  <c r="AG118" i="21" s="1"/>
  <c r="AG119" i="21" s="1"/>
  <c r="G280" i="17"/>
  <c r="K279" i="17"/>
  <c r="AF107" i="3"/>
  <c r="Y33" i="5" s="1"/>
  <c r="AF33" i="3"/>
  <c r="AF29" i="3" s="1"/>
  <c r="AF28" i="3" s="1"/>
  <c r="AD17" i="12"/>
  <c r="AD59" i="12" s="1"/>
  <c r="AD58" i="12"/>
  <c r="AA10" i="15" s="1"/>
  <c r="AC107" i="12"/>
  <c r="AC108" i="12"/>
  <c r="AZ12" i="7"/>
  <c r="AR9" i="15"/>
  <c r="AE71" i="3" l="1"/>
  <c r="AE82" i="3" s="1"/>
  <c r="AE83" i="3" s="1"/>
  <c r="AD26" i="23"/>
  <c r="AD26" i="24"/>
  <c r="Y37" i="5"/>
  <c r="Y38" i="5" s="1"/>
  <c r="AD164" i="3"/>
  <c r="AD165" i="3" s="1"/>
  <c r="AD23" i="3" s="1"/>
  <c r="AD22" i="3" s="1"/>
  <c r="AD49" i="3" s="1"/>
  <c r="AF165" i="21"/>
  <c r="Z33" i="24"/>
  <c r="AG118" i="22"/>
  <c r="AF165" i="22"/>
  <c r="Z33" i="23"/>
  <c r="AH21" i="7"/>
  <c r="AH20" i="7" s="1"/>
  <c r="AH21" i="19"/>
  <c r="AH20" i="19" s="1"/>
  <c r="AH21" i="18"/>
  <c r="AH20" i="18" s="1"/>
  <c r="G281" i="17"/>
  <c r="K280" i="17"/>
  <c r="AF118" i="3"/>
  <c r="AD18" i="12"/>
  <c r="BA12" i="7"/>
  <c r="AS9" i="15"/>
  <c r="AF119" i="3" l="1"/>
  <c r="AF121" i="3" s="1"/>
  <c r="AF129" i="3" s="1"/>
  <c r="AF145" i="3" s="1"/>
  <c r="AG119" i="22"/>
  <c r="AG121" i="22" s="1"/>
  <c r="AG121" i="21"/>
  <c r="Z37" i="23"/>
  <c r="Z38" i="23" s="1"/>
  <c r="Z37" i="24"/>
  <c r="Z38" i="24" s="1"/>
  <c r="AE164" i="3"/>
  <c r="AE165" i="3" s="1"/>
  <c r="AE23" i="3" s="1"/>
  <c r="AE22" i="3" s="1"/>
  <c r="AE49" i="3" s="1"/>
  <c r="AH38" i="19"/>
  <c r="AH110" i="22" s="1"/>
  <c r="AG164" i="22"/>
  <c r="AF23" i="22"/>
  <c r="AF22" i="22" s="1"/>
  <c r="AF49" i="22" s="1"/>
  <c r="AH38" i="7"/>
  <c r="AH110" i="3" s="1"/>
  <c r="AA16" i="5" s="1"/>
  <c r="AA17" i="5" s="1"/>
  <c r="AF23" i="21"/>
  <c r="AF22" i="21" s="1"/>
  <c r="AF49" i="21" s="1"/>
  <c r="AG164" i="21"/>
  <c r="AH38" i="18"/>
  <c r="AH110" i="21" s="1"/>
  <c r="AH112" i="3"/>
  <c r="G282" i="17"/>
  <c r="K281" i="17"/>
  <c r="AG107" i="3"/>
  <c r="AG33" i="3"/>
  <c r="AG29" i="3" s="1"/>
  <c r="AG28" i="3" s="1"/>
  <c r="AE16" i="12"/>
  <c r="AD60" i="12"/>
  <c r="AC109" i="12"/>
  <c r="BB12" i="7"/>
  <c r="AT9" i="15"/>
  <c r="AF79" i="3" l="1"/>
  <c r="AF77" i="3" s="1"/>
  <c r="AF71" i="3" s="1"/>
  <c r="AF82" i="3" s="1"/>
  <c r="AF83" i="3" s="1"/>
  <c r="AD26" i="5"/>
  <c r="AF148" i="3"/>
  <c r="AF162" i="3" s="1"/>
  <c r="AF163" i="3" s="1"/>
  <c r="AG129" i="22"/>
  <c r="AG145" i="22" s="1"/>
  <c r="AG79" i="22"/>
  <c r="AG77" i="22" s="1"/>
  <c r="AG71" i="22" s="1"/>
  <c r="AG82" i="22" s="1"/>
  <c r="AG83" i="22" s="1"/>
  <c r="AG129" i="21"/>
  <c r="AG145" i="21" s="1"/>
  <c r="AG148" i="21" s="1"/>
  <c r="AG162" i="21" s="1"/>
  <c r="AG163" i="21" s="1"/>
  <c r="AG79" i="21"/>
  <c r="AG77" i="21" s="1"/>
  <c r="AG71" i="21" s="1"/>
  <c r="AG82" i="21" s="1"/>
  <c r="AG83" i="21" s="1"/>
  <c r="AF164" i="3"/>
  <c r="AF165" i="3" s="1"/>
  <c r="AF23" i="3" s="1"/>
  <c r="AF22" i="3" s="1"/>
  <c r="AF49" i="3" s="1"/>
  <c r="AF58" i="5"/>
  <c r="AG148" i="22"/>
  <c r="AG162" i="22" s="1"/>
  <c r="AG163" i="22" s="1"/>
  <c r="AE26" i="24"/>
  <c r="AH112" i="22"/>
  <c r="AA16" i="23"/>
  <c r="AA17" i="23" s="1"/>
  <c r="AF58" i="23"/>
  <c r="AH107" i="21"/>
  <c r="Z48" i="24"/>
  <c r="Z51" i="24" s="1"/>
  <c r="Z48" i="23"/>
  <c r="Z51" i="23" s="1"/>
  <c r="AH112" i="21"/>
  <c r="AF58" i="24"/>
  <c r="AA16" i="24"/>
  <c r="AA17" i="24" s="1"/>
  <c r="AH107" i="22"/>
  <c r="AG118" i="3"/>
  <c r="Z33" i="5"/>
  <c r="K282" i="17"/>
  <c r="G283" i="17"/>
  <c r="Y48" i="5"/>
  <c r="Y51" i="5" s="1"/>
  <c r="AE17" i="12"/>
  <c r="AE59" i="12" s="1"/>
  <c r="AE58" i="12"/>
  <c r="AB10" i="15" s="1"/>
  <c r="BC12" i="7"/>
  <c r="AU9" i="15"/>
  <c r="AD108" i="12"/>
  <c r="AD107" i="12"/>
  <c r="AH118" i="21" l="1"/>
  <c r="AH119" i="21" s="1"/>
  <c r="AE26" i="23"/>
  <c r="AG119" i="3"/>
  <c r="AG121" i="3" s="1"/>
  <c r="AG129" i="3" s="1"/>
  <c r="AG145" i="3" s="1"/>
  <c r="Z37" i="5"/>
  <c r="Z38" i="5" s="1"/>
  <c r="AG165" i="22"/>
  <c r="AH164" i="22" s="1"/>
  <c r="AA33" i="24"/>
  <c r="AH118" i="22"/>
  <c r="AA33" i="23"/>
  <c r="AG79" i="3"/>
  <c r="AG77" i="3" s="1"/>
  <c r="Z48" i="5" s="1"/>
  <c r="Z51" i="5" s="1"/>
  <c r="AG165" i="21"/>
  <c r="AI21" i="7"/>
  <c r="AI20" i="7" s="1"/>
  <c r="AI38" i="7" s="1"/>
  <c r="AI110" i="3" s="1"/>
  <c r="AI21" i="19"/>
  <c r="AI20" i="19" s="1"/>
  <c r="AI21" i="18"/>
  <c r="AI20" i="18" s="1"/>
  <c r="G284" i="17"/>
  <c r="K283" i="17"/>
  <c r="AG164" i="3"/>
  <c r="AE18" i="12"/>
  <c r="AE60" i="12" s="1"/>
  <c r="BD12" i="7"/>
  <c r="AV9" i="15"/>
  <c r="AG148" i="3" l="1"/>
  <c r="AG162" i="3" s="1"/>
  <c r="AG163" i="3" s="1"/>
  <c r="AE26" i="5"/>
  <c r="AH119" i="22"/>
  <c r="AH121" i="22" s="1"/>
  <c r="AH121" i="21"/>
  <c r="AA37" i="24"/>
  <c r="AA38" i="24" s="1"/>
  <c r="AA37" i="23"/>
  <c r="AA38" i="23" s="1"/>
  <c r="AG23" i="22"/>
  <c r="AG22" i="22" s="1"/>
  <c r="AG49" i="22" s="1"/>
  <c r="AG71" i="3"/>
  <c r="AG82" i="3" s="1"/>
  <c r="AG83" i="3" s="1"/>
  <c r="AG23" i="21"/>
  <c r="AG22" i="21" s="1"/>
  <c r="AG49" i="21" s="1"/>
  <c r="AH164" i="21"/>
  <c r="AI38" i="18"/>
  <c r="AI110" i="21" s="1"/>
  <c r="AI38" i="19"/>
  <c r="AI110" i="22" s="1"/>
  <c r="K284" i="17"/>
  <c r="G285" i="17"/>
  <c r="AF16" i="12"/>
  <c r="AF58" i="12" s="1"/>
  <c r="AC10" i="15" s="1"/>
  <c r="AB16" i="5"/>
  <c r="AB17" i="5" s="1"/>
  <c r="AG58" i="5"/>
  <c r="AH107" i="3"/>
  <c r="AH33" i="3"/>
  <c r="AH29" i="3" s="1"/>
  <c r="AH28" i="3" s="1"/>
  <c r="AF17" i="12"/>
  <c r="AF59" i="12" s="1"/>
  <c r="BE12" i="7"/>
  <c r="AW9" i="15"/>
  <c r="AD109" i="12"/>
  <c r="AG165" i="3" l="1"/>
  <c r="AH129" i="22"/>
  <c r="AH145" i="22" s="1"/>
  <c r="AH148" i="22" s="1"/>
  <c r="AH162" i="22" s="1"/>
  <c r="AH79" i="22"/>
  <c r="AH77" i="22" s="1"/>
  <c r="AH129" i="21"/>
  <c r="AH79" i="21"/>
  <c r="AH77" i="21" s="1"/>
  <c r="AH71" i="21" s="1"/>
  <c r="AH82" i="21" s="1"/>
  <c r="AH83" i="21" s="1"/>
  <c r="AH145" i="21"/>
  <c r="AH148" i="21" s="1"/>
  <c r="AH162" i="21" s="1"/>
  <c r="AH163" i="21" s="1"/>
  <c r="AI112" i="3"/>
  <c r="AG58" i="24"/>
  <c r="AB16" i="24"/>
  <c r="AB17" i="24" s="1"/>
  <c r="AI107" i="22"/>
  <c r="AA48" i="24"/>
  <c r="AA51" i="24" s="1"/>
  <c r="AH71" i="22"/>
  <c r="AH82" i="22" s="1"/>
  <c r="AH83" i="22" s="1"/>
  <c r="AI112" i="22"/>
  <c r="AI112" i="21"/>
  <c r="AG58" i="23"/>
  <c r="AB16" i="23"/>
  <c r="AB17" i="23" s="1"/>
  <c r="AI107" i="21"/>
  <c r="AI118" i="21" s="1"/>
  <c r="AI119" i="21" s="1"/>
  <c r="AA48" i="23"/>
  <c r="AA51" i="23" s="1"/>
  <c r="AF26" i="23"/>
  <c r="AH118" i="3"/>
  <c r="AA33" i="5"/>
  <c r="AJ21" i="7"/>
  <c r="AJ20" i="7" s="1"/>
  <c r="AJ38" i="7" s="1"/>
  <c r="AJ110" i="3" s="1"/>
  <c r="AC16" i="5" s="1"/>
  <c r="AC17" i="5" s="1"/>
  <c r="AJ21" i="19"/>
  <c r="AJ20" i="19" s="1"/>
  <c r="AJ21" i="18"/>
  <c r="AJ20" i="18" s="1"/>
  <c r="G286" i="17"/>
  <c r="K285" i="17"/>
  <c r="AF18" i="12"/>
  <c r="AG16" i="12" s="1"/>
  <c r="AE108" i="12"/>
  <c r="AE107" i="12"/>
  <c r="BF12" i="7"/>
  <c r="AX9" i="15"/>
  <c r="AF60" i="12"/>
  <c r="AF26" i="24" l="1"/>
  <c r="AH164" i="3"/>
  <c r="AG23" i="3"/>
  <c r="AG22" i="3" s="1"/>
  <c r="AG49" i="3" s="1"/>
  <c r="AH119" i="3"/>
  <c r="AH121" i="3" s="1"/>
  <c r="AH79" i="3" s="1"/>
  <c r="AH77" i="3" s="1"/>
  <c r="AH71" i="3" s="1"/>
  <c r="AH82" i="3" s="1"/>
  <c r="AH83" i="3" s="1"/>
  <c r="AA37" i="5"/>
  <c r="AA38" i="5" s="1"/>
  <c r="AH163" i="22"/>
  <c r="AH165" i="22"/>
  <c r="AH165" i="21"/>
  <c r="AB33" i="23"/>
  <c r="AB33" i="24"/>
  <c r="AI118" i="22"/>
  <c r="AJ38" i="19"/>
  <c r="AJ110" i="22" s="1"/>
  <c r="AJ38" i="18"/>
  <c r="AJ110" i="21" s="1"/>
  <c r="AH58" i="5"/>
  <c r="G287" i="17"/>
  <c r="K286" i="17"/>
  <c r="AA48" i="5"/>
  <c r="AA51" i="5" s="1"/>
  <c r="BG12" i="7"/>
  <c r="AY9" i="15"/>
  <c r="AE109" i="12"/>
  <c r="AG58" i="12"/>
  <c r="AD10" i="15" s="1"/>
  <c r="AG17" i="12"/>
  <c r="AG59" i="12" s="1"/>
  <c r="AH129" i="3" l="1"/>
  <c r="AH145" i="3" s="1"/>
  <c r="AF26" i="5" s="1"/>
  <c r="AI119" i="22"/>
  <c r="AI121" i="22" s="1"/>
  <c r="AI121" i="21"/>
  <c r="AB37" i="24"/>
  <c r="AB38" i="24" s="1"/>
  <c r="AB37" i="23"/>
  <c r="AB38" i="23" s="1"/>
  <c r="AH148" i="3"/>
  <c r="AH162" i="3" s="1"/>
  <c r="AH165" i="3" s="1"/>
  <c r="AH23" i="3" s="1"/>
  <c r="AH22" i="3" s="1"/>
  <c r="AH49" i="3" s="1"/>
  <c r="AH58" i="24"/>
  <c r="AC16" i="24"/>
  <c r="AC17" i="24" s="1"/>
  <c r="AJ107" i="22"/>
  <c r="AC16" i="23"/>
  <c r="AC17" i="23" s="1"/>
  <c r="AH58" i="23"/>
  <c r="AJ107" i="21"/>
  <c r="AJ118" i="21" s="1"/>
  <c r="AJ119" i="21" s="1"/>
  <c r="AJ112" i="22"/>
  <c r="AI164" i="21"/>
  <c r="AH23" i="21"/>
  <c r="AH22" i="21" s="1"/>
  <c r="AH49" i="21" s="1"/>
  <c r="AI164" i="22"/>
  <c r="AH23" i="22"/>
  <c r="AH22" i="22" s="1"/>
  <c r="AH49" i="22" s="1"/>
  <c r="AJ112" i="21"/>
  <c r="AJ112" i="3"/>
  <c r="AK21" i="7"/>
  <c r="AK20" i="7" s="1"/>
  <c r="AK38" i="7" s="1"/>
  <c r="AK110" i="3" s="1"/>
  <c r="AK21" i="19"/>
  <c r="AK20" i="19" s="1"/>
  <c r="AK21" i="18"/>
  <c r="AK20" i="18" s="1"/>
  <c r="G288" i="17"/>
  <c r="K287" i="17"/>
  <c r="AI107" i="3"/>
  <c r="AI33" i="3"/>
  <c r="AI29" i="3" s="1"/>
  <c r="AI28" i="3" s="1"/>
  <c r="AF108" i="12"/>
  <c r="AF107" i="12"/>
  <c r="BH12" i="7"/>
  <c r="BA9" i="15" s="1"/>
  <c r="AZ9" i="15"/>
  <c r="AG18" i="12"/>
  <c r="AG60" i="12" s="1"/>
  <c r="AI129" i="22" l="1"/>
  <c r="AI145" i="22" s="1"/>
  <c r="AI79" i="22"/>
  <c r="AI77" i="22" s="1"/>
  <c r="AI71" i="22" s="1"/>
  <c r="AI82" i="22" s="1"/>
  <c r="AI83" i="22" s="1"/>
  <c r="AI129" i="21"/>
  <c r="AI145" i="21" s="1"/>
  <c r="AI79" i="21"/>
  <c r="AI77" i="21" s="1"/>
  <c r="AI71" i="21" s="1"/>
  <c r="AI82" i="21" s="1"/>
  <c r="AI83" i="21" s="1"/>
  <c r="AH163" i="3"/>
  <c r="AI164" i="3"/>
  <c r="AC33" i="23"/>
  <c r="AC33" i="24"/>
  <c r="AJ118" i="22"/>
  <c r="AJ119" i="22" s="1"/>
  <c r="AJ121" i="22" s="1"/>
  <c r="AK38" i="19"/>
  <c r="AK110" i="22" s="1"/>
  <c r="AI148" i="21"/>
  <c r="AI162" i="21" s="1"/>
  <c r="AI163" i="21" s="1"/>
  <c r="AG26" i="23"/>
  <c r="AB48" i="24"/>
  <c r="AB51" i="24" s="1"/>
  <c r="AI148" i="22"/>
  <c r="AI162" i="22" s="1"/>
  <c r="AI163" i="22" s="1"/>
  <c r="AG26" i="24"/>
  <c r="AB48" i="23"/>
  <c r="AB51" i="23" s="1"/>
  <c r="AK38" i="18"/>
  <c r="AK110" i="21" s="1"/>
  <c r="AI118" i="3"/>
  <c r="AB33" i="5"/>
  <c r="G289" i="17"/>
  <c r="K288" i="17"/>
  <c r="AD16" i="5"/>
  <c r="AD17" i="5" s="1"/>
  <c r="AI58" i="5"/>
  <c r="AH16" i="12"/>
  <c r="AH58" i="12" s="1"/>
  <c r="AE10" i="15" s="1"/>
  <c r="AJ129" i="22" l="1"/>
  <c r="AJ79" i="22"/>
  <c r="AI119" i="3"/>
  <c r="AI121" i="3" s="1"/>
  <c r="AI129" i="3" s="1"/>
  <c r="AI145" i="3" s="1"/>
  <c r="AJ121" i="21"/>
  <c r="AB37" i="5"/>
  <c r="AB38" i="5" s="1"/>
  <c r="AC37" i="24"/>
  <c r="AC38" i="24" s="1"/>
  <c r="AC37" i="23"/>
  <c r="AC38" i="23" s="1"/>
  <c r="AK112" i="21"/>
  <c r="AK112" i="22"/>
  <c r="AD16" i="24"/>
  <c r="AD17" i="24" s="1"/>
  <c r="AI58" i="24"/>
  <c r="AK107" i="22"/>
  <c r="AD16" i="23"/>
  <c r="AD17" i="23" s="1"/>
  <c r="AI58" i="23"/>
  <c r="AK107" i="21"/>
  <c r="AI165" i="22"/>
  <c r="AJ145" i="22"/>
  <c r="AJ77" i="22"/>
  <c r="AI165" i="21"/>
  <c r="AK112" i="3"/>
  <c r="AL21" i="7"/>
  <c r="AL20" i="7" s="1"/>
  <c r="AL21" i="19"/>
  <c r="AL20" i="19" s="1"/>
  <c r="AL21" i="18"/>
  <c r="AL20" i="18" s="1"/>
  <c r="G290" i="17"/>
  <c r="K289" i="17"/>
  <c r="AJ107" i="3"/>
  <c r="AJ33" i="3"/>
  <c r="AJ29" i="3" s="1"/>
  <c r="AJ28" i="3" s="1"/>
  <c r="AH17" i="12"/>
  <c r="AH59" i="12" s="1"/>
  <c r="AF109" i="12"/>
  <c r="AK118" i="21" l="1"/>
  <c r="AK119" i="21" s="1"/>
  <c r="AI148" i="3"/>
  <c r="AI162" i="3" s="1"/>
  <c r="AG26" i="5"/>
  <c r="AI79" i="3"/>
  <c r="AI77" i="3" s="1"/>
  <c r="AB48" i="5" s="1"/>
  <c r="AB51" i="5" s="1"/>
  <c r="AJ129" i="21"/>
  <c r="AJ145" i="21" s="1"/>
  <c r="AJ148" i="21" s="1"/>
  <c r="AJ162" i="21" s="1"/>
  <c r="AJ163" i="21" s="1"/>
  <c r="AJ79" i="21"/>
  <c r="AJ77" i="21" s="1"/>
  <c r="AC48" i="23"/>
  <c r="AC51" i="23" s="1"/>
  <c r="AJ71" i="21"/>
  <c r="AJ82" i="21" s="1"/>
  <c r="AJ83" i="21" s="1"/>
  <c r="AD33" i="23"/>
  <c r="AJ148" i="22"/>
  <c r="AJ162" i="22" s="1"/>
  <c r="AJ163" i="22" s="1"/>
  <c r="AH26" i="24"/>
  <c r="AL38" i="19"/>
  <c r="AL110" i="22" s="1"/>
  <c r="AD33" i="24"/>
  <c r="AK118" i="22"/>
  <c r="AJ164" i="21"/>
  <c r="AI23" i="21"/>
  <c r="AI22" i="21" s="1"/>
  <c r="AI49" i="21" s="1"/>
  <c r="AC48" i="24"/>
  <c r="AC51" i="24" s="1"/>
  <c r="AJ71" i="22"/>
  <c r="AJ82" i="22" s="1"/>
  <c r="AJ83" i="22" s="1"/>
  <c r="AL38" i="18"/>
  <c r="AL110" i="21" s="1"/>
  <c r="AJ164" i="22"/>
  <c r="AI23" i="22"/>
  <c r="AI22" i="22" s="1"/>
  <c r="AI49" i="22" s="1"/>
  <c r="AJ118" i="3"/>
  <c r="AC33" i="5"/>
  <c r="AL112" i="3"/>
  <c r="AL38" i="7"/>
  <c r="AL110" i="3" s="1"/>
  <c r="AE16" i="5" s="1"/>
  <c r="AE17" i="5" s="1"/>
  <c r="G291" i="17"/>
  <c r="K290" i="17"/>
  <c r="AH18" i="12"/>
  <c r="AI16" i="12" s="1"/>
  <c r="AG108" i="12"/>
  <c r="AG107" i="12"/>
  <c r="AH26" i="23" l="1"/>
  <c r="AI71" i="3"/>
  <c r="AI82" i="3" s="1"/>
  <c r="AI83" i="3" s="1"/>
  <c r="AJ119" i="3"/>
  <c r="AJ121" i="3" s="1"/>
  <c r="AJ79" i="3" s="1"/>
  <c r="AJ77" i="3" s="1"/>
  <c r="AJ71" i="3" s="1"/>
  <c r="AJ82" i="3" s="1"/>
  <c r="AJ83" i="3" s="1"/>
  <c r="AI165" i="3"/>
  <c r="AI163" i="3"/>
  <c r="AK119" i="22"/>
  <c r="AK121" i="22" s="1"/>
  <c r="AK121" i="21"/>
  <c r="AC37" i="5"/>
  <c r="AC38" i="5" s="1"/>
  <c r="AD37" i="24"/>
  <c r="AD38" i="24" s="1"/>
  <c r="AD37" i="23"/>
  <c r="AD38" i="23" s="1"/>
  <c r="AJ165" i="22"/>
  <c r="AK164" i="22" s="1"/>
  <c r="AJ58" i="5"/>
  <c r="AJ165" i="21"/>
  <c r="AK164" i="21" s="1"/>
  <c r="AJ58" i="24"/>
  <c r="AE16" i="24"/>
  <c r="AE17" i="24" s="1"/>
  <c r="AL107" i="22"/>
  <c r="AL112" i="21"/>
  <c r="AL112" i="22"/>
  <c r="AE16" i="23"/>
  <c r="AE17" i="23" s="1"/>
  <c r="AJ58" i="23"/>
  <c r="AL107" i="21"/>
  <c r="AL118" i="21" s="1"/>
  <c r="AL119" i="21" s="1"/>
  <c r="K291" i="17"/>
  <c r="G292" i="17"/>
  <c r="AH60" i="12"/>
  <c r="AC48" i="5"/>
  <c r="AC51" i="5" s="1"/>
  <c r="AG109" i="12"/>
  <c r="AI58" i="12"/>
  <c r="AF10" i="15" s="1"/>
  <c r="AI17" i="12"/>
  <c r="AI59" i="12" s="1"/>
  <c r="AJ129" i="3" l="1"/>
  <c r="AJ145" i="3" s="1"/>
  <c r="AH26" i="5" s="1"/>
  <c r="AK129" i="22"/>
  <c r="AK145" i="22" s="1"/>
  <c r="AI26" i="24" s="1"/>
  <c r="AK79" i="22"/>
  <c r="AK77" i="22" s="1"/>
  <c r="AK71" i="22" s="1"/>
  <c r="AK82" i="22" s="1"/>
  <c r="AK83" i="22" s="1"/>
  <c r="AI23" i="3"/>
  <c r="AI22" i="3" s="1"/>
  <c r="AI49" i="3" s="1"/>
  <c r="AJ164" i="3"/>
  <c r="AK129" i="21"/>
  <c r="AK145" i="21" s="1"/>
  <c r="AK148" i="21" s="1"/>
  <c r="AK162" i="21" s="1"/>
  <c r="AK163" i="21" s="1"/>
  <c r="AK79" i="21"/>
  <c r="AK77" i="21" s="1"/>
  <c r="AK71" i="21" s="1"/>
  <c r="AK82" i="21" s="1"/>
  <c r="AK83" i="21" s="1"/>
  <c r="AE33" i="24"/>
  <c r="AE37" i="24" s="1"/>
  <c r="AE38" i="24" s="1"/>
  <c r="AJ23" i="21"/>
  <c r="AJ22" i="21" s="1"/>
  <c r="AJ49" i="21" s="1"/>
  <c r="AJ23" i="22"/>
  <c r="AJ22" i="22" s="1"/>
  <c r="AJ49" i="22" s="1"/>
  <c r="AL118" i="22"/>
  <c r="AD48" i="23"/>
  <c r="AD51" i="23" s="1"/>
  <c r="AE33" i="23"/>
  <c r="AD48" i="24"/>
  <c r="AD51" i="24" s="1"/>
  <c r="AM21" i="7"/>
  <c r="AM20" i="7" s="1"/>
  <c r="AM21" i="19"/>
  <c r="AM20" i="19" s="1"/>
  <c r="AM21" i="18"/>
  <c r="AM20" i="18" s="1"/>
  <c r="G293" i="17"/>
  <c r="K292" i="17"/>
  <c r="AM38" i="7"/>
  <c r="AM110" i="3" s="1"/>
  <c r="AK107" i="3"/>
  <c r="AK33" i="3"/>
  <c r="AK29" i="3" s="1"/>
  <c r="AK28" i="3" s="1"/>
  <c r="AH107" i="12"/>
  <c r="AI18" i="12"/>
  <c r="AK148" i="22" l="1"/>
  <c r="AK162" i="22" s="1"/>
  <c r="AK163" i="22" s="1"/>
  <c r="AJ148" i="3"/>
  <c r="AJ162" i="3" s="1"/>
  <c r="AJ163" i="3" s="1"/>
  <c r="AJ165" i="3"/>
  <c r="AJ23" i="3" s="1"/>
  <c r="AJ22" i="3" s="1"/>
  <c r="AJ49" i="3" s="1"/>
  <c r="AI26" i="23"/>
  <c r="AL119" i="22"/>
  <c r="AL121" i="22" s="1"/>
  <c r="AL121" i="21"/>
  <c r="AE37" i="23"/>
  <c r="AE38" i="23" s="1"/>
  <c r="AK165" i="22"/>
  <c r="AM38" i="18"/>
  <c r="AM110" i="21" s="1"/>
  <c r="AM38" i="19"/>
  <c r="AM110" i="22" s="1"/>
  <c r="AK165" i="21"/>
  <c r="AK118" i="3"/>
  <c r="AD33" i="5"/>
  <c r="AM112" i="3"/>
  <c r="G294" i="17"/>
  <c r="K293" i="17"/>
  <c r="AF16" i="5"/>
  <c r="AF17" i="5" s="1"/>
  <c r="AK58" i="5"/>
  <c r="AH108" i="12"/>
  <c r="AI60" i="12"/>
  <c r="AJ16" i="12"/>
  <c r="AK164" i="3" l="1"/>
  <c r="AK119" i="3"/>
  <c r="AK121" i="3" s="1"/>
  <c r="AK129" i="3" s="1"/>
  <c r="AK145" i="3" s="1"/>
  <c r="AL129" i="22"/>
  <c r="AL145" i="22" s="1"/>
  <c r="AL79" i="22"/>
  <c r="AL77" i="22" s="1"/>
  <c r="AE48" i="24" s="1"/>
  <c r="AE51" i="24" s="1"/>
  <c r="AL129" i="21"/>
  <c r="AL145" i="21" s="1"/>
  <c r="AL148" i="21" s="1"/>
  <c r="AL162" i="21" s="1"/>
  <c r="AL163" i="21" s="1"/>
  <c r="AL79" i="21"/>
  <c r="AL77" i="21" s="1"/>
  <c r="AD37" i="5"/>
  <c r="AD38" i="5" s="1"/>
  <c r="AE48" i="23"/>
  <c r="AE51" i="23" s="1"/>
  <c r="AL71" i="21"/>
  <c r="AL82" i="21" s="1"/>
  <c r="AL83" i="21" s="1"/>
  <c r="AM112" i="22"/>
  <c r="AL164" i="21"/>
  <c r="AK23" i="21"/>
  <c r="AK22" i="21" s="1"/>
  <c r="AK49" i="21" s="1"/>
  <c r="AF16" i="24"/>
  <c r="AF17" i="24" s="1"/>
  <c r="AK58" i="24"/>
  <c r="AM107" i="22"/>
  <c r="AM112" i="21"/>
  <c r="AF16" i="23"/>
  <c r="AF17" i="23" s="1"/>
  <c r="AK58" i="23"/>
  <c r="AM107" i="21"/>
  <c r="AM118" i="21" s="1"/>
  <c r="AM119" i="21" s="1"/>
  <c r="AK79" i="3"/>
  <c r="AK77" i="3" s="1"/>
  <c r="AD48" i="5" s="1"/>
  <c r="AD51" i="5" s="1"/>
  <c r="AL164" i="22"/>
  <c r="AK23" i="22"/>
  <c r="AK22" i="22" s="1"/>
  <c r="AK49" i="22" s="1"/>
  <c r="G295" i="17"/>
  <c r="K294" i="17"/>
  <c r="AH109" i="12"/>
  <c r="AJ58" i="12"/>
  <c r="AG10" i="15" s="1"/>
  <c r="AJ17" i="12"/>
  <c r="AJ59" i="12" s="1"/>
  <c r="AL71" i="22" l="1"/>
  <c r="AL82" i="22" s="1"/>
  <c r="AL83" i="22" s="1"/>
  <c r="AI26" i="5"/>
  <c r="AK148" i="3"/>
  <c r="AK162" i="3" s="1"/>
  <c r="AK165" i="3" s="1"/>
  <c r="AK23" i="3" s="1"/>
  <c r="AK22" i="3" s="1"/>
  <c r="AK49" i="3" s="1"/>
  <c r="AJ26" i="23"/>
  <c r="AJ26" i="24"/>
  <c r="AL148" i="22"/>
  <c r="AL162" i="22" s="1"/>
  <c r="AL163" i="22" s="1"/>
  <c r="AL165" i="21"/>
  <c r="AF33" i="23"/>
  <c r="AK71" i="3"/>
  <c r="AK82" i="3" s="1"/>
  <c r="AK83" i="3" s="1"/>
  <c r="AF33" i="24"/>
  <c r="AM118" i="22"/>
  <c r="AN21" i="7"/>
  <c r="AN20" i="7" s="1"/>
  <c r="AN38" i="7" s="1"/>
  <c r="AN110" i="3" s="1"/>
  <c r="AN21" i="19"/>
  <c r="AN20" i="19" s="1"/>
  <c r="AN21" i="18"/>
  <c r="AN20" i="18" s="1"/>
  <c r="G296" i="17"/>
  <c r="K295" i="17"/>
  <c r="AK163" i="3"/>
  <c r="AL107" i="3"/>
  <c r="AE33" i="5" s="1"/>
  <c r="AL33" i="3"/>
  <c r="AL29" i="3" s="1"/>
  <c r="AL28" i="3" s="1"/>
  <c r="AI107" i="12"/>
  <c r="AJ18" i="12"/>
  <c r="AL164" i="3" l="1"/>
  <c r="AL165" i="22"/>
  <c r="AM119" i="22"/>
  <c r="AM121" i="22" s="1"/>
  <c r="AM121" i="21"/>
  <c r="AF37" i="24"/>
  <c r="AF38" i="24" s="1"/>
  <c r="AF37" i="23"/>
  <c r="AF38" i="23" s="1"/>
  <c r="AE37" i="5"/>
  <c r="AE38" i="5" s="1"/>
  <c r="AN38" i="18"/>
  <c r="AN110" i="21" s="1"/>
  <c r="AM164" i="21"/>
  <c r="AL23" i="21"/>
  <c r="AL22" i="21" s="1"/>
  <c r="AL49" i="21" s="1"/>
  <c r="AN38" i="19"/>
  <c r="AN110" i="22" s="1"/>
  <c r="G297" i="17"/>
  <c r="K296" i="17"/>
  <c r="AL58" i="5"/>
  <c r="AG16" i="5"/>
  <c r="AG17" i="5" s="1"/>
  <c r="AL118" i="3"/>
  <c r="AI108" i="12"/>
  <c r="AJ60" i="12"/>
  <c r="AK16" i="12"/>
  <c r="AL119" i="3" l="1"/>
  <c r="AL121" i="3" s="1"/>
  <c r="AL79" i="3" s="1"/>
  <c r="AL77" i="3" s="1"/>
  <c r="AL71" i="3" s="1"/>
  <c r="AL82" i="3" s="1"/>
  <c r="AL83" i="3" s="1"/>
  <c r="AM129" i="22"/>
  <c r="AM145" i="22" s="1"/>
  <c r="AM148" i="22" s="1"/>
  <c r="AM162" i="22" s="1"/>
  <c r="AM79" i="22"/>
  <c r="AM77" i="22" s="1"/>
  <c r="AM71" i="22" s="1"/>
  <c r="AM82" i="22" s="1"/>
  <c r="AM83" i="22" s="1"/>
  <c r="AM164" i="22"/>
  <c r="AL23" i="22"/>
  <c r="AL22" i="22" s="1"/>
  <c r="AL49" i="22" s="1"/>
  <c r="AM129" i="21"/>
  <c r="AM145" i="21" s="1"/>
  <c r="AM148" i="21" s="1"/>
  <c r="AM162" i="21" s="1"/>
  <c r="AM163" i="21" s="1"/>
  <c r="AM79" i="21"/>
  <c r="AM77" i="21" s="1"/>
  <c r="AM71" i="21" s="1"/>
  <c r="AM82" i="21" s="1"/>
  <c r="AM83" i="21" s="1"/>
  <c r="AN112" i="3"/>
  <c r="AG16" i="24"/>
  <c r="AG17" i="24" s="1"/>
  <c r="AL58" i="24"/>
  <c r="AN107" i="22"/>
  <c r="AF48" i="24"/>
  <c r="AF51" i="24" s="1"/>
  <c r="AN112" i="22"/>
  <c r="AF48" i="23"/>
  <c r="AF51" i="23" s="1"/>
  <c r="AN112" i="21"/>
  <c r="AL58" i="23"/>
  <c r="AG16" i="23"/>
  <c r="AG17" i="23" s="1"/>
  <c r="AN107" i="21"/>
  <c r="K297" i="17"/>
  <c r="G298" i="17"/>
  <c r="AL129" i="3"/>
  <c r="AL145" i="3" s="1"/>
  <c r="AE48" i="5"/>
  <c r="AE51" i="5" s="1"/>
  <c r="AI109" i="12"/>
  <c r="AK58" i="12"/>
  <c r="AH10" i="15" s="1"/>
  <c r="AK17" i="12"/>
  <c r="AK59" i="12" s="1"/>
  <c r="AK26" i="24" l="1"/>
  <c r="AK26" i="23"/>
  <c r="AG33" i="23"/>
  <c r="AG37" i="23" s="1"/>
  <c r="AG38" i="23" s="1"/>
  <c r="AN118" i="21"/>
  <c r="AN119" i="21" s="1"/>
  <c r="AM165" i="21"/>
  <c r="AN164" i="21" s="1"/>
  <c r="AM163" i="22"/>
  <c r="AM165" i="22"/>
  <c r="AG33" i="24"/>
  <c r="AN118" i="22"/>
  <c r="AO21" i="7"/>
  <c r="AO20" i="7" s="1"/>
  <c r="AO21" i="19"/>
  <c r="AO20" i="19" s="1"/>
  <c r="AO21" i="18"/>
  <c r="AO20" i="18" s="1"/>
  <c r="G299" i="17"/>
  <c r="K298" i="17"/>
  <c r="AL148" i="3"/>
  <c r="AL162" i="3" s="1"/>
  <c r="AJ26" i="5"/>
  <c r="AM107" i="3"/>
  <c r="AM33" i="3"/>
  <c r="AM29" i="3" s="1"/>
  <c r="AM28" i="3" s="1"/>
  <c r="AJ107" i="12"/>
  <c r="AK18" i="12"/>
  <c r="AN119" i="22" l="1"/>
  <c r="AN121" i="22" s="1"/>
  <c r="AN121" i="21"/>
  <c r="AG37" i="24"/>
  <c r="AG38" i="24" s="1"/>
  <c r="AM23" i="21"/>
  <c r="AM22" i="21" s="1"/>
  <c r="AM49" i="21" s="1"/>
  <c r="AO38" i="7"/>
  <c r="AO110" i="3" s="1"/>
  <c r="AH16" i="5" s="1"/>
  <c r="AH17" i="5" s="1"/>
  <c r="AN164" i="22"/>
  <c r="AM23" i="22"/>
  <c r="AM22" i="22" s="1"/>
  <c r="AM49" i="22" s="1"/>
  <c r="AO38" i="18"/>
  <c r="AO110" i="21" s="1"/>
  <c r="AO38" i="19"/>
  <c r="AO110" i="22" s="1"/>
  <c r="AM118" i="3"/>
  <c r="AF33" i="5"/>
  <c r="AO112" i="3"/>
  <c r="G300" i="17"/>
  <c r="K299" i="17"/>
  <c r="AL163" i="3"/>
  <c r="AL165" i="3"/>
  <c r="AJ108" i="12"/>
  <c r="AL16" i="12"/>
  <c r="AK60" i="12"/>
  <c r="AM119" i="3" l="1"/>
  <c r="AM121" i="3" s="1"/>
  <c r="AM79" i="3" s="1"/>
  <c r="AM77" i="3" s="1"/>
  <c r="AM71" i="3" s="1"/>
  <c r="AM82" i="3" s="1"/>
  <c r="AM83" i="3" s="1"/>
  <c r="AN129" i="22"/>
  <c r="AN145" i="22" s="1"/>
  <c r="AN148" i="22" s="1"/>
  <c r="AN162" i="22" s="1"/>
  <c r="AN163" i="22" s="1"/>
  <c r="AN79" i="22"/>
  <c r="AN77" i="22" s="1"/>
  <c r="AN129" i="21"/>
  <c r="AN145" i="21" s="1"/>
  <c r="AL26" i="23" s="1"/>
  <c r="AN79" i="21"/>
  <c r="AN77" i="21" s="1"/>
  <c r="AN71" i="21" s="1"/>
  <c r="AN82" i="21" s="1"/>
  <c r="AN83" i="21" s="1"/>
  <c r="AF37" i="5"/>
  <c r="AF38" i="5" s="1"/>
  <c r="AM58" i="5"/>
  <c r="AM129" i="3"/>
  <c r="AM145" i="3" s="1"/>
  <c r="AM148" i="3" s="1"/>
  <c r="AM162" i="3" s="1"/>
  <c r="AM163" i="3" s="1"/>
  <c r="AG48" i="24"/>
  <c r="AG51" i="24" s="1"/>
  <c r="AN71" i="22"/>
  <c r="AN82" i="22" s="1"/>
  <c r="AN83" i="22" s="1"/>
  <c r="AO112" i="22"/>
  <c r="AO112" i="21"/>
  <c r="AM58" i="23"/>
  <c r="AH16" i="23"/>
  <c r="AH17" i="23" s="1"/>
  <c r="AO107" i="21"/>
  <c r="AG48" i="23"/>
  <c r="AG51" i="23" s="1"/>
  <c r="AH16" i="24"/>
  <c r="AH17" i="24" s="1"/>
  <c r="AM58" i="24"/>
  <c r="AO107" i="22"/>
  <c r="AN148" i="21"/>
  <c r="AN162" i="21" s="1"/>
  <c r="G301" i="17"/>
  <c r="K300" i="17"/>
  <c r="AL23" i="3"/>
  <c r="AL22" i="3" s="1"/>
  <c r="AL49" i="3" s="1"/>
  <c r="AM164" i="3"/>
  <c r="AF48" i="5"/>
  <c r="AF51" i="5" s="1"/>
  <c r="AJ109" i="12"/>
  <c r="AL58" i="12"/>
  <c r="AI10" i="15" s="1"/>
  <c r="AL17" i="12"/>
  <c r="AL59" i="12" s="1"/>
  <c r="AO118" i="21" l="1"/>
  <c r="AO119" i="21" s="1"/>
  <c r="AL26" i="24"/>
  <c r="AK26" i="5"/>
  <c r="AM165" i="3"/>
  <c r="AM23" i="3" s="1"/>
  <c r="AM22" i="3" s="1"/>
  <c r="AM49" i="3" s="1"/>
  <c r="AN163" i="21"/>
  <c r="AN165" i="21"/>
  <c r="AH33" i="24"/>
  <c r="AO118" i="22"/>
  <c r="AH33" i="23"/>
  <c r="AN165" i="22"/>
  <c r="AP21" i="7"/>
  <c r="AP20" i="7" s="1"/>
  <c r="AP38" i="7" s="1"/>
  <c r="AP110" i="3" s="1"/>
  <c r="AP21" i="18"/>
  <c r="AP20" i="18" s="1"/>
  <c r="AP21" i="19"/>
  <c r="AP20" i="19" s="1"/>
  <c r="G302" i="17"/>
  <c r="K301" i="17"/>
  <c r="AN107" i="3"/>
  <c r="AG33" i="5" s="1"/>
  <c r="AN33" i="3"/>
  <c r="AN29" i="3" s="1"/>
  <c r="AN28" i="3" s="1"/>
  <c r="AK107" i="12"/>
  <c r="AL18" i="12"/>
  <c r="AO119" i="22" l="1"/>
  <c r="AO121" i="22" s="1"/>
  <c r="AO121" i="21"/>
  <c r="AH37" i="24"/>
  <c r="AH38" i="24" s="1"/>
  <c r="AG37" i="5"/>
  <c r="AG38" i="5" s="1"/>
  <c r="AH37" i="23"/>
  <c r="AH38" i="23" s="1"/>
  <c r="AN164" i="3"/>
  <c r="AO164" i="22"/>
  <c r="AN23" i="22"/>
  <c r="AN22" i="22" s="1"/>
  <c r="AN49" i="22" s="1"/>
  <c r="AP38" i="18"/>
  <c r="AP110" i="21" s="1"/>
  <c r="AO164" i="21"/>
  <c r="AN23" i="21"/>
  <c r="AN22" i="21" s="1"/>
  <c r="AN49" i="21" s="1"/>
  <c r="AP38" i="19"/>
  <c r="AP110" i="22" s="1"/>
  <c r="G303" i="17"/>
  <c r="K302" i="17"/>
  <c r="AN58" i="5"/>
  <c r="AI16" i="5"/>
  <c r="AI17" i="5" s="1"/>
  <c r="AN118" i="3"/>
  <c r="AK108" i="12"/>
  <c r="AL60" i="12"/>
  <c r="AM16" i="12"/>
  <c r="AO129" i="22" l="1"/>
  <c r="AO145" i="22" s="1"/>
  <c r="AM26" i="24" s="1"/>
  <c r="AO79" i="22"/>
  <c r="AO77" i="22" s="1"/>
  <c r="AN119" i="3"/>
  <c r="AN121" i="3" s="1"/>
  <c r="AN79" i="3" s="1"/>
  <c r="AN77" i="3" s="1"/>
  <c r="AG48" i="5" s="1"/>
  <c r="AG51" i="5" s="1"/>
  <c r="AO129" i="21"/>
  <c r="AO145" i="21" s="1"/>
  <c r="AO148" i="21" s="1"/>
  <c r="AO162" i="21" s="1"/>
  <c r="AO163" i="21" s="1"/>
  <c r="AO79" i="21"/>
  <c r="AO77" i="21" s="1"/>
  <c r="AO71" i="21" s="1"/>
  <c r="AO82" i="21" s="1"/>
  <c r="AO83" i="21" s="1"/>
  <c r="AP112" i="3"/>
  <c r="AP112" i="21"/>
  <c r="AI16" i="24"/>
  <c r="AI17" i="24" s="1"/>
  <c r="AN58" i="24"/>
  <c r="AP107" i="22"/>
  <c r="AH48" i="23"/>
  <c r="AH51" i="23" s="1"/>
  <c r="AN58" i="23"/>
  <c r="AI16" i="23"/>
  <c r="AI17" i="23" s="1"/>
  <c r="AP107" i="21"/>
  <c r="AH48" i="24"/>
  <c r="AH51" i="24" s="1"/>
  <c r="AO71" i="22"/>
  <c r="AO82" i="22" s="1"/>
  <c r="AO83" i="22" s="1"/>
  <c r="AO148" i="22"/>
  <c r="AO162" i="22" s="1"/>
  <c r="AO163" i="22" s="1"/>
  <c r="AP112" i="22"/>
  <c r="G304" i="17"/>
  <c r="K303" i="17"/>
  <c r="AK109" i="12"/>
  <c r="AM58" i="12"/>
  <c r="AJ10" i="15" s="1"/>
  <c r="AM17" i="12"/>
  <c r="AM59" i="12" s="1"/>
  <c r="AP118" i="21" l="1"/>
  <c r="AP119" i="21" s="1"/>
  <c r="AM26" i="23"/>
  <c r="AN129" i="3"/>
  <c r="AN145" i="3" s="1"/>
  <c r="AO165" i="22"/>
  <c r="AO23" i="22" s="1"/>
  <c r="AO22" i="22" s="1"/>
  <c r="AO49" i="22" s="1"/>
  <c r="AI33" i="24"/>
  <c r="AP118" i="22"/>
  <c r="AI33" i="23"/>
  <c r="AO165" i="21"/>
  <c r="AQ21" i="7"/>
  <c r="AQ20" i="7" s="1"/>
  <c r="AQ38" i="7" s="1"/>
  <c r="AQ110" i="3" s="1"/>
  <c r="AQ21" i="18"/>
  <c r="AQ20" i="18" s="1"/>
  <c r="AQ21" i="19"/>
  <c r="AQ20" i="19" s="1"/>
  <c r="G305" i="17"/>
  <c r="K304" i="17"/>
  <c r="AN71" i="3"/>
  <c r="AN82" i="3" s="1"/>
  <c r="AN83" i="3" s="1"/>
  <c r="AO107" i="3"/>
  <c r="AO33" i="3"/>
  <c r="AO29" i="3" s="1"/>
  <c r="AO28" i="3" s="1"/>
  <c r="AL107" i="12"/>
  <c r="AM18" i="12"/>
  <c r="AL26" i="5" l="1"/>
  <c r="AN148" i="3"/>
  <c r="AN162" i="3" s="1"/>
  <c r="AP119" i="22"/>
  <c r="AP121" i="22" s="1"/>
  <c r="AP121" i="21"/>
  <c r="AI37" i="23"/>
  <c r="AI38" i="23" s="1"/>
  <c r="AI37" i="24"/>
  <c r="AI38" i="24" s="1"/>
  <c r="AP164" i="22"/>
  <c r="AP164" i="21"/>
  <c r="AO23" i="21"/>
  <c r="AO22" i="21" s="1"/>
  <c r="AO49" i="21" s="1"/>
  <c r="AQ38" i="18"/>
  <c r="AQ110" i="21" s="1"/>
  <c r="AQ38" i="19"/>
  <c r="AQ110" i="22" s="1"/>
  <c r="AO118" i="3"/>
  <c r="AH33" i="5"/>
  <c r="G306" i="17"/>
  <c r="K305" i="17"/>
  <c r="AO58" i="5"/>
  <c r="AJ16" i="5"/>
  <c r="AJ17" i="5" s="1"/>
  <c r="AL108" i="12"/>
  <c r="AN16" i="12"/>
  <c r="AM60" i="12"/>
  <c r="AP129" i="22" l="1"/>
  <c r="AP145" i="22" s="1"/>
  <c r="AP79" i="22"/>
  <c r="AP77" i="22" s="1"/>
  <c r="AO119" i="3"/>
  <c r="AO121" i="3" s="1"/>
  <c r="AO79" i="3" s="1"/>
  <c r="AO77" i="3" s="1"/>
  <c r="AO71" i="3" s="1"/>
  <c r="AO82" i="3" s="1"/>
  <c r="AO83" i="3" s="1"/>
  <c r="AN165" i="3"/>
  <c r="AN163" i="3"/>
  <c r="AP129" i="21"/>
  <c r="AP145" i="21" s="1"/>
  <c r="AP79" i="21"/>
  <c r="AP77" i="21" s="1"/>
  <c r="AP71" i="21" s="1"/>
  <c r="AP82" i="21" s="1"/>
  <c r="AP83" i="21" s="1"/>
  <c r="AQ112" i="3"/>
  <c r="AH37" i="5"/>
  <c r="AH38" i="5" s="1"/>
  <c r="AO129" i="3"/>
  <c r="AO145" i="3" s="1"/>
  <c r="AO148" i="3" s="1"/>
  <c r="AO162" i="3" s="1"/>
  <c r="AQ107" i="22"/>
  <c r="AO58" i="24"/>
  <c r="AJ16" i="24"/>
  <c r="AJ17" i="24" s="1"/>
  <c r="AQ112" i="21"/>
  <c r="AI48" i="24"/>
  <c r="AI51" i="24" s="1"/>
  <c r="AP71" i="22"/>
  <c r="AP82" i="22" s="1"/>
  <c r="AP83" i="22" s="1"/>
  <c r="AO58" i="23"/>
  <c r="AJ16" i="23"/>
  <c r="AJ17" i="23" s="1"/>
  <c r="AQ107" i="21"/>
  <c r="AQ118" i="21" s="1"/>
  <c r="AQ119" i="21" s="1"/>
  <c r="AI48" i="23"/>
  <c r="AI51" i="23" s="1"/>
  <c r="AP148" i="21"/>
  <c r="AP162" i="21" s="1"/>
  <c r="AP163" i="21" s="1"/>
  <c r="AN26" i="23"/>
  <c r="AQ112" i="22"/>
  <c r="AP148" i="22"/>
  <c r="AP162" i="22" s="1"/>
  <c r="AN26" i="24"/>
  <c r="K306" i="17"/>
  <c r="G307" i="17"/>
  <c r="AH48" i="5"/>
  <c r="AH51" i="5" s="1"/>
  <c r="AL109" i="12"/>
  <c r="AN58" i="12"/>
  <c r="AK10" i="15" s="1"/>
  <c r="AN17" i="12"/>
  <c r="AN59" i="12" s="1"/>
  <c r="AN23" i="3" l="1"/>
  <c r="AN22" i="3" s="1"/>
  <c r="AN49" i="3" s="1"/>
  <c r="AO164" i="3"/>
  <c r="AO165" i="3" s="1"/>
  <c r="AM26" i="5"/>
  <c r="AP165" i="21"/>
  <c r="AQ164" i="21" s="1"/>
  <c r="AO163" i="3"/>
  <c r="AP163" i="22"/>
  <c r="AP165" i="22"/>
  <c r="AJ33" i="23"/>
  <c r="AQ118" i="22"/>
  <c r="AJ33" i="24"/>
  <c r="AR21" i="7"/>
  <c r="AR20" i="7" s="1"/>
  <c r="AR21" i="18"/>
  <c r="AR20" i="18" s="1"/>
  <c r="AR21" i="19"/>
  <c r="AR20" i="19" s="1"/>
  <c r="G308" i="17"/>
  <c r="K307" i="17"/>
  <c r="AP107" i="3"/>
  <c r="AI33" i="5" s="1"/>
  <c r="AP33" i="3"/>
  <c r="AP29" i="3" s="1"/>
  <c r="AP28" i="3" s="1"/>
  <c r="AM107" i="12"/>
  <c r="AN18" i="12"/>
  <c r="AN60" i="12" s="1"/>
  <c r="AO23" i="3" l="1"/>
  <c r="AO22" i="3" s="1"/>
  <c r="AO49" i="3" s="1"/>
  <c r="AP164" i="3"/>
  <c r="AQ119" i="22"/>
  <c r="AQ121" i="22" s="1"/>
  <c r="AQ121" i="21"/>
  <c r="AJ37" i="23"/>
  <c r="AJ38" i="23" s="1"/>
  <c r="AJ37" i="24"/>
  <c r="AJ38" i="24" s="1"/>
  <c r="AI37" i="5"/>
  <c r="AI38" i="5" s="1"/>
  <c r="AP23" i="21"/>
  <c r="AP22" i="21" s="1"/>
  <c r="AP49" i="21" s="1"/>
  <c r="AR38" i="19"/>
  <c r="AR110" i="22" s="1"/>
  <c r="AQ164" i="22"/>
  <c r="AP23" i="22"/>
  <c r="AP22" i="22" s="1"/>
  <c r="AP49" i="22" s="1"/>
  <c r="AR38" i="18"/>
  <c r="AR110" i="21" s="1"/>
  <c r="AR112" i="3"/>
  <c r="AR38" i="7"/>
  <c r="AR110" i="3" s="1"/>
  <c r="AK16" i="5" s="1"/>
  <c r="AK17" i="5" s="1"/>
  <c r="K308" i="17"/>
  <c r="G309" i="17"/>
  <c r="AP118" i="3"/>
  <c r="AO16" i="12"/>
  <c r="AO58" i="12" s="1"/>
  <c r="AL10" i="15" s="1"/>
  <c r="AM108" i="12"/>
  <c r="AP119" i="3" l="1"/>
  <c r="AP121" i="3" s="1"/>
  <c r="AP129" i="3" s="1"/>
  <c r="AP145" i="3" s="1"/>
  <c r="AQ129" i="22"/>
  <c r="AQ145" i="22" s="1"/>
  <c r="AQ79" i="22"/>
  <c r="AQ77" i="22" s="1"/>
  <c r="AQ129" i="21"/>
  <c r="AQ145" i="21" s="1"/>
  <c r="AQ148" i="21" s="1"/>
  <c r="AQ162" i="21" s="1"/>
  <c r="AQ79" i="21"/>
  <c r="AQ77" i="21" s="1"/>
  <c r="AQ71" i="21" s="1"/>
  <c r="AQ82" i="21" s="1"/>
  <c r="AQ83" i="21" s="1"/>
  <c r="AP58" i="5"/>
  <c r="AR112" i="21"/>
  <c r="AP58" i="24"/>
  <c r="AK16" i="24"/>
  <c r="AK17" i="24" s="1"/>
  <c r="AR107" i="22"/>
  <c r="AP58" i="23"/>
  <c r="AK16" i="23"/>
  <c r="AK17" i="23" s="1"/>
  <c r="AR107" i="21"/>
  <c r="AR112" i="22"/>
  <c r="AJ48" i="23"/>
  <c r="AJ51" i="23" s="1"/>
  <c r="AJ48" i="24"/>
  <c r="AJ51" i="24" s="1"/>
  <c r="AQ71" i="22"/>
  <c r="AQ82" i="22" s="1"/>
  <c r="AQ83" i="22" s="1"/>
  <c r="AQ148" i="22"/>
  <c r="AQ162" i="22" s="1"/>
  <c r="AQ163" i="22" s="1"/>
  <c r="AO26" i="24"/>
  <c r="AS21" i="7"/>
  <c r="AS20" i="7" s="1"/>
  <c r="AS21" i="19"/>
  <c r="AS20" i="19" s="1"/>
  <c r="AS21" i="18"/>
  <c r="AS20" i="18" s="1"/>
  <c r="G310" i="17"/>
  <c r="K309" i="17"/>
  <c r="AP79" i="3"/>
  <c r="AP77" i="3" s="1"/>
  <c r="AI48" i="5" s="1"/>
  <c r="AI51" i="5" s="1"/>
  <c r="AO17" i="12"/>
  <c r="AO59" i="12" s="1"/>
  <c r="AM109" i="12"/>
  <c r="AR118" i="21" l="1"/>
  <c r="AR119" i="21" s="1"/>
  <c r="AP148" i="3"/>
  <c r="AP162" i="3" s="1"/>
  <c r="AN26" i="5"/>
  <c r="AO26" i="23"/>
  <c r="AP71" i="3"/>
  <c r="AP82" i="3" s="1"/>
  <c r="AP83" i="3" s="1"/>
  <c r="AS38" i="18"/>
  <c r="AS110" i="21" s="1"/>
  <c r="AK33" i="23"/>
  <c r="AS38" i="19"/>
  <c r="AS110" i="22" s="1"/>
  <c r="AQ165" i="22"/>
  <c r="AK33" i="24"/>
  <c r="AR118" i="22"/>
  <c r="AS38" i="7"/>
  <c r="AS110" i="3" s="1"/>
  <c r="AQ58" i="5" s="1"/>
  <c r="AQ163" i="21"/>
  <c r="AQ165" i="21"/>
  <c r="AS112" i="3"/>
  <c r="G311" i="17"/>
  <c r="K310" i="17"/>
  <c r="AO18" i="12"/>
  <c r="AQ107" i="3"/>
  <c r="AJ33" i="5" s="1"/>
  <c r="AQ33" i="3"/>
  <c r="AQ29" i="3" s="1"/>
  <c r="AQ28" i="3" s="1"/>
  <c r="AN107" i="12"/>
  <c r="AP16" i="12"/>
  <c r="AO60" i="12"/>
  <c r="AP163" i="3" l="1"/>
  <c r="AP165" i="3"/>
  <c r="AR119" i="22"/>
  <c r="AR121" i="22" s="1"/>
  <c r="AR121" i="21"/>
  <c r="AK37" i="24"/>
  <c r="AK38" i="24" s="1"/>
  <c r="AJ37" i="5"/>
  <c r="AJ38" i="5" s="1"/>
  <c r="AK37" i="23"/>
  <c r="AK38" i="23" s="1"/>
  <c r="AL16" i="5"/>
  <c r="AL17" i="5" s="1"/>
  <c r="AL16" i="24"/>
  <c r="AL17" i="24" s="1"/>
  <c r="AQ58" i="24"/>
  <c r="AS107" i="22"/>
  <c r="AR164" i="21"/>
  <c r="AQ23" i="21"/>
  <c r="AQ22" i="21" s="1"/>
  <c r="AQ49" i="21" s="1"/>
  <c r="AS112" i="21"/>
  <c r="AR164" i="22"/>
  <c r="AQ23" i="22"/>
  <c r="AQ22" i="22" s="1"/>
  <c r="AQ49" i="22" s="1"/>
  <c r="AS112" i="22"/>
  <c r="AQ58" i="23"/>
  <c r="AL16" i="23"/>
  <c r="AL17" i="23" s="1"/>
  <c r="AS107" i="21"/>
  <c r="AS118" i="21" s="1"/>
  <c r="AS119" i="21" s="1"/>
  <c r="G312" i="17"/>
  <c r="K311" i="17"/>
  <c r="AQ118" i="3"/>
  <c r="AN108" i="12"/>
  <c r="AP58" i="12"/>
  <c r="AM10" i="15" s="1"/>
  <c r="AP17" i="12"/>
  <c r="AP59" i="12" s="1"/>
  <c r="AR129" i="22" l="1"/>
  <c r="AR145" i="22" s="1"/>
  <c r="AR79" i="22"/>
  <c r="AR77" i="22" s="1"/>
  <c r="AP23" i="3"/>
  <c r="AP22" i="3" s="1"/>
  <c r="AP49" i="3" s="1"/>
  <c r="AQ164" i="3"/>
  <c r="AQ119" i="3"/>
  <c r="AQ121" i="3" s="1"/>
  <c r="AQ129" i="3" s="1"/>
  <c r="AQ145" i="3" s="1"/>
  <c r="AR129" i="21"/>
  <c r="AR145" i="21" s="1"/>
  <c r="AR148" i="21" s="1"/>
  <c r="AR162" i="21" s="1"/>
  <c r="AR163" i="21" s="1"/>
  <c r="AR79" i="21"/>
  <c r="AR77" i="21" s="1"/>
  <c r="AR71" i="21" s="1"/>
  <c r="AR82" i="21" s="1"/>
  <c r="AR83" i="21" s="1"/>
  <c r="AK48" i="24"/>
  <c r="AK51" i="24" s="1"/>
  <c r="AR71" i="22"/>
  <c r="AR82" i="22" s="1"/>
  <c r="AR83" i="22" s="1"/>
  <c r="AR148" i="22"/>
  <c r="AR162" i="22" s="1"/>
  <c r="AR163" i="22" s="1"/>
  <c r="AP26" i="24"/>
  <c r="AL33" i="23"/>
  <c r="AS118" i="22"/>
  <c r="AS119" i="22" s="1"/>
  <c r="AS121" i="22" s="1"/>
  <c r="AL33" i="24"/>
  <c r="AK48" i="23"/>
  <c r="AK51" i="23" s="1"/>
  <c r="AT21" i="7"/>
  <c r="AT20" i="7" s="1"/>
  <c r="AT38" i="7" s="1"/>
  <c r="AT110" i="3" s="1"/>
  <c r="AT21" i="19"/>
  <c r="AT20" i="19" s="1"/>
  <c r="AT21" i="18"/>
  <c r="AT20" i="18" s="1"/>
  <c r="G313" i="17"/>
  <c r="K312" i="17"/>
  <c r="AQ79" i="3"/>
  <c r="AQ77" i="3" s="1"/>
  <c r="AJ48" i="5" s="1"/>
  <c r="AJ51" i="5" s="1"/>
  <c r="AN109" i="12"/>
  <c r="AP18" i="12"/>
  <c r="AP60" i="12" s="1"/>
  <c r="AQ148" i="3" l="1"/>
  <c r="AQ162" i="3" s="1"/>
  <c r="AO26" i="5"/>
  <c r="AS129" i="22"/>
  <c r="AS79" i="22"/>
  <c r="AS77" i="22" s="1"/>
  <c r="AP26" i="23"/>
  <c r="AS121" i="21"/>
  <c r="AL37" i="24"/>
  <c r="AL38" i="24" s="1"/>
  <c r="AL37" i="23"/>
  <c r="AL38" i="23" s="1"/>
  <c r="AR165" i="22"/>
  <c r="AS164" i="22" s="1"/>
  <c r="AT38" i="19"/>
  <c r="AT110" i="22" s="1"/>
  <c r="AT38" i="18"/>
  <c r="AT110" i="21" s="1"/>
  <c r="AS145" i="22"/>
  <c r="AR165" i="21"/>
  <c r="G314" i="17"/>
  <c r="K313" i="17"/>
  <c r="AR58" i="5"/>
  <c r="AM16" i="5"/>
  <c r="AM17" i="5" s="1"/>
  <c r="AQ71" i="3"/>
  <c r="AQ82" i="3" s="1"/>
  <c r="AQ83" i="3" s="1"/>
  <c r="AR107" i="3"/>
  <c r="AK33" i="5" s="1"/>
  <c r="AR33" i="3"/>
  <c r="AR29" i="3" s="1"/>
  <c r="AR28" i="3" s="1"/>
  <c r="AO107" i="12"/>
  <c r="AQ16" i="12"/>
  <c r="AQ17" i="12" s="1"/>
  <c r="AQ59" i="12" s="1"/>
  <c r="AQ163" i="3" l="1"/>
  <c r="AQ165" i="3"/>
  <c r="AS129" i="21"/>
  <c r="AS145" i="21" s="1"/>
  <c r="AS79" i="21"/>
  <c r="AS77" i="21" s="1"/>
  <c r="AT112" i="3"/>
  <c r="AK37" i="5"/>
  <c r="AK38" i="5" s="1"/>
  <c r="AR23" i="22"/>
  <c r="AR22" i="22" s="1"/>
  <c r="AR49" i="22" s="1"/>
  <c r="AL48" i="23"/>
  <c r="AL51" i="23" s="1"/>
  <c r="AS71" i="21"/>
  <c r="AS82" i="21" s="1"/>
  <c r="AS83" i="21" s="1"/>
  <c r="AS148" i="21"/>
  <c r="AS162" i="21" s="1"/>
  <c r="AS163" i="21" s="1"/>
  <c r="AQ26" i="23"/>
  <c r="AS148" i="22"/>
  <c r="AS162" i="22" s="1"/>
  <c r="AS163" i="22" s="1"/>
  <c r="AQ26" i="24"/>
  <c r="AT112" i="22"/>
  <c r="AL48" i="24"/>
  <c r="AL51" i="24" s="1"/>
  <c r="AS71" i="22"/>
  <c r="AS82" i="22" s="1"/>
  <c r="AS83" i="22" s="1"/>
  <c r="AT112" i="21"/>
  <c r="AM16" i="23"/>
  <c r="AM17" i="23" s="1"/>
  <c r="AR58" i="23"/>
  <c r="AT107" i="21"/>
  <c r="AT118" i="21" s="1"/>
  <c r="AT119" i="21" s="1"/>
  <c r="AM16" i="24"/>
  <c r="AM17" i="24" s="1"/>
  <c r="AR58" i="24"/>
  <c r="AT107" i="22"/>
  <c r="AS164" i="21"/>
  <c r="AR23" i="21"/>
  <c r="AR22" i="21" s="1"/>
  <c r="AR49" i="21" s="1"/>
  <c r="G315" i="17"/>
  <c r="K314" i="17"/>
  <c r="AR118" i="3"/>
  <c r="AR119" i="3" s="1"/>
  <c r="AR121" i="3" s="1"/>
  <c r="AQ58" i="12"/>
  <c r="AN10" i="15" s="1"/>
  <c r="AO108" i="12"/>
  <c r="AQ18" i="12"/>
  <c r="AQ23" i="3" l="1"/>
  <c r="AQ22" i="3" s="1"/>
  <c r="AQ49" i="3" s="1"/>
  <c r="AR164" i="3"/>
  <c r="AS165" i="21"/>
  <c r="AS23" i="21" s="1"/>
  <c r="AS22" i="21" s="1"/>
  <c r="AS49" i="21" s="1"/>
  <c r="AS165" i="22"/>
  <c r="AT164" i="22" s="1"/>
  <c r="AT118" i="22"/>
  <c r="AM33" i="24"/>
  <c r="AM33" i="23"/>
  <c r="AU21" i="7"/>
  <c r="AU20" i="7" s="1"/>
  <c r="AU38" i="7" s="1"/>
  <c r="AU110" i="3" s="1"/>
  <c r="AU21" i="19"/>
  <c r="AU20" i="19" s="1"/>
  <c r="AU21" i="18"/>
  <c r="AU20" i="18" s="1"/>
  <c r="G316" i="17"/>
  <c r="K315" i="17"/>
  <c r="AR129" i="3"/>
  <c r="AR145" i="3" s="1"/>
  <c r="AR79" i="3"/>
  <c r="AR77" i="3" s="1"/>
  <c r="AO109" i="12"/>
  <c r="AQ60" i="12"/>
  <c r="AR16" i="12"/>
  <c r="AT119" i="22" l="1"/>
  <c r="AT121" i="22" s="1"/>
  <c r="AT121" i="21"/>
  <c r="AM37" i="24"/>
  <c r="AM38" i="24" s="1"/>
  <c r="AM37" i="23"/>
  <c r="AM38" i="23" s="1"/>
  <c r="AT164" i="21"/>
  <c r="AS23" i="22"/>
  <c r="AS22" i="22" s="1"/>
  <c r="AS49" i="22" s="1"/>
  <c r="AU38" i="18"/>
  <c r="AU110" i="21" s="1"/>
  <c r="AU38" i="19"/>
  <c r="AU110" i="22" s="1"/>
  <c r="G317" i="17"/>
  <c r="K316" i="17"/>
  <c r="AS58" i="5"/>
  <c r="AN16" i="5"/>
  <c r="AN17" i="5" s="1"/>
  <c r="AK48" i="5"/>
  <c r="AK51" i="5" s="1"/>
  <c r="AR71" i="3"/>
  <c r="AR82" i="3" s="1"/>
  <c r="AR83" i="3" s="1"/>
  <c r="AR148" i="3"/>
  <c r="AR162" i="3" s="1"/>
  <c r="AP26" i="5"/>
  <c r="AS107" i="3"/>
  <c r="AL33" i="5" s="1"/>
  <c r="AS33" i="3"/>
  <c r="AS29" i="3" s="1"/>
  <c r="AS28" i="3" s="1"/>
  <c r="AP107" i="12"/>
  <c r="AR58" i="12"/>
  <c r="AO10" i="15" s="1"/>
  <c r="AR17" i="12"/>
  <c r="AR59" i="12" s="1"/>
  <c r="AT129" i="22" l="1"/>
  <c r="AT145" i="22" s="1"/>
  <c r="AT79" i="22"/>
  <c r="AT77" i="22" s="1"/>
  <c r="AT129" i="21"/>
  <c r="AT145" i="21" s="1"/>
  <c r="AT79" i="21"/>
  <c r="AT77" i="21" s="1"/>
  <c r="AT71" i="21" s="1"/>
  <c r="AT82" i="21" s="1"/>
  <c r="AT83" i="21" s="1"/>
  <c r="AL37" i="5"/>
  <c r="AL38" i="5" s="1"/>
  <c r="AS58" i="24"/>
  <c r="AN16" i="24"/>
  <c r="AN17" i="24" s="1"/>
  <c r="AU107" i="22"/>
  <c r="AT148" i="22"/>
  <c r="AT162" i="22" s="1"/>
  <c r="AR26" i="24"/>
  <c r="AM48" i="24"/>
  <c r="AM51" i="24" s="1"/>
  <c r="AT71" i="22"/>
  <c r="AT82" i="22" s="1"/>
  <c r="AT83" i="22" s="1"/>
  <c r="AU112" i="22"/>
  <c r="AU112" i="21"/>
  <c r="AS58" i="23"/>
  <c r="AN16" i="23"/>
  <c r="AN17" i="23" s="1"/>
  <c r="AU107" i="21"/>
  <c r="AU118" i="21" s="1"/>
  <c r="AU119" i="21" s="1"/>
  <c r="AM48" i="23"/>
  <c r="AM51" i="23" s="1"/>
  <c r="AT148" i="21"/>
  <c r="AT162" i="21" s="1"/>
  <c r="AR26" i="23"/>
  <c r="AU112" i="3"/>
  <c r="AV21" i="7"/>
  <c r="AV20" i="7" s="1"/>
  <c r="AV38" i="7" s="1"/>
  <c r="AV110" i="3" s="1"/>
  <c r="AV21" i="19"/>
  <c r="AV20" i="19" s="1"/>
  <c r="AV21" i="18"/>
  <c r="AV20" i="18" s="1"/>
  <c r="G318" i="17"/>
  <c r="K317" i="17"/>
  <c r="AS118" i="3"/>
  <c r="AR165" i="3"/>
  <c r="AR163" i="3"/>
  <c r="AP108" i="12"/>
  <c r="AR18" i="12"/>
  <c r="AS119" i="3" l="1"/>
  <c r="AS121" i="3" s="1"/>
  <c r="AS129" i="3" s="1"/>
  <c r="AS145" i="3" s="1"/>
  <c r="AV38" i="19"/>
  <c r="AV110" i="22" s="1"/>
  <c r="AV38" i="18"/>
  <c r="AV110" i="21" s="1"/>
  <c r="AT163" i="21"/>
  <c r="AT165" i="21"/>
  <c r="AT163" i="22"/>
  <c r="AT165" i="22"/>
  <c r="AU118" i="22"/>
  <c r="AN33" i="24"/>
  <c r="AN33" i="23"/>
  <c r="G319" i="17"/>
  <c r="K318" i="17"/>
  <c r="AT58" i="5"/>
  <c r="AO16" i="5"/>
  <c r="AO17" i="5" s="1"/>
  <c r="AS79" i="3"/>
  <c r="AS77" i="3" s="1"/>
  <c r="AL48" i="5" s="1"/>
  <c r="AL51" i="5" s="1"/>
  <c r="AR23" i="3"/>
  <c r="AR22" i="3" s="1"/>
  <c r="AR49" i="3" s="1"/>
  <c r="AS164" i="3"/>
  <c r="AP109" i="12"/>
  <c r="AR60" i="12"/>
  <c r="AS16" i="12"/>
  <c r="AS148" i="3" l="1"/>
  <c r="AS162" i="3" s="1"/>
  <c r="AS163" i="3" s="1"/>
  <c r="AQ26" i="5"/>
  <c r="AU119" i="22"/>
  <c r="AU121" i="22" s="1"/>
  <c r="AU121" i="21"/>
  <c r="AV112" i="3"/>
  <c r="AN37" i="24"/>
  <c r="AN38" i="24" s="1"/>
  <c r="AN37" i="23"/>
  <c r="AN38" i="23" s="1"/>
  <c r="AT23" i="21"/>
  <c r="AT22" i="21" s="1"/>
  <c r="AT49" i="21" s="1"/>
  <c r="AU164" i="21"/>
  <c r="AU164" i="22"/>
  <c r="AT23" i="22"/>
  <c r="AT22" i="22" s="1"/>
  <c r="AT49" i="22" s="1"/>
  <c r="AV112" i="22"/>
  <c r="AV112" i="21"/>
  <c r="AO16" i="23"/>
  <c r="AO17" i="23" s="1"/>
  <c r="AT58" i="23"/>
  <c r="AV107" i="21"/>
  <c r="AV118" i="21" s="1"/>
  <c r="AV119" i="21" s="1"/>
  <c r="AT58" i="24"/>
  <c r="AO16" i="24"/>
  <c r="AO17" i="24" s="1"/>
  <c r="AV107" i="22"/>
  <c r="G320" i="17"/>
  <c r="K319" i="17"/>
  <c r="AS71" i="3"/>
  <c r="AS82" i="3" s="1"/>
  <c r="AS83" i="3" s="1"/>
  <c r="AT107" i="3"/>
  <c r="AT33" i="3"/>
  <c r="AT29" i="3" s="1"/>
  <c r="AT28" i="3" s="1"/>
  <c r="AQ107" i="12"/>
  <c r="AS58" i="12"/>
  <c r="AP10" i="15" s="1"/>
  <c r="AS17" i="12"/>
  <c r="AS59" i="12" s="1"/>
  <c r="AS165" i="3" l="1"/>
  <c r="AS23" i="3" s="1"/>
  <c r="AS22" i="3" s="1"/>
  <c r="AS49" i="3" s="1"/>
  <c r="AU129" i="22"/>
  <c r="AU145" i="22" s="1"/>
  <c r="AU148" i="22" s="1"/>
  <c r="AU162" i="22" s="1"/>
  <c r="AU163" i="22" s="1"/>
  <c r="AU79" i="22"/>
  <c r="AU77" i="22" s="1"/>
  <c r="AU71" i="22" s="1"/>
  <c r="AU82" i="22" s="1"/>
  <c r="AU83" i="22" s="1"/>
  <c r="AU129" i="21"/>
  <c r="AU145" i="21" s="1"/>
  <c r="AU79" i="21"/>
  <c r="AU77" i="21" s="1"/>
  <c r="AU71" i="21" s="1"/>
  <c r="AU82" i="21" s="1"/>
  <c r="AU83" i="21" s="1"/>
  <c r="AN48" i="23"/>
  <c r="AN51" i="23" s="1"/>
  <c r="AU148" i="21"/>
  <c r="AU162" i="21" s="1"/>
  <c r="AU163" i="21" s="1"/>
  <c r="AS26" i="23"/>
  <c r="AO33" i="24"/>
  <c r="AV118" i="22"/>
  <c r="AO33" i="23"/>
  <c r="AN48" i="24"/>
  <c r="AN51" i="24" s="1"/>
  <c r="AT118" i="3"/>
  <c r="AM33" i="5"/>
  <c r="AW21" i="7"/>
  <c r="AW20" i="7" s="1"/>
  <c r="AW21" i="19"/>
  <c r="AW20" i="19" s="1"/>
  <c r="AW21" i="18"/>
  <c r="AW20" i="18" s="1"/>
  <c r="G321" i="17"/>
  <c r="K320" i="17"/>
  <c r="AQ108" i="12"/>
  <c r="AS18" i="12"/>
  <c r="AT164" i="3" l="1"/>
  <c r="AS26" i="24"/>
  <c r="AT119" i="3"/>
  <c r="AT121" i="3" s="1"/>
  <c r="AT129" i="3" s="1"/>
  <c r="AT145" i="3" s="1"/>
  <c r="AV119" i="22"/>
  <c r="AV121" i="22" s="1"/>
  <c r="AV121" i="21"/>
  <c r="AO37" i="24"/>
  <c r="AO38" i="24" s="1"/>
  <c r="AO37" i="23"/>
  <c r="AO38" i="23" s="1"/>
  <c r="AM37" i="5"/>
  <c r="AM38" i="5" s="1"/>
  <c r="AW38" i="7"/>
  <c r="AW110" i="3" s="1"/>
  <c r="AP16" i="5" s="1"/>
  <c r="AP17" i="5" s="1"/>
  <c r="AU165" i="22"/>
  <c r="AV164" i="22" s="1"/>
  <c r="AU165" i="21"/>
  <c r="AV164" i="21" s="1"/>
  <c r="AW38" i="18"/>
  <c r="AW110" i="21" s="1"/>
  <c r="AW38" i="19"/>
  <c r="AW110" i="22" s="1"/>
  <c r="AW112" i="3"/>
  <c r="G322" i="17"/>
  <c r="K321" i="17"/>
  <c r="AQ109" i="12"/>
  <c r="AS60" i="12"/>
  <c r="AT16" i="12"/>
  <c r="AT79" i="3" l="1"/>
  <c r="AT77" i="3" s="1"/>
  <c r="AM48" i="5" s="1"/>
  <c r="AM51" i="5" s="1"/>
  <c r="AV129" i="22"/>
  <c r="AV145" i="22" s="1"/>
  <c r="AV148" i="22" s="1"/>
  <c r="AV162" i="22" s="1"/>
  <c r="AV163" i="22" s="1"/>
  <c r="AV79" i="22"/>
  <c r="AV77" i="22" s="1"/>
  <c r="AV71" i="22" s="1"/>
  <c r="AV82" i="22" s="1"/>
  <c r="AV83" i="22" s="1"/>
  <c r="AT148" i="3"/>
  <c r="AT162" i="3" s="1"/>
  <c r="AR26" i="5"/>
  <c r="AV129" i="21"/>
  <c r="AV145" i="21" s="1"/>
  <c r="AV148" i="21" s="1"/>
  <c r="AV162" i="21" s="1"/>
  <c r="AV163" i="21" s="1"/>
  <c r="AV79" i="21"/>
  <c r="AV77" i="21" s="1"/>
  <c r="AU58" i="5"/>
  <c r="AU23" i="22"/>
  <c r="AU22" i="22" s="1"/>
  <c r="AU49" i="22" s="1"/>
  <c r="AT71" i="3"/>
  <c r="AT82" i="3" s="1"/>
  <c r="AT83" i="3" s="1"/>
  <c r="AU23" i="21"/>
  <c r="AU22" i="21" s="1"/>
  <c r="AU49" i="21" s="1"/>
  <c r="AW112" i="22"/>
  <c r="AO48" i="24"/>
  <c r="AO51" i="24" s="1"/>
  <c r="AT26" i="24"/>
  <c r="AP16" i="24"/>
  <c r="AP17" i="24" s="1"/>
  <c r="AU58" i="24"/>
  <c r="AW107" i="22"/>
  <c r="AW112" i="21"/>
  <c r="AP16" i="23"/>
  <c r="AP17" i="23" s="1"/>
  <c r="AU58" i="23"/>
  <c r="AW107" i="21"/>
  <c r="AO48" i="23"/>
  <c r="AO51" i="23" s="1"/>
  <c r="AV71" i="21"/>
  <c r="AV82" i="21" s="1"/>
  <c r="AV83" i="21" s="1"/>
  <c r="G323" i="17"/>
  <c r="K322" i="17"/>
  <c r="AU107" i="3"/>
  <c r="AN33" i="5" s="1"/>
  <c r="AU33" i="3"/>
  <c r="AU29" i="3" s="1"/>
  <c r="AU28" i="3" s="1"/>
  <c r="AR107" i="12"/>
  <c r="AT58" i="12"/>
  <c r="AQ10" i="15" s="1"/>
  <c r="AT17" i="12"/>
  <c r="AT59" i="12" s="1"/>
  <c r="AW118" i="21" l="1"/>
  <c r="AW119" i="21" s="1"/>
  <c r="AT163" i="3"/>
  <c r="AT165" i="3"/>
  <c r="AT26" i="23"/>
  <c r="AN37" i="5"/>
  <c r="AN38" i="5" s="1"/>
  <c r="AP33" i="23"/>
  <c r="AP33" i="24"/>
  <c r="AW118" i="22"/>
  <c r="AV165" i="22"/>
  <c r="AV165" i="21"/>
  <c r="AX21" i="7"/>
  <c r="AX20" i="7" s="1"/>
  <c r="AX21" i="19"/>
  <c r="AX20" i="19" s="1"/>
  <c r="AX21" i="18"/>
  <c r="AX20" i="18" s="1"/>
  <c r="G324" i="17"/>
  <c r="K323" i="17"/>
  <c r="AU118" i="3"/>
  <c r="AR108" i="12"/>
  <c r="AT18" i="12"/>
  <c r="AU119" i="3" l="1"/>
  <c r="AU121" i="3" s="1"/>
  <c r="AU129" i="3" s="1"/>
  <c r="AU145" i="3" s="1"/>
  <c r="AT23" i="3"/>
  <c r="AT22" i="3" s="1"/>
  <c r="AT49" i="3" s="1"/>
  <c r="AU164" i="3"/>
  <c r="AW119" i="22"/>
  <c r="AW121" i="22" s="1"/>
  <c r="AW121" i="21"/>
  <c r="AP37" i="24"/>
  <c r="AP38" i="24" s="1"/>
  <c r="AP37" i="23"/>
  <c r="AP38" i="23" s="1"/>
  <c r="AX38" i="19"/>
  <c r="AX110" i="22" s="1"/>
  <c r="AV23" i="21"/>
  <c r="AV22" i="21" s="1"/>
  <c r="AV49" i="21" s="1"/>
  <c r="AW164" i="21"/>
  <c r="AW164" i="22"/>
  <c r="AV23" i="22"/>
  <c r="AV22" i="22" s="1"/>
  <c r="AV49" i="22" s="1"/>
  <c r="AX38" i="7"/>
  <c r="AX110" i="3" s="1"/>
  <c r="AV58" i="5" s="1"/>
  <c r="AX38" i="18"/>
  <c r="AX110" i="21" s="1"/>
  <c r="AX112" i="3"/>
  <c r="G325" i="17"/>
  <c r="K324" i="17"/>
  <c r="AU79" i="3"/>
  <c r="AU77" i="3" s="1"/>
  <c r="AU71" i="3" s="1"/>
  <c r="AU82" i="3" s="1"/>
  <c r="AU83" i="3" s="1"/>
  <c r="AR109" i="12"/>
  <c r="AT60" i="12"/>
  <c r="AU16" i="12"/>
  <c r="AW129" i="22" l="1"/>
  <c r="AW145" i="22" s="1"/>
  <c r="AW148" i="22" s="1"/>
  <c r="AW162" i="22" s="1"/>
  <c r="AW163" i="22" s="1"/>
  <c r="AW79" i="22"/>
  <c r="AW77" i="22" s="1"/>
  <c r="AW71" i="22" s="1"/>
  <c r="AW82" i="22" s="1"/>
  <c r="AW83" i="22" s="1"/>
  <c r="AS26" i="5"/>
  <c r="AU148" i="3"/>
  <c r="AU162" i="3" s="1"/>
  <c r="AU163" i="3" s="1"/>
  <c r="AW129" i="21"/>
  <c r="AW145" i="21" s="1"/>
  <c r="AW148" i="21" s="1"/>
  <c r="AW162" i="21" s="1"/>
  <c r="AW163" i="21" s="1"/>
  <c r="AW79" i="21"/>
  <c r="AW77" i="21" s="1"/>
  <c r="AW71" i="21" s="1"/>
  <c r="AW82" i="21" s="1"/>
  <c r="AW83" i="21" s="1"/>
  <c r="AQ16" i="5"/>
  <c r="AQ17" i="5" s="1"/>
  <c r="AU26" i="23"/>
  <c r="AP48" i="23"/>
  <c r="AP51" i="23" s="1"/>
  <c r="AP48" i="24"/>
  <c r="AP51" i="24" s="1"/>
  <c r="AQ16" i="23"/>
  <c r="AQ17" i="23" s="1"/>
  <c r="AV58" i="23"/>
  <c r="AX107" i="21"/>
  <c r="AU26" i="24"/>
  <c r="AX112" i="22"/>
  <c r="AX112" i="21"/>
  <c r="AV58" i="24"/>
  <c r="AQ16" i="24"/>
  <c r="AQ17" i="24" s="1"/>
  <c r="AX107" i="22"/>
  <c r="G326" i="17"/>
  <c r="K325" i="17"/>
  <c r="AN48" i="5"/>
  <c r="AN51" i="5" s="1"/>
  <c r="AV107" i="3"/>
  <c r="AO33" i="5" s="1"/>
  <c r="AV33" i="3"/>
  <c r="AV29" i="3" s="1"/>
  <c r="AV28" i="3" s="1"/>
  <c r="AS107" i="12"/>
  <c r="AU58" i="12"/>
  <c r="AR10" i="15" s="1"/>
  <c r="AU17" i="12"/>
  <c r="AU59" i="12" s="1"/>
  <c r="AX118" i="21" l="1"/>
  <c r="AX119" i="21" s="1"/>
  <c r="AU165" i="3"/>
  <c r="AU23" i="3" s="1"/>
  <c r="AU22" i="3" s="1"/>
  <c r="AU49" i="3" s="1"/>
  <c r="AO37" i="5"/>
  <c r="AO38" i="5" s="1"/>
  <c r="AW165" i="21"/>
  <c r="AX164" i="21" s="1"/>
  <c r="AQ33" i="24"/>
  <c r="AX118" i="22"/>
  <c r="AQ33" i="23"/>
  <c r="AW165" i="22"/>
  <c r="AY21" i="7"/>
  <c r="AY20" i="7" s="1"/>
  <c r="AY38" i="7" s="1"/>
  <c r="AY110" i="3" s="1"/>
  <c r="AY21" i="19"/>
  <c r="AY20" i="19" s="1"/>
  <c r="AY21" i="18"/>
  <c r="AY20" i="18" s="1"/>
  <c r="G327" i="17"/>
  <c r="K326" i="17"/>
  <c r="AV118" i="3"/>
  <c r="AS108" i="12"/>
  <c r="AU18" i="12"/>
  <c r="AV164" i="3" l="1"/>
  <c r="AV119" i="3"/>
  <c r="AV121" i="3" s="1"/>
  <c r="AV129" i="3" s="1"/>
  <c r="AV145" i="3" s="1"/>
  <c r="AX119" i="22"/>
  <c r="AX121" i="22" s="1"/>
  <c r="AX121" i="21"/>
  <c r="AQ37" i="24"/>
  <c r="AQ38" i="24" s="1"/>
  <c r="AQ37" i="23"/>
  <c r="AQ38" i="23" s="1"/>
  <c r="AW23" i="21"/>
  <c r="AW22" i="21" s="1"/>
  <c r="AW49" i="21" s="1"/>
  <c r="AW23" i="22"/>
  <c r="AW22" i="22" s="1"/>
  <c r="AW49" i="22" s="1"/>
  <c r="AX164" i="22"/>
  <c r="AY38" i="18"/>
  <c r="AY110" i="21" s="1"/>
  <c r="AY38" i="19"/>
  <c r="AY110" i="22" s="1"/>
  <c r="K327" i="17"/>
  <c r="G328" i="17"/>
  <c r="AW58" i="5"/>
  <c r="AR16" i="5"/>
  <c r="AR17" i="5" s="1"/>
  <c r="AV79" i="3"/>
  <c r="AV77" i="3" s="1"/>
  <c r="AO48" i="5" s="1"/>
  <c r="AO51" i="5" s="1"/>
  <c r="AS109" i="12"/>
  <c r="AU60" i="12"/>
  <c r="AV16" i="12"/>
  <c r="AT26" i="5" l="1"/>
  <c r="AV148" i="3"/>
  <c r="AV162" i="3" s="1"/>
  <c r="AV165" i="3" s="1"/>
  <c r="AV23" i="3" s="1"/>
  <c r="AV22" i="3" s="1"/>
  <c r="AV49" i="3" s="1"/>
  <c r="AX129" i="22"/>
  <c r="AX145" i="22" s="1"/>
  <c r="AX148" i="22" s="1"/>
  <c r="AX162" i="22" s="1"/>
  <c r="AX163" i="22" s="1"/>
  <c r="E15" i="6" s="1"/>
  <c r="AX79" i="22"/>
  <c r="AX77" i="22" s="1"/>
  <c r="AX71" i="22" s="1"/>
  <c r="AX82" i="22" s="1"/>
  <c r="AX83" i="22" s="1"/>
  <c r="AX129" i="21"/>
  <c r="AX145" i="21" s="1"/>
  <c r="AX148" i="21" s="1"/>
  <c r="AX162" i="21" s="1"/>
  <c r="AX79" i="21"/>
  <c r="AX77" i="21" s="1"/>
  <c r="AX71" i="21" s="1"/>
  <c r="AX82" i="21" s="1"/>
  <c r="AX83" i="21" s="1"/>
  <c r="AY112" i="3"/>
  <c r="AR16" i="23"/>
  <c r="AR17" i="23" s="1"/>
  <c r="AW58" i="23"/>
  <c r="AY107" i="21"/>
  <c r="AY112" i="22"/>
  <c r="AY112" i="21"/>
  <c r="AQ48" i="24"/>
  <c r="AQ51" i="24" s="1"/>
  <c r="AR16" i="24"/>
  <c r="AR17" i="24" s="1"/>
  <c r="AW58" i="24"/>
  <c r="AY107" i="22"/>
  <c r="AQ48" i="23"/>
  <c r="AQ51" i="23" s="1"/>
  <c r="G329" i="17"/>
  <c r="K328" i="17"/>
  <c r="AV71" i="3"/>
  <c r="AV82" i="3" s="1"/>
  <c r="AV83" i="3" s="1"/>
  <c r="AW107" i="3"/>
  <c r="AW33" i="3"/>
  <c r="AW29" i="3" s="1"/>
  <c r="AW28" i="3" s="1"/>
  <c r="AT107" i="12"/>
  <c r="AV58" i="12"/>
  <c r="AS10" i="15" s="1"/>
  <c r="AV17" i="12"/>
  <c r="AV59" i="12" s="1"/>
  <c r="AW164" i="3" l="1"/>
  <c r="AV26" i="23"/>
  <c r="AY118" i="21"/>
  <c r="AY119" i="21" s="1"/>
  <c r="AV26" i="24"/>
  <c r="AV163" i="3"/>
  <c r="AX165" i="22"/>
  <c r="AX163" i="21"/>
  <c r="D15" i="6" s="1"/>
  <c r="AX165" i="21"/>
  <c r="AR33" i="23"/>
  <c r="AR33" i="24"/>
  <c r="AY118" i="22"/>
  <c r="AW118" i="3"/>
  <c r="AP33" i="5"/>
  <c r="AZ21" i="7"/>
  <c r="AZ20" i="7" s="1"/>
  <c r="AZ21" i="19"/>
  <c r="AZ20" i="19" s="1"/>
  <c r="AZ21" i="18"/>
  <c r="AZ20" i="18" s="1"/>
  <c r="G330" i="17"/>
  <c r="K329" i="17"/>
  <c r="AT108" i="12"/>
  <c r="AV18" i="12"/>
  <c r="AW119" i="3" l="1"/>
  <c r="AW121" i="3" s="1"/>
  <c r="AW129" i="3" s="1"/>
  <c r="AW145" i="3" s="1"/>
  <c r="AY119" i="22"/>
  <c r="AY121" i="22" s="1"/>
  <c r="AY121" i="21"/>
  <c r="AP37" i="5"/>
  <c r="AP38" i="5" s="1"/>
  <c r="AR37" i="24"/>
  <c r="AR38" i="24" s="1"/>
  <c r="AR37" i="23"/>
  <c r="AR38" i="23" s="1"/>
  <c r="AZ38" i="18"/>
  <c r="AZ110" i="21" s="1"/>
  <c r="AY164" i="21"/>
  <c r="AX23" i="21"/>
  <c r="AX22" i="21" s="1"/>
  <c r="AX49" i="21" s="1"/>
  <c r="AY164" i="22"/>
  <c r="AX23" i="22"/>
  <c r="AX22" i="22" s="1"/>
  <c r="AX49" i="22" s="1"/>
  <c r="AZ38" i="19"/>
  <c r="AZ110" i="22" s="1"/>
  <c r="AZ38" i="7"/>
  <c r="AZ110" i="3" s="1"/>
  <c r="AS16" i="5" s="1"/>
  <c r="AS17" i="5" s="1"/>
  <c r="AW79" i="3"/>
  <c r="AW77" i="3" s="1"/>
  <c r="AW71" i="3" s="1"/>
  <c r="AW82" i="3" s="1"/>
  <c r="AW83" i="3" s="1"/>
  <c r="AZ112" i="3"/>
  <c r="G331" i="17"/>
  <c r="K330" i="17"/>
  <c r="AT109" i="12"/>
  <c r="AV60" i="12"/>
  <c r="AW16" i="12"/>
  <c r="AW148" i="3" l="1"/>
  <c r="AW162" i="3" s="1"/>
  <c r="AU26" i="5"/>
  <c r="AY129" i="22"/>
  <c r="AY145" i="22" s="1"/>
  <c r="AY148" i="22" s="1"/>
  <c r="AY162" i="22" s="1"/>
  <c r="AY163" i="22" s="1"/>
  <c r="AY79" i="22"/>
  <c r="AY77" i="22" s="1"/>
  <c r="AY129" i="21"/>
  <c r="AY145" i="21" s="1"/>
  <c r="AY148" i="21" s="1"/>
  <c r="AY162" i="21" s="1"/>
  <c r="AY163" i="21" s="1"/>
  <c r="AY79" i="21"/>
  <c r="AY77" i="21" s="1"/>
  <c r="AY71" i="21" s="1"/>
  <c r="AY82" i="21" s="1"/>
  <c r="AY83" i="21" s="1"/>
  <c r="AX58" i="5"/>
  <c r="AP48" i="5"/>
  <c r="AP51" i="5" s="1"/>
  <c r="AR48" i="24"/>
  <c r="AR51" i="24" s="1"/>
  <c r="AY71" i="22"/>
  <c r="AY82" i="22" s="1"/>
  <c r="AY83" i="22" s="1"/>
  <c r="AR48" i="23"/>
  <c r="AR51" i="23" s="1"/>
  <c r="AZ112" i="21"/>
  <c r="AX58" i="23"/>
  <c r="AS16" i="23"/>
  <c r="AS17" i="23" s="1"/>
  <c r="AZ107" i="21"/>
  <c r="AZ112" i="22"/>
  <c r="AS16" i="24"/>
  <c r="AS17" i="24" s="1"/>
  <c r="AX58" i="24"/>
  <c r="AZ107" i="22"/>
  <c r="AW26" i="23"/>
  <c r="K331" i="17"/>
  <c r="G332" i="17"/>
  <c r="AX107" i="3"/>
  <c r="AX33" i="3"/>
  <c r="AX29" i="3" s="1"/>
  <c r="AX28" i="3" s="1"/>
  <c r="AU107" i="12"/>
  <c r="AW58" i="12"/>
  <c r="AT10" i="15" s="1"/>
  <c r="AW17" i="12"/>
  <c r="AW59" i="12" s="1"/>
  <c r="AZ118" i="21" l="1"/>
  <c r="AZ119" i="21" s="1"/>
  <c r="AW26" i="24"/>
  <c r="AW163" i="3"/>
  <c r="AW165" i="3"/>
  <c r="AY165" i="22"/>
  <c r="AY165" i="21"/>
  <c r="AS33" i="24"/>
  <c r="AZ118" i="22"/>
  <c r="AS33" i="23"/>
  <c r="AX118" i="3"/>
  <c r="AQ33" i="5"/>
  <c r="BA21" i="7"/>
  <c r="BA20" i="7" s="1"/>
  <c r="BA21" i="19"/>
  <c r="BA20" i="19" s="1"/>
  <c r="BA21" i="18"/>
  <c r="BA20" i="18" s="1"/>
  <c r="G333" i="17"/>
  <c r="K332" i="17"/>
  <c r="AU108" i="12"/>
  <c r="AW18" i="12"/>
  <c r="AX119" i="3" l="1"/>
  <c r="AX121" i="3" s="1"/>
  <c r="AX129" i="3" s="1"/>
  <c r="AX145" i="3" s="1"/>
  <c r="AW23" i="3"/>
  <c r="AW22" i="3" s="1"/>
  <c r="AW49" i="3" s="1"/>
  <c r="AX164" i="3"/>
  <c r="AZ119" i="22"/>
  <c r="AZ121" i="22" s="1"/>
  <c r="AZ121" i="21"/>
  <c r="AS37" i="24"/>
  <c r="AS38" i="24" s="1"/>
  <c r="AS37" i="23"/>
  <c r="AS38" i="23" s="1"/>
  <c r="AQ37" i="5"/>
  <c r="AQ38" i="5" s="1"/>
  <c r="BA38" i="7"/>
  <c r="BA110" i="3" s="1"/>
  <c r="AT16" i="5" s="1"/>
  <c r="AT17" i="5" s="1"/>
  <c r="AZ164" i="21"/>
  <c r="AY23" i="21"/>
  <c r="AY22" i="21" s="1"/>
  <c r="AY49" i="21" s="1"/>
  <c r="BA38" i="19"/>
  <c r="BA110" i="22" s="1"/>
  <c r="BA38" i="18"/>
  <c r="BA110" i="21" s="1"/>
  <c r="AZ164" i="22"/>
  <c r="AY23" i="22"/>
  <c r="AY22" i="22" s="1"/>
  <c r="AY49" i="22" s="1"/>
  <c r="BA112" i="3"/>
  <c r="G334" i="17"/>
  <c r="K333" i="17"/>
  <c r="AU109" i="12"/>
  <c r="AW60" i="12"/>
  <c r="AX16" i="12"/>
  <c r="AX79" i="3" l="1"/>
  <c r="AX77" i="3" s="1"/>
  <c r="AX71" i="3" s="1"/>
  <c r="AX82" i="3" s="1"/>
  <c r="AX83" i="3" s="1"/>
  <c r="AX148" i="3"/>
  <c r="AX162" i="3" s="1"/>
  <c r="AV26" i="5"/>
  <c r="AZ129" i="22"/>
  <c r="AZ145" i="22" s="1"/>
  <c r="AX26" i="24" s="1"/>
  <c r="AZ79" i="22"/>
  <c r="AZ77" i="22" s="1"/>
  <c r="AZ71" i="22" s="1"/>
  <c r="AZ82" i="22" s="1"/>
  <c r="AZ83" i="22" s="1"/>
  <c r="AZ129" i="21"/>
  <c r="AZ145" i="21" s="1"/>
  <c r="AX26" i="23" s="1"/>
  <c r="AZ79" i="21"/>
  <c r="AZ77" i="21" s="1"/>
  <c r="AZ71" i="21" s="1"/>
  <c r="AZ82" i="21" s="1"/>
  <c r="AZ83" i="21" s="1"/>
  <c r="AQ48" i="5"/>
  <c r="AQ51" i="5" s="1"/>
  <c r="AY58" i="5"/>
  <c r="BA112" i="21"/>
  <c r="AY58" i="23"/>
  <c r="AT16" i="23"/>
  <c r="AT17" i="23" s="1"/>
  <c r="BA107" i="21"/>
  <c r="AS48" i="23"/>
  <c r="AS51" i="23" s="1"/>
  <c r="D19" i="6" s="1"/>
  <c r="BA112" i="22"/>
  <c r="AT16" i="24"/>
  <c r="AT17" i="24" s="1"/>
  <c r="AY58" i="24"/>
  <c r="BA107" i="22"/>
  <c r="AS48" i="24"/>
  <c r="AS51" i="24" s="1"/>
  <c r="E19" i="6" s="1"/>
  <c r="AZ148" i="22"/>
  <c r="AZ162" i="22" s="1"/>
  <c r="AZ163" i="22" s="1"/>
  <c r="G335" i="17"/>
  <c r="K334" i="17"/>
  <c r="AY107" i="3"/>
  <c r="AY33" i="3"/>
  <c r="AY29" i="3" s="1"/>
  <c r="AY28" i="3" s="1"/>
  <c r="AV107" i="12"/>
  <c r="AX58" i="12"/>
  <c r="AU10" i="15" s="1"/>
  <c r="AX17" i="12"/>
  <c r="AX59" i="12" s="1"/>
  <c r="BA118" i="21" l="1"/>
  <c r="BA119" i="21" s="1"/>
  <c r="AZ148" i="21"/>
  <c r="AZ162" i="21" s="1"/>
  <c r="AZ163" i="21" s="1"/>
  <c r="AX165" i="3"/>
  <c r="AX163" i="3"/>
  <c r="C15" i="6" s="1"/>
  <c r="AZ165" i="22"/>
  <c r="AT33" i="23"/>
  <c r="AT33" i="24"/>
  <c r="BA118" i="22"/>
  <c r="AY118" i="3"/>
  <c r="AR33" i="5"/>
  <c r="BB21" i="7"/>
  <c r="BB20" i="7" s="1"/>
  <c r="BB21" i="18"/>
  <c r="BB20" i="18" s="1"/>
  <c r="BB21" i="19"/>
  <c r="BB20" i="19" s="1"/>
  <c r="G336" i="17"/>
  <c r="K335" i="17"/>
  <c r="AV108" i="12"/>
  <c r="AX18" i="12"/>
  <c r="AZ165" i="21" l="1"/>
  <c r="AZ23" i="21" s="1"/>
  <c r="AZ22" i="21" s="1"/>
  <c r="AZ49" i="21" s="1"/>
  <c r="AY119" i="3"/>
  <c r="AY121" i="3" s="1"/>
  <c r="AY129" i="3" s="1"/>
  <c r="AY145" i="3" s="1"/>
  <c r="AX23" i="3"/>
  <c r="AX22" i="3" s="1"/>
  <c r="AX49" i="3" s="1"/>
  <c r="AY164" i="3"/>
  <c r="BA119" i="22"/>
  <c r="BA121" i="22" s="1"/>
  <c r="BA121" i="21"/>
  <c r="AR37" i="5"/>
  <c r="AR38" i="5" s="1"/>
  <c r="AT37" i="23"/>
  <c r="AT38" i="23" s="1"/>
  <c r="AT37" i="24"/>
  <c r="AT38" i="24" s="1"/>
  <c r="BB38" i="7"/>
  <c r="BB110" i="3" s="1"/>
  <c r="AZ58" i="5" s="1"/>
  <c r="AY79" i="3"/>
  <c r="AY77" i="3" s="1"/>
  <c r="AR48" i="5" s="1"/>
  <c r="AR51" i="5" s="1"/>
  <c r="BB38" i="19"/>
  <c r="BB110" i="22" s="1"/>
  <c r="BB38" i="18"/>
  <c r="BB110" i="21" s="1"/>
  <c r="BA164" i="22"/>
  <c r="AZ23" i="22"/>
  <c r="AZ22" i="22" s="1"/>
  <c r="AZ49" i="22" s="1"/>
  <c r="BB112" i="3"/>
  <c r="G337" i="17"/>
  <c r="K336" i="17"/>
  <c r="AV109" i="12"/>
  <c r="AX60" i="12"/>
  <c r="AY16" i="12"/>
  <c r="BA164" i="21" l="1"/>
  <c r="AW26" i="5"/>
  <c r="AY148" i="3"/>
  <c r="AY162" i="3" s="1"/>
  <c r="AY165" i="3" s="1"/>
  <c r="AY23" i="3" s="1"/>
  <c r="AY22" i="3" s="1"/>
  <c r="AY49" i="3" s="1"/>
  <c r="BA129" i="22"/>
  <c r="BA145" i="22" s="1"/>
  <c r="BA79" i="22"/>
  <c r="BA77" i="22" s="1"/>
  <c r="BA71" i="22" s="1"/>
  <c r="BA82" i="22" s="1"/>
  <c r="BA83" i="22" s="1"/>
  <c r="BA129" i="21"/>
  <c r="BA145" i="21" s="1"/>
  <c r="BA79" i="21"/>
  <c r="BA77" i="21" s="1"/>
  <c r="BA71" i="21" s="1"/>
  <c r="BA82" i="21" s="1"/>
  <c r="BA83" i="21" s="1"/>
  <c r="AY71" i="3"/>
  <c r="AY82" i="3" s="1"/>
  <c r="AY83" i="3" s="1"/>
  <c r="AU16" i="5"/>
  <c r="AU17" i="5" s="1"/>
  <c r="AU16" i="24"/>
  <c r="AU17" i="24" s="1"/>
  <c r="AZ58" i="24"/>
  <c r="BB107" i="22"/>
  <c r="BB112" i="21"/>
  <c r="AU16" i="23"/>
  <c r="AU17" i="23" s="1"/>
  <c r="AZ58" i="23"/>
  <c r="BB107" i="21"/>
  <c r="BB112" i="22"/>
  <c r="AT48" i="24"/>
  <c r="AT51" i="24" s="1"/>
  <c r="BA148" i="22"/>
  <c r="BA162" i="22" s="1"/>
  <c r="BA163" i="22" s="1"/>
  <c r="AY26" i="24"/>
  <c r="AT48" i="23"/>
  <c r="AT51" i="23" s="1"/>
  <c r="BA148" i="21"/>
  <c r="BA162" i="21" s="1"/>
  <c r="BA163" i="21" s="1"/>
  <c r="AY26" i="23"/>
  <c r="G338" i="17"/>
  <c r="K337" i="17"/>
  <c r="AZ107" i="3"/>
  <c r="AZ33" i="3"/>
  <c r="AZ29" i="3" s="1"/>
  <c r="AZ28" i="3" s="1"/>
  <c r="AW107" i="12"/>
  <c r="AY58" i="12"/>
  <c r="AV10" i="15" s="1"/>
  <c r="AY17" i="12"/>
  <c r="AY59" i="12" s="1"/>
  <c r="BB118" i="21" l="1"/>
  <c r="BB119" i="21" s="1"/>
  <c r="AZ164" i="3"/>
  <c r="AY163" i="3"/>
  <c r="BA165" i="22"/>
  <c r="AU33" i="24"/>
  <c r="BB118" i="22"/>
  <c r="BB119" i="22" s="1"/>
  <c r="BB121" i="22" s="1"/>
  <c r="AU33" i="23"/>
  <c r="BA165" i="21"/>
  <c r="AZ118" i="3"/>
  <c r="AS33" i="5"/>
  <c r="BC21" i="7"/>
  <c r="BC20" i="7" s="1"/>
  <c r="BC38" i="7" s="1"/>
  <c r="BC110" i="3" s="1"/>
  <c r="BC21" i="18"/>
  <c r="BC20" i="18" s="1"/>
  <c r="BC21" i="19"/>
  <c r="BC20" i="19" s="1"/>
  <c r="G339" i="17"/>
  <c r="K338" i="17"/>
  <c r="AW108" i="12"/>
  <c r="AY18" i="12"/>
  <c r="AZ119" i="3" l="1"/>
  <c r="AZ121" i="3" s="1"/>
  <c r="AZ129" i="3" s="1"/>
  <c r="AZ145" i="3" s="1"/>
  <c r="BB129" i="22"/>
  <c r="BB79" i="22"/>
  <c r="BB77" i="22" s="1"/>
  <c r="BB121" i="21"/>
  <c r="AS37" i="5"/>
  <c r="AS38" i="5" s="1"/>
  <c r="AU37" i="23"/>
  <c r="AU38" i="23" s="1"/>
  <c r="AU37" i="24"/>
  <c r="AU38" i="24" s="1"/>
  <c r="BB145" i="22"/>
  <c r="AZ79" i="3"/>
  <c r="AZ77" i="3" s="1"/>
  <c r="AS48" i="5" s="1"/>
  <c r="AS51" i="5" s="1"/>
  <c r="C19" i="6" s="1"/>
  <c r="BB164" i="21"/>
  <c r="BA23" i="21"/>
  <c r="BA22" i="21" s="1"/>
  <c r="BA49" i="21" s="1"/>
  <c r="BC38" i="19"/>
  <c r="BC110" i="22" s="1"/>
  <c r="BB164" i="22"/>
  <c r="BA23" i="22"/>
  <c r="BA22" i="22" s="1"/>
  <c r="BA49" i="22" s="1"/>
  <c r="BC38" i="18"/>
  <c r="BC110" i="21" s="1"/>
  <c r="BC112" i="3"/>
  <c r="G340" i="17"/>
  <c r="K339" i="17"/>
  <c r="AV16" i="5"/>
  <c r="AV17" i="5" s="1"/>
  <c r="BA58" i="5"/>
  <c r="AW109" i="12"/>
  <c r="AY60" i="12"/>
  <c r="AZ16" i="12"/>
  <c r="AZ148" i="3" l="1"/>
  <c r="AZ162" i="3" s="1"/>
  <c r="AX26" i="5"/>
  <c r="BB129" i="21"/>
  <c r="BB145" i="21" s="1"/>
  <c r="BB148" i="21" s="1"/>
  <c r="BB162" i="21" s="1"/>
  <c r="BB163" i="21" s="1"/>
  <c r="BB79" i="21"/>
  <c r="BB77" i="21" s="1"/>
  <c r="BB71" i="21" s="1"/>
  <c r="BB82" i="21" s="1"/>
  <c r="BB83" i="21" s="1"/>
  <c r="AZ71" i="3"/>
  <c r="AZ82" i="3" s="1"/>
  <c r="AZ83" i="3" s="1"/>
  <c r="BC112" i="22"/>
  <c r="BC107" i="21"/>
  <c r="BC118" i="21" s="1"/>
  <c r="BC119" i="21" s="1"/>
  <c r="AV16" i="23"/>
  <c r="AV17" i="23" s="1"/>
  <c r="BA58" i="23"/>
  <c r="BC107" i="22"/>
  <c r="BA58" i="24"/>
  <c r="AV16" i="24"/>
  <c r="AV17" i="24" s="1"/>
  <c r="AU48" i="23"/>
  <c r="AU51" i="23" s="1"/>
  <c r="AU48" i="24"/>
  <c r="AU51" i="24" s="1"/>
  <c r="BB71" i="22"/>
  <c r="BB82" i="22" s="1"/>
  <c r="BB83" i="22" s="1"/>
  <c r="BC112" i="21"/>
  <c r="BB148" i="22"/>
  <c r="BB162" i="22" s="1"/>
  <c r="BB163" i="22" s="1"/>
  <c r="AZ26" i="24"/>
  <c r="G341" i="17"/>
  <c r="K340" i="17"/>
  <c r="BA107" i="3"/>
  <c r="BA33" i="3"/>
  <c r="BA29" i="3" s="1"/>
  <c r="BA28" i="3" s="1"/>
  <c r="AX107" i="12"/>
  <c r="AZ58" i="12"/>
  <c r="AW10" i="15" s="1"/>
  <c r="AZ17" i="12"/>
  <c r="AZ59" i="12" s="1"/>
  <c r="AZ26" i="23" l="1"/>
  <c r="AZ163" i="3"/>
  <c r="AZ165" i="3"/>
  <c r="BB165" i="21"/>
  <c r="BC164" i="21" s="1"/>
  <c r="BC118" i="22"/>
  <c r="AV33" i="24"/>
  <c r="BB165" i="22"/>
  <c r="AV33" i="23"/>
  <c r="BA118" i="3"/>
  <c r="AT33" i="5"/>
  <c r="BD21" i="7"/>
  <c r="BD20" i="7" s="1"/>
  <c r="BD38" i="7" s="1"/>
  <c r="BD110" i="3" s="1"/>
  <c r="BD21" i="18"/>
  <c r="BD20" i="18" s="1"/>
  <c r="BD21" i="19"/>
  <c r="BD20" i="19" s="1"/>
  <c r="G342" i="17"/>
  <c r="K341" i="17"/>
  <c r="AX108" i="12"/>
  <c r="AZ18" i="12"/>
  <c r="BA119" i="3" l="1"/>
  <c r="BA121" i="3" s="1"/>
  <c r="BA129" i="3" s="1"/>
  <c r="BA145" i="3" s="1"/>
  <c r="AZ23" i="3"/>
  <c r="AZ22" i="3" s="1"/>
  <c r="AZ49" i="3" s="1"/>
  <c r="BA164" i="3"/>
  <c r="BC119" i="22"/>
  <c r="BC121" i="22" s="1"/>
  <c r="BC121" i="21"/>
  <c r="AT37" i="5"/>
  <c r="AT38" i="5" s="1"/>
  <c r="AV37" i="24"/>
  <c r="AV38" i="24" s="1"/>
  <c r="AV37" i="23"/>
  <c r="AV38" i="23" s="1"/>
  <c r="BB23" i="21"/>
  <c r="BB22" i="21" s="1"/>
  <c r="BB49" i="21" s="1"/>
  <c r="BA79" i="3"/>
  <c r="BA77" i="3" s="1"/>
  <c r="AT48" i="5" s="1"/>
  <c r="AT51" i="5" s="1"/>
  <c r="BB23" i="22"/>
  <c r="BB22" i="22" s="1"/>
  <c r="BB49" i="22" s="1"/>
  <c r="BC164" i="22"/>
  <c r="BD38" i="19"/>
  <c r="BD110" i="22" s="1"/>
  <c r="BD38" i="18"/>
  <c r="BD110" i="21" s="1"/>
  <c r="G343" i="17"/>
  <c r="K342" i="17"/>
  <c r="BB58" i="5"/>
  <c r="AW16" i="5"/>
  <c r="AW17" i="5" s="1"/>
  <c r="AX109" i="12"/>
  <c r="AZ60" i="12"/>
  <c r="BA16" i="12"/>
  <c r="AY26" i="5" l="1"/>
  <c r="BA148" i="3"/>
  <c r="BA162" i="3" s="1"/>
  <c r="BA163" i="3" s="1"/>
  <c r="BC129" i="22"/>
  <c r="BC145" i="22" s="1"/>
  <c r="BC148" i="22" s="1"/>
  <c r="BC162" i="22" s="1"/>
  <c r="BC163" i="22" s="1"/>
  <c r="BC79" i="22"/>
  <c r="BC77" i="22" s="1"/>
  <c r="BC129" i="21"/>
  <c r="BC145" i="21" s="1"/>
  <c r="BC79" i="21"/>
  <c r="BC77" i="21" s="1"/>
  <c r="BC71" i="21" s="1"/>
  <c r="BC82" i="21" s="1"/>
  <c r="BC83" i="21" s="1"/>
  <c r="BD112" i="3"/>
  <c r="BA71" i="3"/>
  <c r="BA82" i="3" s="1"/>
  <c r="BA83" i="3" s="1"/>
  <c r="AV48" i="24"/>
  <c r="AV51" i="24" s="1"/>
  <c r="BC71" i="22"/>
  <c r="BC82" i="22" s="1"/>
  <c r="BC83" i="22" s="1"/>
  <c r="BB58" i="23"/>
  <c r="AW16" i="23"/>
  <c r="AW17" i="23" s="1"/>
  <c r="BD107" i="21"/>
  <c r="BD107" i="22"/>
  <c r="BB58" i="24"/>
  <c r="AW16" i="24"/>
  <c r="AW17" i="24" s="1"/>
  <c r="BA26" i="24"/>
  <c r="BD112" i="21"/>
  <c r="BD112" i="22"/>
  <c r="AV48" i="23"/>
  <c r="AV51" i="23" s="1"/>
  <c r="BC148" i="21"/>
  <c r="BC162" i="21" s="1"/>
  <c r="BA26" i="23"/>
  <c r="G344" i="17"/>
  <c r="K343" i="17"/>
  <c r="BB107" i="3"/>
  <c r="BB33" i="3"/>
  <c r="BB29" i="3" s="1"/>
  <c r="BB28" i="3" s="1"/>
  <c r="AY107" i="12"/>
  <c r="BA58" i="12"/>
  <c r="AX10" i="15" s="1"/>
  <c r="BA17" i="12"/>
  <c r="BA59" i="12" s="1"/>
  <c r="BA165" i="3" l="1"/>
  <c r="BA23" i="3" s="1"/>
  <c r="BA22" i="3" s="1"/>
  <c r="BA49" i="3" s="1"/>
  <c r="BD118" i="21"/>
  <c r="BD119" i="21" s="1"/>
  <c r="AW33" i="24"/>
  <c r="BD118" i="22"/>
  <c r="BC163" i="21"/>
  <c r="BC165" i="21"/>
  <c r="AW33" i="23"/>
  <c r="BC165" i="22"/>
  <c r="BB118" i="3"/>
  <c r="AU33" i="5"/>
  <c r="BE21" i="7"/>
  <c r="BE20" i="7" s="1"/>
  <c r="BE21" i="19"/>
  <c r="BE20" i="19" s="1"/>
  <c r="BE21" i="18"/>
  <c r="BE20" i="18" s="1"/>
  <c r="G345" i="17"/>
  <c r="K344" i="17"/>
  <c r="AY108" i="12"/>
  <c r="BA18" i="12"/>
  <c r="BA60" i="12" s="1"/>
  <c r="BB164" i="3" l="1"/>
  <c r="BB119" i="3"/>
  <c r="BB121" i="3" s="1"/>
  <c r="BB129" i="3" s="1"/>
  <c r="BB145" i="3" s="1"/>
  <c r="BD119" i="22"/>
  <c r="BD121" i="22" s="1"/>
  <c r="BD121" i="21"/>
  <c r="AU37" i="5"/>
  <c r="AU38" i="5" s="1"/>
  <c r="AW37" i="23"/>
  <c r="AW38" i="23" s="1"/>
  <c r="AW37" i="24"/>
  <c r="AW38" i="24" s="1"/>
  <c r="BE38" i="7"/>
  <c r="BE110" i="3" s="1"/>
  <c r="BC58" i="5" s="1"/>
  <c r="BB79" i="3"/>
  <c r="BB77" i="3" s="1"/>
  <c r="BB71" i="3" s="1"/>
  <c r="BB82" i="3" s="1"/>
  <c r="BB83" i="3" s="1"/>
  <c r="BE38" i="19"/>
  <c r="BE110" i="22" s="1"/>
  <c r="BD164" i="22"/>
  <c r="BC23" i="22"/>
  <c r="BC22" i="22" s="1"/>
  <c r="BC49" i="22" s="1"/>
  <c r="BC23" i="21"/>
  <c r="BC22" i="21" s="1"/>
  <c r="BC49" i="21" s="1"/>
  <c r="BD164" i="21"/>
  <c r="BE38" i="18"/>
  <c r="BE110" i="21" s="1"/>
  <c r="BE112" i="3"/>
  <c r="K345" i="17"/>
  <c r="G346" i="17"/>
  <c r="BB16" i="12"/>
  <c r="BB17" i="12" s="1"/>
  <c r="BB59" i="12" s="1"/>
  <c r="AY109" i="12"/>
  <c r="BB148" i="3" l="1"/>
  <c r="BB162" i="3" s="1"/>
  <c r="AZ26" i="5"/>
  <c r="BD129" i="22"/>
  <c r="BD145" i="22" s="1"/>
  <c r="BD148" i="22" s="1"/>
  <c r="BD162" i="22" s="1"/>
  <c r="BD163" i="22" s="1"/>
  <c r="BD79" i="22"/>
  <c r="BD77" i="22" s="1"/>
  <c r="BD71" i="22" s="1"/>
  <c r="BD82" i="22" s="1"/>
  <c r="BD83" i="22" s="1"/>
  <c r="BD129" i="21"/>
  <c r="BD145" i="21" s="1"/>
  <c r="BD148" i="21" s="1"/>
  <c r="BD162" i="21" s="1"/>
  <c r="BD163" i="21" s="1"/>
  <c r="BD79" i="21"/>
  <c r="BD77" i="21" s="1"/>
  <c r="BD71" i="21" s="1"/>
  <c r="BD82" i="21" s="1"/>
  <c r="BD83" i="21" s="1"/>
  <c r="AU48" i="5"/>
  <c r="AU51" i="5" s="1"/>
  <c r="AX16" i="5"/>
  <c r="AX17" i="5" s="1"/>
  <c r="BE112" i="22"/>
  <c r="BE112" i="21"/>
  <c r="BC58" i="24"/>
  <c r="AX16" i="24"/>
  <c r="AX17" i="24" s="1"/>
  <c r="BE107" i="22"/>
  <c r="AW48" i="24"/>
  <c r="AW51" i="24" s="1"/>
  <c r="BB26" i="24"/>
  <c r="AW48" i="23"/>
  <c r="AW51" i="23" s="1"/>
  <c r="BB26" i="23"/>
  <c r="BC58" i="23"/>
  <c r="AX16" i="23"/>
  <c r="AX17" i="23" s="1"/>
  <c r="BE107" i="21"/>
  <c r="G347" i="17"/>
  <c r="K346" i="17"/>
  <c r="BB58" i="12"/>
  <c r="AY10" i="15" s="1"/>
  <c r="BC107" i="3"/>
  <c r="BC33" i="3"/>
  <c r="BC29" i="3" s="1"/>
  <c r="BC28" i="3" s="1"/>
  <c r="AZ107" i="12"/>
  <c r="BB18" i="12"/>
  <c r="BB60" i="12" s="1"/>
  <c r="BE118" i="21" l="1"/>
  <c r="BE119" i="21" s="1"/>
  <c r="BB163" i="3"/>
  <c r="BB165" i="3"/>
  <c r="BD165" i="21"/>
  <c r="BE164" i="21" s="1"/>
  <c r="BD165" i="22"/>
  <c r="BE164" i="22" s="1"/>
  <c r="AX33" i="24"/>
  <c r="BE118" i="22"/>
  <c r="BE119" i="22" s="1"/>
  <c r="BE121" i="22" s="1"/>
  <c r="AX33" i="23"/>
  <c r="BC118" i="3"/>
  <c r="AV33" i="5"/>
  <c r="BF21" i="7"/>
  <c r="BF20" i="7" s="1"/>
  <c r="BF21" i="19"/>
  <c r="BF20" i="19" s="1"/>
  <c r="BF21" i="18"/>
  <c r="BF20" i="18" s="1"/>
  <c r="G348" i="17"/>
  <c r="K347" i="17"/>
  <c r="BC16" i="12"/>
  <c r="BC17" i="12" s="1"/>
  <c r="BC59" i="12" s="1"/>
  <c r="AZ108" i="12"/>
  <c r="BC119" i="3" l="1"/>
  <c r="BC121" i="3" s="1"/>
  <c r="BC129" i="3" s="1"/>
  <c r="BC145" i="3" s="1"/>
  <c r="BE129" i="22"/>
  <c r="BE79" i="22"/>
  <c r="BE77" i="22" s="1"/>
  <c r="BB23" i="3"/>
  <c r="BB22" i="3" s="1"/>
  <c r="BB49" i="3" s="1"/>
  <c r="BC164" i="3"/>
  <c r="BE121" i="21"/>
  <c r="AX37" i="23"/>
  <c r="AX38" i="23" s="1"/>
  <c r="AV37" i="5"/>
  <c r="AV38" i="5" s="1"/>
  <c r="AX37" i="24"/>
  <c r="AX38" i="24" s="1"/>
  <c r="BD23" i="22"/>
  <c r="BD22" i="22" s="1"/>
  <c r="BD49" i="22" s="1"/>
  <c r="BD23" i="21"/>
  <c r="BD22" i="21" s="1"/>
  <c r="BD49" i="21" s="1"/>
  <c r="BF38" i="7"/>
  <c r="BF110" i="3" s="1"/>
  <c r="AY16" i="5" s="1"/>
  <c r="AY17" i="5" s="1"/>
  <c r="BF38" i="18"/>
  <c r="BF110" i="21" s="1"/>
  <c r="BF38" i="19"/>
  <c r="BF110" i="22" s="1"/>
  <c r="BE145" i="22"/>
  <c r="BF112" i="3"/>
  <c r="G349" i="17"/>
  <c r="K348" i="17"/>
  <c r="BC58" i="12"/>
  <c r="AZ10" i="15" s="1"/>
  <c r="AZ109" i="12"/>
  <c r="BC18" i="12"/>
  <c r="BC148" i="3" l="1"/>
  <c r="BC162" i="3" s="1"/>
  <c r="BA26" i="5"/>
  <c r="BC79" i="3"/>
  <c r="BC77" i="3" s="1"/>
  <c r="AV48" i="5" s="1"/>
  <c r="AV51" i="5" s="1"/>
  <c r="BE129" i="21"/>
  <c r="BE145" i="21" s="1"/>
  <c r="BE148" i="21" s="1"/>
  <c r="BE162" i="21" s="1"/>
  <c r="BE79" i="21"/>
  <c r="BE77" i="21" s="1"/>
  <c r="BE71" i="21" s="1"/>
  <c r="BE82" i="21" s="1"/>
  <c r="BE83" i="21" s="1"/>
  <c r="BD58" i="5"/>
  <c r="BE148" i="22"/>
  <c r="BE162" i="22" s="1"/>
  <c r="BC26" i="24"/>
  <c r="BF112" i="22"/>
  <c r="BD58" i="24"/>
  <c r="AY16" i="24"/>
  <c r="AY17" i="24" s="1"/>
  <c r="BF107" i="22"/>
  <c r="AX48" i="23"/>
  <c r="AX51" i="23" s="1"/>
  <c r="BF112" i="21"/>
  <c r="AX48" i="24"/>
  <c r="AX51" i="24" s="1"/>
  <c r="BE71" i="22"/>
  <c r="BE82" i="22" s="1"/>
  <c r="BE83" i="22" s="1"/>
  <c r="AY16" i="23"/>
  <c r="AY17" i="23" s="1"/>
  <c r="BD58" i="23"/>
  <c r="BF107" i="21"/>
  <c r="BF118" i="21" s="1"/>
  <c r="BF119" i="21" s="1"/>
  <c r="BG21" i="7"/>
  <c r="BG20" i="7" s="1"/>
  <c r="BG21" i="19"/>
  <c r="BG20" i="19" s="1"/>
  <c r="BG21" i="18"/>
  <c r="BG20" i="18" s="1"/>
  <c r="G350" i="17"/>
  <c r="K349" i="17"/>
  <c r="BD107" i="3"/>
  <c r="BD33" i="3"/>
  <c r="BD29" i="3" s="1"/>
  <c r="BD28" i="3" s="1"/>
  <c r="BA107" i="12"/>
  <c r="BC60" i="12"/>
  <c r="BD16" i="12"/>
  <c r="BC71" i="3" l="1"/>
  <c r="BC82" i="3" s="1"/>
  <c r="BC83" i="3" s="1"/>
  <c r="BC26" i="23"/>
  <c r="BC165" i="3"/>
  <c r="BC163" i="3"/>
  <c r="AY33" i="24"/>
  <c r="BF118" i="22"/>
  <c r="BE163" i="21"/>
  <c r="BE165" i="21"/>
  <c r="BG38" i="19"/>
  <c r="BG110" i="22" s="1"/>
  <c r="AY33" i="23"/>
  <c r="BG38" i="7"/>
  <c r="BG110" i="3" s="1"/>
  <c r="AZ16" i="5" s="1"/>
  <c r="AZ17" i="5" s="1"/>
  <c r="BG38" i="18"/>
  <c r="BG110" i="21" s="1"/>
  <c r="BE163" i="22"/>
  <c r="BE165" i="22"/>
  <c r="BD118" i="3"/>
  <c r="AW33" i="5"/>
  <c r="BG112" i="3"/>
  <c r="G351" i="17"/>
  <c r="K350" i="17"/>
  <c r="BA108" i="12"/>
  <c r="BD58" i="12"/>
  <c r="BA10" i="15" s="1"/>
  <c r="BD17" i="12"/>
  <c r="BD59" i="12" s="1"/>
  <c r="BD119" i="3" l="1"/>
  <c r="BD121" i="3" s="1"/>
  <c r="BD79" i="3" s="1"/>
  <c r="BD77" i="3" s="1"/>
  <c r="BD71" i="3" s="1"/>
  <c r="BD82" i="3" s="1"/>
  <c r="BD83" i="3" s="1"/>
  <c r="BC23" i="3"/>
  <c r="BC22" i="3" s="1"/>
  <c r="BC49" i="3" s="1"/>
  <c r="BD164" i="3"/>
  <c r="BF119" i="22"/>
  <c r="BF121" i="22" s="1"/>
  <c r="BF121" i="21"/>
  <c r="AW37" i="5"/>
  <c r="AW38" i="5" s="1"/>
  <c r="AY37" i="23"/>
  <c r="AY38" i="23" s="1"/>
  <c r="AY37" i="24"/>
  <c r="AY38" i="24" s="1"/>
  <c r="BD129" i="3"/>
  <c r="BD145" i="3" s="1"/>
  <c r="BD148" i="3" s="1"/>
  <c r="BD162" i="3" s="1"/>
  <c r="BG112" i="22"/>
  <c r="BE58" i="5"/>
  <c r="BE58" i="24"/>
  <c r="AZ16" i="24"/>
  <c r="AZ17" i="24" s="1"/>
  <c r="BG107" i="22"/>
  <c r="BE58" i="23"/>
  <c r="AZ16" i="23"/>
  <c r="AZ17" i="23" s="1"/>
  <c r="BG107" i="21"/>
  <c r="BF164" i="21"/>
  <c r="BE23" i="21"/>
  <c r="BE22" i="21" s="1"/>
  <c r="BE49" i="21" s="1"/>
  <c r="BF164" i="22"/>
  <c r="BE23" i="22"/>
  <c r="BE22" i="22" s="1"/>
  <c r="BE49" i="22" s="1"/>
  <c r="BG112" i="21"/>
  <c r="BH21" i="7"/>
  <c r="BH20" i="7" s="1"/>
  <c r="BH38" i="7" s="1"/>
  <c r="BH110" i="3" s="1"/>
  <c r="BH21" i="19"/>
  <c r="BH20" i="19" s="1"/>
  <c r="BH21" i="18"/>
  <c r="BH20" i="18" s="1"/>
  <c r="G352" i="17"/>
  <c r="K351" i="17"/>
  <c r="AW48" i="5"/>
  <c r="AW51" i="5" s="1"/>
  <c r="BA109" i="12"/>
  <c r="BD18" i="12"/>
  <c r="BD60" i="12" s="1"/>
  <c r="BG118" i="21" l="1"/>
  <c r="BG119" i="21" s="1"/>
  <c r="BF129" i="22"/>
  <c r="BF145" i="22" s="1"/>
  <c r="BF79" i="22"/>
  <c r="BF77" i="22" s="1"/>
  <c r="BF71" i="22" s="1"/>
  <c r="BF82" i="22" s="1"/>
  <c r="BF83" i="22" s="1"/>
  <c r="BF129" i="21"/>
  <c r="BF145" i="21" s="1"/>
  <c r="BF79" i="21"/>
  <c r="BF77" i="21" s="1"/>
  <c r="BF71" i="21" s="1"/>
  <c r="BF82" i="21" s="1"/>
  <c r="BF83" i="21" s="1"/>
  <c r="BB26" i="5"/>
  <c r="BH38" i="18"/>
  <c r="BH110" i="21" s="1"/>
  <c r="AZ33" i="23"/>
  <c r="BG118" i="22"/>
  <c r="AZ33" i="24"/>
  <c r="BF148" i="21"/>
  <c r="BF162" i="21" s="1"/>
  <c r="BF163" i="21" s="1"/>
  <c r="BD26" i="23"/>
  <c r="BH38" i="19"/>
  <c r="BH110" i="22" s="1"/>
  <c r="AY48" i="23"/>
  <c r="AY51" i="23" s="1"/>
  <c r="AY48" i="24"/>
  <c r="AY51" i="24" s="1"/>
  <c r="BF148" i="22"/>
  <c r="BF162" i="22" s="1"/>
  <c r="BF163" i="22" s="1"/>
  <c r="BD26" i="24"/>
  <c r="G353" i="17"/>
  <c r="K352" i="17"/>
  <c r="BF58" i="5"/>
  <c r="D62" i="5" s="1" a="1"/>
  <c r="D62" i="5" s="1"/>
  <c r="C20" i="6" s="1"/>
  <c r="BA16" i="5"/>
  <c r="BA17" i="5" s="1"/>
  <c r="BD163" i="3"/>
  <c r="BD165" i="3"/>
  <c r="BE107" i="3"/>
  <c r="BE33" i="3"/>
  <c r="BE29" i="3" s="1"/>
  <c r="BE28" i="3" s="1"/>
  <c r="BB107" i="12"/>
  <c r="BG119" i="22" l="1"/>
  <c r="BG121" i="22" s="1"/>
  <c r="BG121" i="21"/>
  <c r="AZ37" i="23"/>
  <c r="AZ38" i="23" s="1"/>
  <c r="AZ37" i="24"/>
  <c r="AZ38" i="24" s="1"/>
  <c r="C19" i="5" a="1"/>
  <c r="C19" i="5" s="1"/>
  <c r="C16" i="6" s="1"/>
  <c r="BH112" i="3"/>
  <c r="BF165" i="22"/>
  <c r="BF58" i="24"/>
  <c r="D62" i="24" s="1" a="1"/>
  <c r="D62" i="24" s="1"/>
  <c r="E20" i="6" s="1"/>
  <c r="BA16" i="24"/>
  <c r="BA17" i="24" s="1"/>
  <c r="C19" i="24" s="1" a="1"/>
  <c r="C19" i="24" s="1"/>
  <c r="E16" i="6" s="1"/>
  <c r="BH107" i="22"/>
  <c r="BF165" i="21"/>
  <c r="BH112" i="21"/>
  <c r="BH112" i="22"/>
  <c r="BA16" i="23"/>
  <c r="BA17" i="23" s="1"/>
  <c r="BF58" i="23"/>
  <c r="D62" i="23" s="1" a="1"/>
  <c r="D62" i="23" s="1"/>
  <c r="D20" i="6" s="1"/>
  <c r="BH107" i="21"/>
  <c r="BE118" i="3"/>
  <c r="AX33" i="5"/>
  <c r="K353" i="17"/>
  <c r="G354" i="17"/>
  <c r="BD23" i="3"/>
  <c r="BD22" i="3" s="1"/>
  <c r="BD49" i="3" s="1"/>
  <c r="BE164" i="3"/>
  <c r="BB108" i="12"/>
  <c r="BH118" i="21" l="1"/>
  <c r="BH119" i="21" s="1"/>
  <c r="BE119" i="3"/>
  <c r="BE121" i="3" s="1"/>
  <c r="BE129" i="3" s="1"/>
  <c r="BE145" i="3" s="1"/>
  <c r="BG129" i="22"/>
  <c r="BG145" i="22" s="1"/>
  <c r="BG148" i="22" s="1"/>
  <c r="BG162" i="22" s="1"/>
  <c r="BG163" i="22" s="1"/>
  <c r="BG79" i="22"/>
  <c r="BG77" i="22" s="1"/>
  <c r="BG71" i="22" s="1"/>
  <c r="BG82" i="22" s="1"/>
  <c r="BG83" i="22" s="1"/>
  <c r="BG129" i="21"/>
  <c r="BG145" i="21" s="1"/>
  <c r="BG148" i="21" s="1"/>
  <c r="BG162" i="21" s="1"/>
  <c r="BG163" i="21" s="1"/>
  <c r="BG79" i="21"/>
  <c r="BG77" i="21" s="1"/>
  <c r="BG71" i="21" s="1"/>
  <c r="BG82" i="21" s="1"/>
  <c r="BG83" i="21" s="1"/>
  <c r="AX37" i="5"/>
  <c r="AX38" i="5" s="1"/>
  <c r="C19" i="23" a="1"/>
  <c r="C19" i="23" s="1"/>
  <c r="D16" i="6" s="1"/>
  <c r="BF23" i="21"/>
  <c r="BF22" i="21" s="1"/>
  <c r="BF49" i="21" s="1"/>
  <c r="BG164" i="21"/>
  <c r="BA33" i="24"/>
  <c r="BH118" i="22"/>
  <c r="BG164" i="22"/>
  <c r="BF23" i="22"/>
  <c r="BF22" i="22" s="1"/>
  <c r="BF49" i="22" s="1"/>
  <c r="BE26" i="24"/>
  <c r="BA33" i="23"/>
  <c r="AZ48" i="24"/>
  <c r="AZ51" i="24" s="1"/>
  <c r="AZ48" i="23"/>
  <c r="AZ51" i="23" s="1"/>
  <c r="BE79" i="3"/>
  <c r="BE77" i="3" s="1"/>
  <c r="AX48" i="5" s="1"/>
  <c r="AX51" i="5" s="1"/>
  <c r="G355" i="17"/>
  <c r="K354" i="17"/>
  <c r="BB109" i="12"/>
  <c r="BE26" i="23" l="1"/>
  <c r="BE148" i="3"/>
  <c r="BE162" i="3" s="1"/>
  <c r="BE163" i="3" s="1"/>
  <c r="BC26" i="5"/>
  <c r="BH119" i="22"/>
  <c r="BH121" i="22" s="1"/>
  <c r="BH121" i="21"/>
  <c r="BA37" i="24"/>
  <c r="BA38" i="24" s="1"/>
  <c r="E18" i="6" s="1"/>
  <c r="BA37" i="23"/>
  <c r="BA38" i="23" s="1"/>
  <c r="D18" i="6" s="1"/>
  <c r="BE71" i="3"/>
  <c r="BE82" i="3" s="1"/>
  <c r="BE83" i="3" s="1"/>
  <c r="BG165" i="21"/>
  <c r="BG165" i="22"/>
  <c r="G356" i="17"/>
  <c r="K355" i="17"/>
  <c r="BF107" i="3"/>
  <c r="BF33" i="3"/>
  <c r="BF29" i="3" s="1"/>
  <c r="BF28" i="3" s="1"/>
  <c r="BC107" i="12"/>
  <c r="BE165" i="3" l="1"/>
  <c r="BH129" i="22"/>
  <c r="BH145" i="22" s="1"/>
  <c r="BH148" i="22" s="1"/>
  <c r="BH162" i="22" s="1"/>
  <c r="BH163" i="22" s="1"/>
  <c r="BH79" i="22"/>
  <c r="BH77" i="22" s="1"/>
  <c r="BH71" i="22" s="1"/>
  <c r="BH82" i="22" s="1"/>
  <c r="BH83" i="22" s="1"/>
  <c r="BH129" i="21"/>
  <c r="BH145" i="21" s="1"/>
  <c r="BH148" i="21" s="1"/>
  <c r="BH162" i="21" s="1"/>
  <c r="BH163" i="21" s="1"/>
  <c r="BH79" i="21"/>
  <c r="BH77" i="21" s="1"/>
  <c r="BH71" i="21" s="1"/>
  <c r="BH82" i="21" s="1"/>
  <c r="BH83" i="21" s="1"/>
  <c r="BA48" i="23"/>
  <c r="BA51" i="23" s="1"/>
  <c r="BF26" i="23"/>
  <c r="C28" i="23" s="1"/>
  <c r="BH164" i="22"/>
  <c r="BG23" i="22"/>
  <c r="BG22" i="22" s="1"/>
  <c r="BG49" i="22" s="1"/>
  <c r="BH164" i="21"/>
  <c r="BG23" i="21"/>
  <c r="BG22" i="21" s="1"/>
  <c r="BG49" i="21" s="1"/>
  <c r="BA48" i="24"/>
  <c r="BA51" i="24" s="1"/>
  <c r="BF118" i="3"/>
  <c r="AY33" i="5"/>
  <c r="G357" i="17"/>
  <c r="K356" i="17"/>
  <c r="BE23" i="3"/>
  <c r="BE22" i="3" s="1"/>
  <c r="BE49" i="3" s="1"/>
  <c r="BF164" i="3"/>
  <c r="BC108" i="12"/>
  <c r="BF26" i="24" l="1"/>
  <c r="BF119" i="3"/>
  <c r="BF121" i="3" s="1"/>
  <c r="BF129" i="3" s="1"/>
  <c r="BF145" i="3" s="1"/>
  <c r="AY37" i="5"/>
  <c r="AY38" i="5" s="1"/>
  <c r="D17" i="6"/>
  <c r="C28" i="24"/>
  <c r="E17" i="6" s="1"/>
  <c r="BH165" i="21"/>
  <c r="BH23" i="21" s="1"/>
  <c r="BH22" i="21" s="1"/>
  <c r="BH49" i="21" s="1"/>
  <c r="BF79" i="3"/>
  <c r="BF77" i="3" s="1"/>
  <c r="AY48" i="5" s="1"/>
  <c r="AY51" i="5" s="1"/>
  <c r="BH165" i="22"/>
  <c r="BH23" i="22" s="1"/>
  <c r="BH22" i="22" s="1"/>
  <c r="BH49" i="22" s="1"/>
  <c r="G358" i="17"/>
  <c r="K357" i="17"/>
  <c r="BC109" i="12"/>
  <c r="BD26" i="5" l="1"/>
  <c r="BF148" i="3"/>
  <c r="BF162" i="3" s="1"/>
  <c r="BF71" i="3"/>
  <c r="BF82" i="3" s="1"/>
  <c r="BF83" i="3" s="1"/>
  <c r="G359" i="17"/>
  <c r="K358" i="17"/>
  <c r="BF165" i="3"/>
  <c r="BF163" i="3"/>
  <c r="BG107" i="3"/>
  <c r="BG33" i="3"/>
  <c r="BG29" i="3" s="1"/>
  <c r="BG28" i="3" s="1"/>
  <c r="BD107" i="12"/>
  <c r="BG118" i="3" l="1"/>
  <c r="AZ33" i="5"/>
  <c r="G360" i="17"/>
  <c r="K359" i="17"/>
  <c r="BF23" i="3"/>
  <c r="BF22" i="3" s="1"/>
  <c r="BF49" i="3" s="1"/>
  <c r="BG164" i="3"/>
  <c r="BD108" i="12"/>
  <c r="BD109" i="12"/>
  <c r="BG119" i="3" l="1"/>
  <c r="BG121" i="3" s="1"/>
  <c r="BG129" i="3" s="1"/>
  <c r="BG145" i="3" s="1"/>
  <c r="AZ37" i="5"/>
  <c r="AZ38" i="5" s="1"/>
  <c r="G361" i="17"/>
  <c r="K360" i="17"/>
  <c r="BG79" i="3" l="1"/>
  <c r="BG77" i="3" s="1"/>
  <c r="AZ48" i="5" s="1"/>
  <c r="AZ51" i="5" s="1"/>
  <c r="BG148" i="3"/>
  <c r="BG162" i="3" s="1"/>
  <c r="BG163" i="3" s="1"/>
  <c r="BE26" i="5"/>
  <c r="G362" i="17"/>
  <c r="K361" i="17"/>
  <c r="BG165" i="3"/>
  <c r="BH107" i="3"/>
  <c r="BH33" i="3"/>
  <c r="BH29" i="3" s="1"/>
  <c r="BH28" i="3" s="1"/>
  <c r="BG71" i="3" l="1"/>
  <c r="BG82" i="3" s="1"/>
  <c r="BG83" i="3" s="1"/>
  <c r="BH118" i="3"/>
  <c r="BA33" i="5"/>
  <c r="G363" i="17"/>
  <c r="K362" i="17"/>
  <c r="BG23" i="3"/>
  <c r="BG22" i="3" s="1"/>
  <c r="BG49" i="3" s="1"/>
  <c r="BH164" i="3"/>
  <c r="BH119" i="3" l="1"/>
  <c r="BH121" i="3" s="1"/>
  <c r="BH129" i="3" s="1"/>
  <c r="BH145" i="3" s="1"/>
  <c r="BA37" i="5"/>
  <c r="BA38" i="5" s="1"/>
  <c r="C18" i="6" s="1"/>
  <c r="K363" i="17"/>
  <c r="G364" i="17"/>
  <c r="BH79" i="3" l="1"/>
  <c r="BH77" i="3" s="1"/>
  <c r="BA48" i="5" s="1"/>
  <c r="BA51" i="5" s="1"/>
  <c r="BF26" i="5"/>
  <c r="BH148" i="3"/>
  <c r="BH162" i="3" s="1"/>
  <c r="BH163" i="3" s="1"/>
  <c r="C28" i="5"/>
  <c r="C17" i="6" s="1"/>
  <c r="BH71" i="3"/>
  <c r="BH82" i="3" s="1"/>
  <c r="BH83" i="3" s="1"/>
  <c r="G365" i="17"/>
  <c r="K364" i="17"/>
  <c r="BH165" i="3" l="1"/>
  <c r="BH23" i="3" s="1"/>
  <c r="BH22" i="3" s="1"/>
  <c r="BH49" i="3" s="1"/>
  <c r="G366" i="17"/>
  <c r="K365" i="17"/>
  <c r="G367" i="17" l="1"/>
  <c r="K366" i="17"/>
  <c r="G368" i="17" l="1"/>
  <c r="K367" i="17"/>
  <c r="G369" i="17" l="1"/>
  <c r="K368" i="17"/>
  <c r="K369" i="17" l="1"/>
  <c r="G370" i="17"/>
  <c r="G371" i="17" l="1"/>
  <c r="K370" i="17"/>
  <c r="K371" i="17" l="1"/>
  <c r="G372" i="17"/>
  <c r="G373" i="17" l="1"/>
  <c r="K372" i="17"/>
  <c r="K373" i="17" l="1"/>
  <c r="G374" i="17"/>
  <c r="G375" i="17" l="1"/>
  <c r="K374" i="17"/>
  <c r="K375" i="17" l="1"/>
  <c r="G376" i="17"/>
  <c r="G377" i="17" l="1"/>
  <c r="K376" i="17"/>
  <c r="G378" i="17" l="1"/>
  <c r="K377" i="17"/>
  <c r="G379" i="17" l="1"/>
  <c r="K378" i="17"/>
  <c r="K379" i="17" l="1"/>
  <c r="G380" i="17"/>
  <c r="G381" i="17" l="1"/>
  <c r="K380" i="17"/>
  <c r="K381" i="17" l="1"/>
  <c r="G382" i="17"/>
  <c r="G383" i="17" l="1"/>
  <c r="K382" i="17"/>
  <c r="G384" i="17" l="1"/>
  <c r="K383" i="17"/>
  <c r="G385" i="17" l="1"/>
  <c r="K384" i="17"/>
  <c r="K385" i="17" l="1"/>
  <c r="G386" i="17"/>
  <c r="G387" i="17" l="1"/>
  <c r="K386" i="17"/>
  <c r="G388" i="17" l="1"/>
  <c r="K387" i="17"/>
  <c r="G389" i="17" l="1"/>
  <c r="K388" i="17"/>
  <c r="G390" i="17" l="1"/>
  <c r="K389" i="17"/>
  <c r="G391" i="17" l="1"/>
  <c r="K390" i="17"/>
  <c r="G392" i="17" l="1"/>
  <c r="K391" i="17"/>
  <c r="G393" i="17" l="1"/>
  <c r="K393" i="17" s="1"/>
  <c r="K392"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21" authorId="0" shapeId="0" xr:uid="{EFAA4381-9F72-4D3C-ACD4-A4BDF81104EC}">
      <text>
        <r>
          <rPr>
            <b/>
            <sz val="9"/>
            <color indexed="81"/>
            <rFont val="MS P ゴシック"/>
            <family val="3"/>
            <charset val="128"/>
          </rPr>
          <t>流れ込み式：95％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7" authorId="0" shapeId="0" xr:uid="{C5E3E7E0-9E85-4C31-829C-6CE9ACC0253C}">
      <text>
        <r>
          <rPr>
            <b/>
            <sz val="9"/>
            <color indexed="81"/>
            <rFont val="MS P ゴシック"/>
            <family val="3"/>
            <charset val="128"/>
          </rPr>
          <t>取水口、沈砂池、水路流入口、流出口等の合計損失。
水槽水位＝取水位ー（0.05＋導水路延長/1,000)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7" authorId="0" shapeId="0" xr:uid="{98C2CCAF-A446-4006-B6F1-DC05D67F331C}">
      <text>
        <r>
          <rPr>
            <b/>
            <sz val="9"/>
            <color indexed="81"/>
            <rFont val="MS P ゴシック"/>
            <family val="3"/>
            <charset val="128"/>
          </rPr>
          <t>取水口、沈砂池、水路流入口、流出口等の合計損失。
水槽水位＝取水位ー（0.05＋導水路延長/1,000)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7" authorId="0" shapeId="0" xr:uid="{859C9E14-0989-438F-A99F-B7305B8019D5}">
      <text>
        <r>
          <rPr>
            <b/>
            <sz val="9"/>
            <color indexed="81"/>
            <rFont val="MS P ゴシック"/>
            <family val="3"/>
            <charset val="128"/>
          </rPr>
          <t>取水口、沈砂池、水路流入口、流出口等の合計損失。
水槽水位＝取水位ー（0.05＋導水路延長/1,000)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57" authorId="0" shapeId="0" xr:uid="{D656F07D-D0F3-44A9-B982-A56DC019AB56}">
      <text>
        <r>
          <rPr>
            <b/>
            <sz val="9"/>
            <color indexed="81"/>
            <rFont val="MS P ゴシック"/>
            <family val="3"/>
            <charset val="128"/>
          </rPr>
          <t>支払利息シートが未入力の場合に、融資・出資比率を入力することが可能</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57" authorId="0" shapeId="0" xr:uid="{D9B9CA8B-5040-476C-8971-54F74597A9B8}">
      <text>
        <r>
          <rPr>
            <b/>
            <sz val="9"/>
            <color indexed="81"/>
            <rFont val="MS P ゴシック"/>
            <family val="3"/>
            <charset val="128"/>
          </rPr>
          <t>支払利息シートが未入力の場合に、融資・出資比率を入力することが可能</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57" authorId="0" shapeId="0" xr:uid="{EA29D303-32AC-49A0-BF8A-C120F0C47D55}">
      <text>
        <r>
          <rPr>
            <b/>
            <sz val="9"/>
            <color indexed="81"/>
            <rFont val="MS P ゴシック"/>
            <family val="3"/>
            <charset val="128"/>
          </rPr>
          <t>支払利息シートが未入力の場合に、融資・出資比率を入力することが可能</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<sst xmlns="http://schemas.openxmlformats.org/spreadsheetml/2006/main" count="2390" uniqueCount="610">
  <si>
    <t>キャッシュフロー計算書</t>
    <rPh sb="8" eb="11">
      <t>ケイサンショ</t>
    </rPh>
    <phoneticPr fontId="2"/>
  </si>
  <si>
    <t>損益計算書</t>
    <rPh sb="0" eb="5">
      <t>ソンエキケイサンショ</t>
    </rPh>
    <phoneticPr fontId="2"/>
  </si>
  <si>
    <t>貸借対照表</t>
    <rPh sb="0" eb="2">
      <t>タイシャク</t>
    </rPh>
    <rPh sb="2" eb="5">
      <t>タイショウヒョウ</t>
    </rPh>
    <phoneticPr fontId="2"/>
  </si>
  <si>
    <t>【流量データの整理】</t>
    <rPh sb="1" eb="3">
      <t>リュウリョウ</t>
    </rPh>
    <rPh sb="7" eb="9">
      <t>セイリ</t>
    </rPh>
    <phoneticPr fontId="2"/>
  </si>
  <si>
    <t>流量資料</t>
    <rPh sb="0" eb="2">
      <t>リュウリョウ</t>
    </rPh>
    <rPh sb="2" eb="4">
      <t>シリョウ</t>
    </rPh>
    <phoneticPr fontId="2"/>
  </si>
  <si>
    <t>日付</t>
    <rPh sb="0" eb="2">
      <t>ヒヅケ</t>
    </rPh>
    <phoneticPr fontId="2"/>
  </si>
  <si>
    <t>日数</t>
    <rPh sb="0" eb="2">
      <t>ニッスウ</t>
    </rPh>
    <phoneticPr fontId="2"/>
  </si>
  <si>
    <t>流量（m3/s）</t>
    <rPh sb="0" eb="2">
      <t>リュウリョウ</t>
    </rPh>
    <phoneticPr fontId="2"/>
  </si>
  <si>
    <t>平均値を降順に並び替え</t>
    <rPh sb="0" eb="3">
      <t>ヘイキンチ</t>
    </rPh>
    <rPh sb="4" eb="6">
      <t>コウジュン</t>
    </rPh>
    <rPh sb="7" eb="8">
      <t>ナラ</t>
    </rPh>
    <rPh sb="9" eb="10">
      <t>カ</t>
    </rPh>
    <phoneticPr fontId="2"/>
  </si>
  <si>
    <t>⇒</t>
    <phoneticPr fontId="2"/>
  </si>
  <si>
    <t>流況曲線</t>
    <rPh sb="0" eb="2">
      <t>リュウキョウ</t>
    </rPh>
    <rPh sb="2" eb="4">
      <t>キョクセン</t>
    </rPh>
    <phoneticPr fontId="2"/>
  </si>
  <si>
    <t>流況表</t>
    <rPh sb="0" eb="3">
      <t>リュウキョウヒョウ</t>
    </rPh>
    <phoneticPr fontId="2"/>
  </si>
  <si>
    <t>最大流量</t>
    <rPh sb="0" eb="2">
      <t>サイダイ</t>
    </rPh>
    <rPh sb="2" eb="4">
      <t>リュウリョウ</t>
    </rPh>
    <phoneticPr fontId="2"/>
  </si>
  <si>
    <t>35日流量</t>
    <rPh sb="2" eb="3">
      <t>ニチ</t>
    </rPh>
    <rPh sb="3" eb="5">
      <t>リュウリョウ</t>
    </rPh>
    <phoneticPr fontId="2"/>
  </si>
  <si>
    <t>豊水量(95日)</t>
    <rPh sb="0" eb="2">
      <t>ホウスイ</t>
    </rPh>
    <rPh sb="2" eb="3">
      <t>リョウ</t>
    </rPh>
    <rPh sb="6" eb="7">
      <t>ニチ</t>
    </rPh>
    <phoneticPr fontId="2"/>
  </si>
  <si>
    <t>平水量(185日)</t>
    <rPh sb="0" eb="1">
      <t>ヒラ</t>
    </rPh>
    <rPh sb="1" eb="3">
      <t>スイリョウ</t>
    </rPh>
    <rPh sb="2" eb="3">
      <t>リョウ</t>
    </rPh>
    <rPh sb="7" eb="8">
      <t>ニチ</t>
    </rPh>
    <phoneticPr fontId="2"/>
  </si>
  <si>
    <t>低水量(275日)</t>
    <rPh sb="0" eb="3">
      <t>テイスイリョウ</t>
    </rPh>
    <rPh sb="7" eb="8">
      <t>ニチ</t>
    </rPh>
    <phoneticPr fontId="2"/>
  </si>
  <si>
    <t>渇水量(355日)</t>
    <rPh sb="0" eb="2">
      <t>カッスイ</t>
    </rPh>
    <rPh sb="2" eb="3">
      <t>リョウ</t>
    </rPh>
    <rPh sb="7" eb="8">
      <t>ニチ</t>
    </rPh>
    <phoneticPr fontId="2"/>
  </si>
  <si>
    <t>流域面積</t>
    <rPh sb="0" eb="2">
      <t>リュウイキ</t>
    </rPh>
    <rPh sb="2" eb="4">
      <t>メンセキ</t>
    </rPh>
    <phoneticPr fontId="2"/>
  </si>
  <si>
    <t>【発電計画の概要】</t>
    <rPh sb="1" eb="3">
      <t>ハツデン</t>
    </rPh>
    <rPh sb="3" eb="5">
      <t>ケイカク</t>
    </rPh>
    <rPh sb="6" eb="8">
      <t>ガイヨウ</t>
    </rPh>
    <phoneticPr fontId="2"/>
  </si>
  <si>
    <t>項目</t>
    <rPh sb="0" eb="2">
      <t>コウモク</t>
    </rPh>
    <phoneticPr fontId="2"/>
  </si>
  <si>
    <t>地点名</t>
    <rPh sb="0" eb="2">
      <t>チテン</t>
    </rPh>
    <rPh sb="2" eb="3">
      <t>メイ</t>
    </rPh>
    <phoneticPr fontId="2"/>
  </si>
  <si>
    <t>単位</t>
    <rPh sb="0" eb="2">
      <t>タンイ</t>
    </rPh>
    <phoneticPr fontId="2"/>
  </si>
  <si>
    <t>パターン</t>
    <phoneticPr fontId="2"/>
  </si>
  <si>
    <t>km2</t>
    <phoneticPr fontId="2"/>
  </si>
  <si>
    <t>EL.ｍ</t>
    <phoneticPr fontId="2"/>
  </si>
  <si>
    <t>総落差</t>
    <rPh sb="0" eb="1">
      <t>ソウ</t>
    </rPh>
    <rPh sb="1" eb="3">
      <t>ラクサ</t>
    </rPh>
    <phoneticPr fontId="2"/>
  </si>
  <si>
    <t>m</t>
  </si>
  <si>
    <t>m</t>
    <phoneticPr fontId="2"/>
  </si>
  <si>
    <t>最大出力</t>
    <rPh sb="0" eb="2">
      <t>サイダイ</t>
    </rPh>
    <rPh sb="2" eb="4">
      <t>シュツリョク</t>
    </rPh>
    <phoneticPr fontId="2"/>
  </si>
  <si>
    <t>kW</t>
  </si>
  <si>
    <t>kW</t>
    <phoneticPr fontId="2"/>
  </si>
  <si>
    <t>m3/s</t>
  </si>
  <si>
    <t>m3/s</t>
    <phoneticPr fontId="2"/>
  </si>
  <si>
    <t>kWh</t>
  </si>
  <si>
    <t>発電計画</t>
    <rPh sb="0" eb="2">
      <t>ハツデン</t>
    </rPh>
    <rPh sb="2" eb="4">
      <t>ケイカク</t>
    </rPh>
    <phoneticPr fontId="2"/>
  </si>
  <si>
    <t>設備概要</t>
    <rPh sb="0" eb="2">
      <t>セツビ</t>
    </rPh>
    <rPh sb="2" eb="4">
      <t>ガイヨウ</t>
    </rPh>
    <phoneticPr fontId="2"/>
  </si>
  <si>
    <t>ー</t>
    <phoneticPr fontId="2"/>
  </si>
  <si>
    <t>水車型式</t>
    <rPh sb="0" eb="2">
      <t>スイシャ</t>
    </rPh>
    <rPh sb="2" eb="4">
      <t>カタシキ</t>
    </rPh>
    <phoneticPr fontId="2"/>
  </si>
  <si>
    <t>放水路延長</t>
    <rPh sb="0" eb="2">
      <t>ホウスイ</t>
    </rPh>
    <rPh sb="2" eb="3">
      <t>ロ</t>
    </rPh>
    <rPh sb="3" eb="5">
      <t>エンチョウ</t>
    </rPh>
    <phoneticPr fontId="2"/>
  </si>
  <si>
    <t>河川利用</t>
    <rPh sb="0" eb="2">
      <t>カセン</t>
    </rPh>
    <rPh sb="2" eb="4">
      <t>リヨウ</t>
    </rPh>
    <phoneticPr fontId="2"/>
  </si>
  <si>
    <t>％</t>
    <phoneticPr fontId="2"/>
  </si>
  <si>
    <t>【収入項目の算出】</t>
    <rPh sb="1" eb="3">
      <t>シュウニュウ</t>
    </rPh>
    <rPh sb="3" eb="5">
      <t>コウモク</t>
    </rPh>
    <rPh sb="6" eb="8">
      <t>サンシュツ</t>
    </rPh>
    <phoneticPr fontId="2"/>
  </si>
  <si>
    <t>発電電力量</t>
    <rPh sb="0" eb="2">
      <t>ハツデン</t>
    </rPh>
    <rPh sb="2" eb="4">
      <t>デンリョク</t>
    </rPh>
    <rPh sb="4" eb="5">
      <t>リョウ</t>
    </rPh>
    <phoneticPr fontId="2"/>
  </si>
  <si>
    <t>流量</t>
    <rPh sb="0" eb="2">
      <t>リュウリョウ</t>
    </rPh>
    <phoneticPr fontId="1"/>
  </si>
  <si>
    <t>使用水量</t>
    <rPh sb="0" eb="2">
      <t>シヨウ</t>
    </rPh>
    <rPh sb="2" eb="4">
      <t>スイリョウ</t>
    </rPh>
    <phoneticPr fontId="1"/>
  </si>
  <si>
    <t>有効落差</t>
    <rPh sb="0" eb="2">
      <t>ユウコウ</t>
    </rPh>
    <rPh sb="2" eb="4">
      <t>ラクサ</t>
    </rPh>
    <phoneticPr fontId="1"/>
  </si>
  <si>
    <t>可能発電電力量</t>
    <rPh sb="0" eb="2">
      <t>カノウ</t>
    </rPh>
    <rPh sb="2" eb="4">
      <t>ハツデン</t>
    </rPh>
    <rPh sb="4" eb="6">
      <t>デンリョク</t>
    </rPh>
    <rPh sb="6" eb="7">
      <t>リョウ</t>
    </rPh>
    <phoneticPr fontId="1"/>
  </si>
  <si>
    <t>取水口</t>
    <rPh sb="0" eb="3">
      <t>シュスイコウ</t>
    </rPh>
    <phoneticPr fontId="2"/>
  </si>
  <si>
    <t>水車</t>
    <rPh sb="0" eb="2">
      <t>スイシャ</t>
    </rPh>
    <phoneticPr fontId="2"/>
  </si>
  <si>
    <t>常時使用水量</t>
    <rPh sb="0" eb="2">
      <t>ジョウジ</t>
    </rPh>
    <rPh sb="2" eb="4">
      <t>シヨウ</t>
    </rPh>
    <rPh sb="4" eb="6">
      <t>スイリョウ</t>
    </rPh>
    <phoneticPr fontId="2"/>
  </si>
  <si>
    <t>常時出力</t>
    <rPh sb="0" eb="2">
      <t>ジョウジ</t>
    </rPh>
    <rPh sb="2" eb="4">
      <t>シュツリョク</t>
    </rPh>
    <phoneticPr fontId="2"/>
  </si>
  <si>
    <t>使用可能量</t>
    <rPh sb="0" eb="2">
      <t>シヨウ</t>
    </rPh>
    <rPh sb="2" eb="4">
      <t>カノウ</t>
    </rPh>
    <rPh sb="4" eb="5">
      <t>リョウ</t>
    </rPh>
    <phoneticPr fontId="1"/>
  </si>
  <si>
    <t>導水路</t>
    <rPh sb="0" eb="3">
      <t>ドウスイロ</t>
    </rPh>
    <phoneticPr fontId="2"/>
  </si>
  <si>
    <t>流入口・出口等</t>
    <rPh sb="0" eb="2">
      <t>リュウニュウ</t>
    </rPh>
    <rPh sb="2" eb="3">
      <t>グチ</t>
    </rPh>
    <rPh sb="4" eb="6">
      <t>デクチ</t>
    </rPh>
    <rPh sb="6" eb="7">
      <t>ナド</t>
    </rPh>
    <phoneticPr fontId="2"/>
  </si>
  <si>
    <t>水圧管路</t>
    <rPh sb="0" eb="2">
      <t>スイアツ</t>
    </rPh>
    <rPh sb="2" eb="4">
      <t>カンロ</t>
    </rPh>
    <phoneticPr fontId="2"/>
  </si>
  <si>
    <t>放水路</t>
    <rPh sb="0" eb="3">
      <t>ホウスイロ</t>
    </rPh>
    <phoneticPr fontId="2"/>
  </si>
  <si>
    <t>計</t>
    <rPh sb="0" eb="1">
      <t>ケイ</t>
    </rPh>
    <phoneticPr fontId="2"/>
  </si>
  <si>
    <t>その他ロス</t>
    <rPh sb="2" eb="3">
      <t>タ</t>
    </rPh>
    <phoneticPr fontId="2"/>
  </si>
  <si>
    <t>発電出力</t>
    <rPh sb="0" eb="2">
      <t>ハツデン</t>
    </rPh>
    <rPh sb="2" eb="4">
      <t>シュツリョク</t>
    </rPh>
    <phoneticPr fontId="1"/>
  </si>
  <si>
    <t>%</t>
    <phoneticPr fontId="2"/>
  </si>
  <si>
    <t>利用率</t>
    <rPh sb="0" eb="2">
      <t>リヨウ</t>
    </rPh>
    <rPh sb="2" eb="3">
      <t>リツ</t>
    </rPh>
    <phoneticPr fontId="2"/>
  </si>
  <si>
    <t>運転年数</t>
    <rPh sb="0" eb="2">
      <t>ウンテン</t>
    </rPh>
    <rPh sb="2" eb="4">
      <t>ネンスウ</t>
    </rPh>
    <phoneticPr fontId="2"/>
  </si>
  <si>
    <t>年度</t>
    <rPh sb="0" eb="2">
      <t>ネンド</t>
    </rPh>
    <phoneticPr fontId="2"/>
  </si>
  <si>
    <t>年間発電電力量（kWh）</t>
    <rPh sb="0" eb="2">
      <t>ネンカン</t>
    </rPh>
    <rPh sb="2" eb="4">
      <t>ハツデン</t>
    </rPh>
    <rPh sb="4" eb="6">
      <t>デンリョク</t>
    </rPh>
    <rPh sb="6" eb="7">
      <t>リョウ</t>
    </rPh>
    <phoneticPr fontId="2"/>
  </si>
  <si>
    <t>売電単価（円/kWh）</t>
    <rPh sb="0" eb="2">
      <t>バイデン</t>
    </rPh>
    <rPh sb="2" eb="4">
      <t>タンカ</t>
    </rPh>
    <rPh sb="5" eb="6">
      <t>エン</t>
    </rPh>
    <phoneticPr fontId="2"/>
  </si>
  <si>
    <t>売電単価・収入</t>
    <rPh sb="0" eb="2">
      <t>バイデン</t>
    </rPh>
    <rPh sb="2" eb="4">
      <t>タンカ</t>
    </rPh>
    <rPh sb="5" eb="7">
      <t>シュウニュウ</t>
    </rPh>
    <phoneticPr fontId="2"/>
  </si>
  <si>
    <t>【支出項目の算出】</t>
    <rPh sb="1" eb="3">
      <t>シシュツ</t>
    </rPh>
    <rPh sb="3" eb="5">
      <t>コウモク</t>
    </rPh>
    <rPh sb="6" eb="8">
      <t>サンシュツ</t>
    </rPh>
    <phoneticPr fontId="2"/>
  </si>
  <si>
    <t>初期費用</t>
    <rPh sb="0" eb="4">
      <t>ショキヒヨウ</t>
    </rPh>
    <phoneticPr fontId="2"/>
  </si>
  <si>
    <t>工事費</t>
    <rPh sb="0" eb="3">
      <t>コウジヒ</t>
    </rPh>
    <phoneticPr fontId="2"/>
  </si>
  <si>
    <t>人件費</t>
    <rPh sb="0" eb="3">
      <t>ジンケンヒ</t>
    </rPh>
    <phoneticPr fontId="2"/>
  </si>
  <si>
    <t>費用項目</t>
    <rPh sb="0" eb="2">
      <t>ヒヨウ</t>
    </rPh>
    <rPh sb="2" eb="4">
      <t>コウモク</t>
    </rPh>
    <phoneticPr fontId="2"/>
  </si>
  <si>
    <t>水利使用料</t>
    <rPh sb="0" eb="2">
      <t>スイリ</t>
    </rPh>
    <rPh sb="2" eb="4">
      <t>シヨウ</t>
    </rPh>
    <rPh sb="4" eb="5">
      <t>リョウ</t>
    </rPh>
    <phoneticPr fontId="2"/>
  </si>
  <si>
    <t>電気代</t>
    <rPh sb="0" eb="2">
      <t>デンキ</t>
    </rPh>
    <rPh sb="2" eb="3">
      <t>ダイ</t>
    </rPh>
    <phoneticPr fontId="2"/>
  </si>
  <si>
    <t>廃棄費用</t>
    <rPh sb="0" eb="2">
      <t>ハイキ</t>
    </rPh>
    <rPh sb="2" eb="4">
      <t>ヒヨウ</t>
    </rPh>
    <phoneticPr fontId="2"/>
  </si>
  <si>
    <t>減価償却費</t>
    <rPh sb="0" eb="2">
      <t>ゲンカ</t>
    </rPh>
    <rPh sb="2" eb="4">
      <t>ショウキャク</t>
    </rPh>
    <rPh sb="4" eb="5">
      <t>ヒ</t>
    </rPh>
    <phoneticPr fontId="2"/>
  </si>
  <si>
    <t>土地補償費</t>
    <rPh sb="0" eb="2">
      <t>トチ</t>
    </rPh>
    <rPh sb="2" eb="5">
      <t>ホショウヒ</t>
    </rPh>
    <phoneticPr fontId="2"/>
  </si>
  <si>
    <t>建物関係</t>
    <rPh sb="0" eb="2">
      <t>タテモノ</t>
    </rPh>
    <rPh sb="2" eb="4">
      <t>カンケイ</t>
    </rPh>
    <phoneticPr fontId="2"/>
  </si>
  <si>
    <t>土木関係</t>
    <rPh sb="0" eb="2">
      <t>ドボク</t>
    </rPh>
    <rPh sb="2" eb="4">
      <t>カンケイ</t>
    </rPh>
    <phoneticPr fontId="2"/>
  </si>
  <si>
    <t>水路</t>
    <rPh sb="0" eb="2">
      <t>スイロ</t>
    </rPh>
    <phoneticPr fontId="2"/>
  </si>
  <si>
    <t>取水ダム</t>
    <rPh sb="0" eb="2">
      <t>シュスイ</t>
    </rPh>
    <phoneticPr fontId="2"/>
  </si>
  <si>
    <t>沈砂池</t>
    <rPh sb="0" eb="3">
      <t>チンサチ</t>
    </rPh>
    <phoneticPr fontId="2"/>
  </si>
  <si>
    <t>排砂路</t>
    <rPh sb="0" eb="1">
      <t>ハイ</t>
    </rPh>
    <rPh sb="1" eb="2">
      <t>サ</t>
    </rPh>
    <rPh sb="2" eb="3">
      <t>ロ</t>
    </rPh>
    <phoneticPr fontId="2"/>
  </si>
  <si>
    <t>水槽</t>
    <rPh sb="0" eb="2">
      <t>スイソウ</t>
    </rPh>
    <phoneticPr fontId="2"/>
  </si>
  <si>
    <t>余水路</t>
    <rPh sb="0" eb="1">
      <t>ヨ</t>
    </rPh>
    <rPh sb="1" eb="2">
      <t>スイ</t>
    </rPh>
    <rPh sb="2" eb="3">
      <t>ロ</t>
    </rPh>
    <phoneticPr fontId="2"/>
  </si>
  <si>
    <t>放水路</t>
    <rPh sb="0" eb="1">
      <t>ホウ</t>
    </rPh>
    <rPh sb="1" eb="3">
      <t>スイロ</t>
    </rPh>
    <phoneticPr fontId="2"/>
  </si>
  <si>
    <t>放水口</t>
    <rPh sb="0" eb="2">
      <t>ホウスイ</t>
    </rPh>
    <rPh sb="2" eb="3">
      <t>グチ</t>
    </rPh>
    <phoneticPr fontId="2"/>
  </si>
  <si>
    <t>貯水池または調整池</t>
    <rPh sb="0" eb="3">
      <t>チョスイイケ</t>
    </rPh>
    <rPh sb="6" eb="8">
      <t>チョウセイ</t>
    </rPh>
    <rPh sb="8" eb="9">
      <t>イケ</t>
    </rPh>
    <phoneticPr fontId="2"/>
  </si>
  <si>
    <t>機械装置</t>
    <rPh sb="0" eb="2">
      <t>キカイ</t>
    </rPh>
    <rPh sb="2" eb="4">
      <t>ソウチ</t>
    </rPh>
    <phoneticPr fontId="2"/>
  </si>
  <si>
    <t>基礎</t>
    <rPh sb="0" eb="2">
      <t>キソ</t>
    </rPh>
    <phoneticPr fontId="2"/>
  </si>
  <si>
    <t>諸装置</t>
    <rPh sb="0" eb="1">
      <t>ショ</t>
    </rPh>
    <rPh sb="1" eb="3">
      <t>ソウチ</t>
    </rPh>
    <phoneticPr fontId="2"/>
  </si>
  <si>
    <t>仮設備費</t>
    <rPh sb="0" eb="1">
      <t>カリ</t>
    </rPh>
    <rPh sb="1" eb="4">
      <t>セツビヒ</t>
    </rPh>
    <phoneticPr fontId="2"/>
  </si>
  <si>
    <t>総係費</t>
    <rPh sb="0" eb="1">
      <t>ソウ</t>
    </rPh>
    <rPh sb="1" eb="2">
      <t>カカリ</t>
    </rPh>
    <rPh sb="2" eb="3">
      <t>ヒ</t>
    </rPh>
    <phoneticPr fontId="2"/>
  </si>
  <si>
    <t>建設中利子</t>
    <rPh sb="0" eb="2">
      <t>ケンセツ</t>
    </rPh>
    <rPh sb="2" eb="5">
      <t>チュウリシ</t>
    </rPh>
    <phoneticPr fontId="2"/>
  </si>
  <si>
    <t>分担関連費</t>
    <rPh sb="0" eb="2">
      <t>ブンタン</t>
    </rPh>
    <rPh sb="2" eb="5">
      <t>カンレンヒ</t>
    </rPh>
    <phoneticPr fontId="2"/>
  </si>
  <si>
    <t>送配電設備費</t>
    <rPh sb="0" eb="3">
      <t>ソウハイデン</t>
    </rPh>
    <rPh sb="3" eb="6">
      <t>セツビヒ</t>
    </rPh>
    <phoneticPr fontId="2"/>
  </si>
  <si>
    <t>【財務三表の作成】</t>
    <rPh sb="1" eb="3">
      <t>ザイム</t>
    </rPh>
    <rPh sb="3" eb="4">
      <t>サン</t>
    </rPh>
    <rPh sb="4" eb="5">
      <t>ヒョウ</t>
    </rPh>
    <rPh sb="6" eb="8">
      <t>サクセイ</t>
    </rPh>
    <phoneticPr fontId="2"/>
  </si>
  <si>
    <t>工事期間</t>
    <rPh sb="0" eb="2">
      <t>コウジ</t>
    </rPh>
    <rPh sb="2" eb="4">
      <t>キカン</t>
    </rPh>
    <phoneticPr fontId="2"/>
  </si>
  <si>
    <t>【各パターンの比較】</t>
    <rPh sb="1" eb="2">
      <t>カク</t>
    </rPh>
    <rPh sb="7" eb="9">
      <t>ヒカク</t>
    </rPh>
    <phoneticPr fontId="2"/>
  </si>
  <si>
    <t>最大出力（kW）</t>
    <rPh sb="0" eb="2">
      <t>サイダイ</t>
    </rPh>
    <rPh sb="2" eb="4">
      <t>シュツリョク</t>
    </rPh>
    <phoneticPr fontId="2"/>
  </si>
  <si>
    <t>年間発電電力量（kWh）</t>
    <rPh sb="0" eb="2">
      <t>ネンカン</t>
    </rPh>
    <rPh sb="2" eb="4">
      <t>ハツデン</t>
    </rPh>
    <rPh sb="4" eb="7">
      <t>デンリョクリョウ</t>
    </rPh>
    <phoneticPr fontId="2"/>
  </si>
  <si>
    <t>工事費（百万円）</t>
    <rPh sb="0" eb="3">
      <t>コウジヒ</t>
    </rPh>
    <rPh sb="4" eb="7">
      <t>ヒャクマンエン</t>
    </rPh>
    <phoneticPr fontId="2"/>
  </si>
  <si>
    <t>元利金返済カバー率（DSCR）</t>
    <rPh sb="0" eb="2">
      <t>ガンリ</t>
    </rPh>
    <rPh sb="2" eb="3">
      <t>キン</t>
    </rPh>
    <rPh sb="3" eb="5">
      <t>ヘンサイ</t>
    </rPh>
    <rPh sb="8" eb="9">
      <t>リツ</t>
    </rPh>
    <phoneticPr fontId="2"/>
  </si>
  <si>
    <t>DE比率</t>
    <rPh sb="2" eb="4">
      <t>ヒリツ</t>
    </rPh>
    <phoneticPr fontId="2"/>
  </si>
  <si>
    <t>プロジェクトIRR（内部収益率）</t>
    <rPh sb="10" eb="12">
      <t>ナイブ</t>
    </rPh>
    <rPh sb="12" eb="14">
      <t>シュウエキ</t>
    </rPh>
    <rPh sb="14" eb="15">
      <t>リツ</t>
    </rPh>
    <phoneticPr fontId="2"/>
  </si>
  <si>
    <t>IRR</t>
    <phoneticPr fontId="2"/>
  </si>
  <si>
    <t>DSCR</t>
    <phoneticPr fontId="2"/>
  </si>
  <si>
    <t>項目の説明</t>
    <rPh sb="0" eb="2">
      <t>コウモク</t>
    </rPh>
    <rPh sb="3" eb="5">
      <t>セツメイ</t>
    </rPh>
    <phoneticPr fontId="2"/>
  </si>
  <si>
    <t>①</t>
    <phoneticPr fontId="2"/>
  </si>
  <si>
    <t>②</t>
    <phoneticPr fontId="2"/>
  </si>
  <si>
    <t>③</t>
    <phoneticPr fontId="2"/>
  </si>
  <si>
    <t>ペルトン</t>
  </si>
  <si>
    <t>クロスフロー</t>
  </si>
  <si>
    <t>カプラン</t>
  </si>
  <si>
    <t>射流</t>
  </si>
  <si>
    <t>チューブラ</t>
  </si>
  <si>
    <t>＜水車型式＞</t>
    <phoneticPr fontId="2"/>
  </si>
  <si>
    <t>＜発電機型式＞</t>
    <phoneticPr fontId="2"/>
  </si>
  <si>
    <t>誘導発電機</t>
  </si>
  <si>
    <t>同期発電機</t>
  </si>
  <si>
    <t>月</t>
  </si>
  <si>
    <t>日</t>
  </si>
  <si>
    <t>カ年計画</t>
    <rPh sb="1" eb="2">
      <t>ネン</t>
    </rPh>
    <rPh sb="2" eb="4">
      <t>ケイカク</t>
    </rPh>
    <phoneticPr fontId="2"/>
  </si>
  <si>
    <t>年</t>
    <rPh sb="0" eb="1">
      <t>ネン</t>
    </rPh>
    <phoneticPr fontId="2"/>
  </si>
  <si>
    <t>開始年数：開始年数を入力</t>
    <rPh sb="0" eb="2">
      <t>カイシ</t>
    </rPh>
    <rPh sb="2" eb="4">
      <t>ネンスウ</t>
    </rPh>
    <rPh sb="5" eb="9">
      <t>カイシネンスウ</t>
    </rPh>
    <rPh sb="10" eb="12">
      <t>ニュウリョク</t>
    </rPh>
    <phoneticPr fontId="2"/>
  </si>
  <si>
    <t>平均</t>
  </si>
  <si>
    <t>RANK</t>
    <phoneticPr fontId="2"/>
  </si>
  <si>
    <t>日数（日）</t>
    <rPh sb="0" eb="2">
      <t>ニッスウ</t>
    </rPh>
    <rPh sb="3" eb="4">
      <t>ニチ</t>
    </rPh>
    <phoneticPr fontId="2"/>
  </si>
  <si>
    <t>グラフ用</t>
    <rPh sb="3" eb="4">
      <t>ヨウ</t>
    </rPh>
    <phoneticPr fontId="2"/>
  </si>
  <si>
    <t>横軸ラベル</t>
    <rPh sb="0" eb="2">
      <t>ヨコジク</t>
    </rPh>
    <phoneticPr fontId="2"/>
  </si>
  <si>
    <t>95日横線</t>
    <rPh sb="2" eb="3">
      <t>ニチ</t>
    </rPh>
    <rPh sb="3" eb="5">
      <t>ヨコセン</t>
    </rPh>
    <phoneticPr fontId="2"/>
  </si>
  <si>
    <t>マーカー</t>
    <phoneticPr fontId="2"/>
  </si>
  <si>
    <t>日数（日）</t>
  </si>
  <si>
    <t>流量（m3/s）</t>
  </si>
  <si>
    <t>35日横線</t>
    <rPh sb="2" eb="3">
      <t>ニチ</t>
    </rPh>
    <rPh sb="3" eb="5">
      <t>ヨコセン</t>
    </rPh>
    <phoneticPr fontId="2"/>
  </si>
  <si>
    <t>185日横線</t>
    <rPh sb="3" eb="4">
      <t>ニチ</t>
    </rPh>
    <rPh sb="4" eb="6">
      <t>ヨコセン</t>
    </rPh>
    <phoneticPr fontId="2"/>
  </si>
  <si>
    <t>275日横線</t>
    <rPh sb="3" eb="4">
      <t>ニチ</t>
    </rPh>
    <rPh sb="4" eb="6">
      <t>ヨコセン</t>
    </rPh>
    <phoneticPr fontId="2"/>
  </si>
  <si>
    <t>355日横線</t>
    <rPh sb="3" eb="4">
      <t>ニチ</t>
    </rPh>
    <rPh sb="4" eb="6">
      <t>ヨコセン</t>
    </rPh>
    <phoneticPr fontId="2"/>
  </si>
  <si>
    <t>地点名</t>
    <rPh sb="0" eb="3">
      <t>チテンメイ</t>
    </rPh>
    <phoneticPr fontId="2"/>
  </si>
  <si>
    <t>運転開始年度を入力</t>
    <rPh sb="0" eb="2">
      <t>ウンテン</t>
    </rPh>
    <rPh sb="2" eb="4">
      <t>カイシ</t>
    </rPh>
    <rPh sb="4" eb="6">
      <t>ネンド</t>
    </rPh>
    <rPh sb="7" eb="9">
      <t>ニュウリョク</t>
    </rPh>
    <phoneticPr fontId="2"/>
  </si>
  <si>
    <t>管理費</t>
    <rPh sb="0" eb="3">
      <t>カンリヒ</t>
    </rPh>
    <phoneticPr fontId="2"/>
  </si>
  <si>
    <t>予備費用</t>
    <rPh sb="0" eb="3">
      <t>ヨビヒ</t>
    </rPh>
    <rPh sb="3" eb="4">
      <t>ヨウ</t>
    </rPh>
    <phoneticPr fontId="2"/>
  </si>
  <si>
    <t>運転開始年度</t>
    <rPh sb="0" eb="2">
      <t>ウンテン</t>
    </rPh>
    <rPh sb="2" eb="6">
      <t>カイシネンド</t>
    </rPh>
    <phoneticPr fontId="2"/>
  </si>
  <si>
    <t>初期費用　合計</t>
    <rPh sb="0" eb="4">
      <t>ショキヒヨウ</t>
    </rPh>
    <rPh sb="5" eb="7">
      <t>ゴウケイ</t>
    </rPh>
    <phoneticPr fontId="2"/>
  </si>
  <si>
    <t>資産の部</t>
    <rPh sb="0" eb="2">
      <t>シサン</t>
    </rPh>
    <rPh sb="3" eb="4">
      <t>ブ</t>
    </rPh>
    <phoneticPr fontId="2"/>
  </si>
  <si>
    <t>流動資産</t>
    <rPh sb="0" eb="2">
      <t>リュウドウ</t>
    </rPh>
    <rPh sb="2" eb="4">
      <t>シサン</t>
    </rPh>
    <phoneticPr fontId="2"/>
  </si>
  <si>
    <t>固定資産</t>
    <rPh sb="0" eb="4">
      <t>コテイシサン</t>
    </rPh>
    <phoneticPr fontId="2"/>
  </si>
  <si>
    <t>有形固定資産</t>
    <phoneticPr fontId="2"/>
  </si>
  <si>
    <t>土地</t>
  </si>
  <si>
    <t>貸借対照表</t>
    <phoneticPr fontId="2"/>
  </si>
  <si>
    <t>損益計算書</t>
    <phoneticPr fontId="2"/>
  </si>
  <si>
    <t>キャッシュフロー計算書</t>
    <phoneticPr fontId="2"/>
  </si>
  <si>
    <t>無形固定資産</t>
    <phoneticPr fontId="2"/>
  </si>
  <si>
    <t>ソフトウェア</t>
  </si>
  <si>
    <t>投資その他の資産</t>
    <phoneticPr fontId="2"/>
  </si>
  <si>
    <t>資産合計</t>
    <rPh sb="0" eb="2">
      <t>シサン</t>
    </rPh>
    <rPh sb="2" eb="4">
      <t>ゴウケイ</t>
    </rPh>
    <phoneticPr fontId="2"/>
  </si>
  <si>
    <t>負債の部</t>
    <rPh sb="0" eb="2">
      <t>フサイ</t>
    </rPh>
    <rPh sb="3" eb="4">
      <t>ブ</t>
    </rPh>
    <phoneticPr fontId="2"/>
  </si>
  <si>
    <t>流動負債</t>
    <phoneticPr fontId="2"/>
  </si>
  <si>
    <t>短期借入金</t>
  </si>
  <si>
    <t>固定負債</t>
  </si>
  <si>
    <t>長期借入金</t>
  </si>
  <si>
    <t>負債合計</t>
    <rPh sb="0" eb="2">
      <t>フサイ</t>
    </rPh>
    <rPh sb="2" eb="4">
      <t>ゴウケイ</t>
    </rPh>
    <phoneticPr fontId="2"/>
  </si>
  <si>
    <t>純資産の部</t>
    <rPh sb="0" eb="3">
      <t>ジュンシサン</t>
    </rPh>
    <rPh sb="4" eb="5">
      <t>ブ</t>
    </rPh>
    <phoneticPr fontId="2"/>
  </si>
  <si>
    <t>資本金</t>
    <phoneticPr fontId="2"/>
  </si>
  <si>
    <t>資本剰余金</t>
    <phoneticPr fontId="2"/>
  </si>
  <si>
    <t>利益準備金</t>
    <phoneticPr fontId="2"/>
  </si>
  <si>
    <t>利益剰余金</t>
    <phoneticPr fontId="2"/>
  </si>
  <si>
    <t>純資産合計</t>
    <rPh sb="0" eb="3">
      <t>ジュンシサン</t>
    </rPh>
    <rPh sb="3" eb="5">
      <t>ゴウケイ</t>
    </rPh>
    <phoneticPr fontId="2"/>
  </si>
  <si>
    <t>負債及び純資産合計</t>
    <rPh sb="0" eb="2">
      <t>フサイ</t>
    </rPh>
    <rPh sb="2" eb="3">
      <t>オヨ</t>
    </rPh>
    <rPh sb="4" eb="7">
      <t>ジュンシサン</t>
    </rPh>
    <rPh sb="7" eb="9">
      <t>ゴウケイ</t>
    </rPh>
    <phoneticPr fontId="2"/>
  </si>
  <si>
    <t>営業利益</t>
    <phoneticPr fontId="2"/>
  </si>
  <si>
    <t>減価償却費</t>
    <phoneticPr fontId="2"/>
  </si>
  <si>
    <t>支払利息</t>
    <phoneticPr fontId="2"/>
  </si>
  <si>
    <t>有利子負債</t>
    <phoneticPr fontId="2"/>
  </si>
  <si>
    <t>純資産</t>
  </si>
  <si>
    <t>短期借入金</t>
    <phoneticPr fontId="2"/>
  </si>
  <si>
    <t>長期借入金</t>
    <phoneticPr fontId="2"/>
  </si>
  <si>
    <t>水車</t>
    <rPh sb="0" eb="2">
      <t>スイシャ</t>
    </rPh>
    <phoneticPr fontId="15"/>
  </si>
  <si>
    <t>発電機</t>
    <rPh sb="0" eb="3">
      <t>ハツデンキ</t>
    </rPh>
    <phoneticPr fontId="15"/>
  </si>
  <si>
    <t>流量設備利用率</t>
    <rPh sb="0" eb="2">
      <t>リュウリョウ</t>
    </rPh>
    <rPh sb="2" eb="4">
      <t>セツビ</t>
    </rPh>
    <rPh sb="4" eb="7">
      <t>リヨウリツ</t>
    </rPh>
    <phoneticPr fontId="1"/>
  </si>
  <si>
    <t>・本シートは、各パターンで試算した結果を項目毎に比較することができます。</t>
    <rPh sb="1" eb="2">
      <t>ホン</t>
    </rPh>
    <rPh sb="7" eb="8">
      <t>カク</t>
    </rPh>
    <rPh sb="13" eb="15">
      <t>シサン</t>
    </rPh>
    <rPh sb="17" eb="19">
      <t>ケッカ</t>
    </rPh>
    <rPh sb="20" eb="22">
      <t>コウモク</t>
    </rPh>
    <rPh sb="22" eb="23">
      <t>ゴト</t>
    </rPh>
    <rPh sb="24" eb="26">
      <t>ヒカク</t>
    </rPh>
    <phoneticPr fontId="2"/>
  </si>
  <si>
    <t>物価補正係数</t>
    <rPh sb="0" eb="2">
      <t>ブッカ</t>
    </rPh>
    <rPh sb="2" eb="4">
      <t>ホセイ</t>
    </rPh>
    <rPh sb="4" eb="6">
      <t>ケイスウ</t>
    </rPh>
    <phoneticPr fontId="2"/>
  </si>
  <si>
    <t>・本シートは、流量データから発電電力量を試算し、売電単価を設定することで年間収入を試算できます。
・売電単価は年単位で変更することが可能です。</t>
    <rPh sb="1" eb="2">
      <t>ホン</t>
    </rPh>
    <rPh sb="7" eb="9">
      <t>リュウリョウ</t>
    </rPh>
    <rPh sb="14" eb="16">
      <t>ハツデン</t>
    </rPh>
    <rPh sb="16" eb="18">
      <t>デンリョク</t>
    </rPh>
    <rPh sb="18" eb="19">
      <t>リョウ</t>
    </rPh>
    <rPh sb="20" eb="22">
      <t>シサン</t>
    </rPh>
    <rPh sb="24" eb="26">
      <t>バイデン</t>
    </rPh>
    <rPh sb="26" eb="28">
      <t>タンカ</t>
    </rPh>
    <rPh sb="29" eb="31">
      <t>セッテイ</t>
    </rPh>
    <rPh sb="36" eb="38">
      <t>ネンカン</t>
    </rPh>
    <rPh sb="38" eb="40">
      <t>シュウニュウ</t>
    </rPh>
    <rPh sb="41" eb="43">
      <t>シサン</t>
    </rPh>
    <rPh sb="50" eb="52">
      <t>バイデン</t>
    </rPh>
    <rPh sb="52" eb="54">
      <t>タンカ</t>
    </rPh>
    <rPh sb="55" eb="58">
      <t>ネンタンイ</t>
    </rPh>
    <rPh sb="59" eb="61">
      <t>ヘンコウ</t>
    </rPh>
    <rPh sb="66" eb="68">
      <t>カノウ</t>
    </rPh>
    <phoneticPr fontId="2"/>
  </si>
  <si>
    <t>【ファイルの説明】</t>
    <rPh sb="6" eb="8">
      <t>セツメイ</t>
    </rPh>
    <phoneticPr fontId="2"/>
  </si>
  <si>
    <t>シートの説明</t>
    <rPh sb="4" eb="6">
      <t>セツメイ</t>
    </rPh>
    <phoneticPr fontId="2"/>
  </si>
  <si>
    <t>シート名</t>
    <rPh sb="3" eb="4">
      <t>メイ</t>
    </rPh>
    <phoneticPr fontId="2"/>
  </si>
  <si>
    <t>概要</t>
    <rPh sb="0" eb="2">
      <t>ガイヨウ</t>
    </rPh>
    <phoneticPr fontId="2"/>
  </si>
  <si>
    <t>流量データ</t>
    <rPh sb="0" eb="2">
      <t>リュウリョウ</t>
    </rPh>
    <phoneticPr fontId="2"/>
  </si>
  <si>
    <t>収入</t>
    <rPh sb="0" eb="2">
      <t>シュウニュウ</t>
    </rPh>
    <phoneticPr fontId="2"/>
  </si>
  <si>
    <t>流量データシートのデータから、年間発電電力量を試算し、売電単価を乗じて年間収入を試算するシートです。売電単価は年度で変更することができます。</t>
    <rPh sb="0" eb="2">
      <t>リュウリョウ</t>
    </rPh>
    <rPh sb="15" eb="17">
      <t>ネンカン</t>
    </rPh>
    <rPh sb="17" eb="22">
      <t>ハツデンデンリョクリョウ</t>
    </rPh>
    <rPh sb="23" eb="25">
      <t>シサン</t>
    </rPh>
    <rPh sb="27" eb="29">
      <t>バイデン</t>
    </rPh>
    <rPh sb="29" eb="31">
      <t>タンカ</t>
    </rPh>
    <rPh sb="32" eb="33">
      <t>ジョウ</t>
    </rPh>
    <rPh sb="35" eb="37">
      <t>ネンカン</t>
    </rPh>
    <rPh sb="37" eb="39">
      <t>シュウニュウ</t>
    </rPh>
    <rPh sb="40" eb="42">
      <t>シサン</t>
    </rPh>
    <rPh sb="50" eb="52">
      <t>バイデン</t>
    </rPh>
    <rPh sb="52" eb="54">
      <t>タンカ</t>
    </rPh>
    <rPh sb="55" eb="57">
      <t>ネンド</t>
    </rPh>
    <rPh sb="58" eb="60">
      <t>ヘンコウ</t>
    </rPh>
    <phoneticPr fontId="2"/>
  </si>
  <si>
    <t>支出</t>
    <rPh sb="0" eb="2">
      <t>シシュツ</t>
    </rPh>
    <phoneticPr fontId="2"/>
  </si>
  <si>
    <t>財務三表</t>
    <rPh sb="0" eb="2">
      <t>ザイム</t>
    </rPh>
    <rPh sb="2" eb="4">
      <t>サンピョウ</t>
    </rPh>
    <phoneticPr fontId="2"/>
  </si>
  <si>
    <t>収入・支出シートから、貸借対照表、損益計算書、キャッシュフロー計算書を作成するシートです。</t>
    <rPh sb="0" eb="2">
      <t>シュウニュウ</t>
    </rPh>
    <rPh sb="3" eb="5">
      <t>シシュツ</t>
    </rPh>
    <rPh sb="11" eb="16">
      <t>タイシャクタイショウヒョウ</t>
    </rPh>
    <rPh sb="17" eb="22">
      <t>ソンエキケイサンショ</t>
    </rPh>
    <rPh sb="31" eb="34">
      <t>ケイサンショ</t>
    </rPh>
    <rPh sb="35" eb="37">
      <t>サクセイ</t>
    </rPh>
    <phoneticPr fontId="2"/>
  </si>
  <si>
    <t>事業性評価指標</t>
    <rPh sb="0" eb="3">
      <t>ジギョウセイ</t>
    </rPh>
    <rPh sb="3" eb="5">
      <t>ヒョウカ</t>
    </rPh>
    <rPh sb="5" eb="7">
      <t>シヒョウ</t>
    </rPh>
    <phoneticPr fontId="2"/>
  </si>
  <si>
    <t>パターン比較</t>
    <rPh sb="4" eb="6">
      <t>ヒカク</t>
    </rPh>
    <phoneticPr fontId="2"/>
  </si>
  <si>
    <t>各パターンで試算した収支や事業性評価指標等を比較できるシートです。</t>
    <rPh sb="0" eb="1">
      <t>カク</t>
    </rPh>
    <rPh sb="6" eb="8">
      <t>シサン</t>
    </rPh>
    <rPh sb="10" eb="12">
      <t>シュウシ</t>
    </rPh>
    <rPh sb="13" eb="18">
      <t>ジギョウセイヒョウカ</t>
    </rPh>
    <rPh sb="18" eb="20">
      <t>シヒョウ</t>
    </rPh>
    <rPh sb="20" eb="21">
      <t>ナド</t>
    </rPh>
    <rPh sb="22" eb="24">
      <t>ヒカク</t>
    </rPh>
    <phoneticPr fontId="2"/>
  </si>
  <si>
    <t>セルの説明</t>
    <rPh sb="3" eb="5">
      <t>セツメイ</t>
    </rPh>
    <phoneticPr fontId="2"/>
  </si>
  <si>
    <t>セルの色</t>
    <rPh sb="3" eb="4">
      <t>イロ</t>
    </rPh>
    <phoneticPr fontId="2"/>
  </si>
  <si>
    <t>入力が可能セルです。適切な数値を入力してください。</t>
    <rPh sb="0" eb="2">
      <t>ニュウリョク</t>
    </rPh>
    <rPh sb="3" eb="5">
      <t>カノウ</t>
    </rPh>
    <rPh sb="10" eb="12">
      <t>テキセツ</t>
    </rPh>
    <rPh sb="13" eb="15">
      <t>スウチ</t>
    </rPh>
    <rPh sb="16" eb="18">
      <t>ニュウリョク</t>
    </rPh>
    <phoneticPr fontId="2"/>
  </si>
  <si>
    <t>計算式が入っているセルです。計算式を用いない場合は数値を入力することも可能です。</t>
    <rPh sb="0" eb="3">
      <t>ケイサンシキ</t>
    </rPh>
    <rPh sb="4" eb="5">
      <t>ハイ</t>
    </rPh>
    <rPh sb="14" eb="16">
      <t>ケイサン</t>
    </rPh>
    <rPh sb="16" eb="17">
      <t>シキ</t>
    </rPh>
    <rPh sb="18" eb="19">
      <t>モチ</t>
    </rPh>
    <rPh sb="22" eb="24">
      <t>バアイ</t>
    </rPh>
    <rPh sb="25" eb="27">
      <t>スウチ</t>
    </rPh>
    <rPh sb="28" eb="30">
      <t>ニュウリョク</t>
    </rPh>
    <rPh sb="35" eb="37">
      <t>カノウ</t>
    </rPh>
    <phoneticPr fontId="2"/>
  </si>
  <si>
    <t>パターン①</t>
    <phoneticPr fontId="2"/>
  </si>
  <si>
    <t>パターン②</t>
    <phoneticPr fontId="2"/>
  </si>
  <si>
    <t>パターン③</t>
    <phoneticPr fontId="2"/>
  </si>
  <si>
    <t>（単位：千円）</t>
    <rPh sb="1" eb="3">
      <t>タンイ</t>
    </rPh>
    <phoneticPr fontId="2"/>
  </si>
  <si>
    <t>現預金</t>
    <rPh sb="1" eb="3">
      <t>ヨキン</t>
    </rPh>
    <phoneticPr fontId="2"/>
  </si>
  <si>
    <t>出資金</t>
    <rPh sb="0" eb="3">
      <t>シュッシキン</t>
    </rPh>
    <phoneticPr fontId="2"/>
  </si>
  <si>
    <t>投資有価証券</t>
    <rPh sb="0" eb="2">
      <t>トウシ</t>
    </rPh>
    <rPh sb="2" eb="4">
      <t>ユウカ</t>
    </rPh>
    <rPh sb="4" eb="6">
      <t>ショウケン</t>
    </rPh>
    <phoneticPr fontId="2"/>
  </si>
  <si>
    <t>水力発電設備</t>
    <rPh sb="0" eb="2">
      <t>スイリョク</t>
    </rPh>
    <rPh sb="2" eb="4">
      <t>ハツデン</t>
    </rPh>
    <rPh sb="4" eb="6">
      <t>セツビ</t>
    </rPh>
    <phoneticPr fontId="2"/>
  </si>
  <si>
    <t>減価償却累計額</t>
    <rPh sb="0" eb="2">
      <t>ゲンカ</t>
    </rPh>
    <rPh sb="2" eb="4">
      <t>ショウキャク</t>
    </rPh>
    <rPh sb="4" eb="6">
      <t>ルイケイ</t>
    </rPh>
    <rPh sb="6" eb="7">
      <t>ガク</t>
    </rPh>
    <phoneticPr fontId="2"/>
  </si>
  <si>
    <t>業務設備</t>
    <rPh sb="0" eb="2">
      <t>ギョウム</t>
    </rPh>
    <rPh sb="2" eb="4">
      <t>セツビ</t>
    </rPh>
    <phoneticPr fontId="2"/>
  </si>
  <si>
    <t>長期貸付金</t>
    <rPh sb="2" eb="5">
      <t>カシツケキン</t>
    </rPh>
    <phoneticPr fontId="2"/>
  </si>
  <si>
    <t>借地権</t>
    <phoneticPr fontId="2"/>
  </si>
  <si>
    <t>建設仮勘定</t>
    <rPh sb="0" eb="2">
      <t>ケンセツ</t>
    </rPh>
    <rPh sb="2" eb="3">
      <t>カリ</t>
    </rPh>
    <rPh sb="3" eb="5">
      <t>カンジョウ</t>
    </rPh>
    <phoneticPr fontId="2"/>
  </si>
  <si>
    <t>特別修繕引当金</t>
    <rPh sb="0" eb="2">
      <t>トクベツ</t>
    </rPh>
    <rPh sb="2" eb="4">
      <t>シュウゼン</t>
    </rPh>
    <rPh sb="4" eb="7">
      <t>ヒキアテキン</t>
    </rPh>
    <phoneticPr fontId="2"/>
  </si>
  <si>
    <t>未払金</t>
    <phoneticPr fontId="2"/>
  </si>
  <si>
    <t>修繕引当金</t>
    <rPh sb="0" eb="2">
      <t>シュウゼン</t>
    </rPh>
    <rPh sb="2" eb="4">
      <t>ヒキアテ</t>
    </rPh>
    <rPh sb="4" eb="5">
      <t>キン</t>
    </rPh>
    <phoneticPr fontId="2"/>
  </si>
  <si>
    <t>前受金</t>
    <rPh sb="0" eb="2">
      <t>マエウ</t>
    </rPh>
    <rPh sb="2" eb="3">
      <t>キン</t>
    </rPh>
    <phoneticPr fontId="2"/>
  </si>
  <si>
    <t>繰延収益</t>
    <rPh sb="0" eb="2">
      <t>クリノベ</t>
    </rPh>
    <rPh sb="2" eb="4">
      <t>シュウエキ</t>
    </rPh>
    <phoneticPr fontId="2"/>
  </si>
  <si>
    <t>長期前受金</t>
    <rPh sb="0" eb="2">
      <t>チョウキ</t>
    </rPh>
    <rPh sb="2" eb="3">
      <t>マエ</t>
    </rPh>
    <rPh sb="3" eb="4">
      <t>ウ</t>
    </rPh>
    <rPh sb="4" eb="5">
      <t>キン</t>
    </rPh>
    <phoneticPr fontId="2"/>
  </si>
  <si>
    <t>長期前受金収益化累計額</t>
    <rPh sb="0" eb="2">
      <t>チョウキ</t>
    </rPh>
    <rPh sb="2" eb="3">
      <t>マエ</t>
    </rPh>
    <rPh sb="3" eb="4">
      <t>ウ</t>
    </rPh>
    <rPh sb="4" eb="5">
      <t>キン</t>
    </rPh>
    <rPh sb="5" eb="7">
      <t>シュウエキ</t>
    </rPh>
    <rPh sb="7" eb="8">
      <t>カ</t>
    </rPh>
    <rPh sb="8" eb="10">
      <t>ルイケイ</t>
    </rPh>
    <rPh sb="10" eb="11">
      <t>ガク</t>
    </rPh>
    <phoneticPr fontId="2"/>
  </si>
  <si>
    <t>資本</t>
    <phoneticPr fontId="2"/>
  </si>
  <si>
    <t>国庫補助金</t>
    <rPh sb="0" eb="2">
      <t>コッコ</t>
    </rPh>
    <rPh sb="2" eb="5">
      <t>ホジョキン</t>
    </rPh>
    <phoneticPr fontId="2"/>
  </si>
  <si>
    <t>受贈財産評価額</t>
    <rPh sb="0" eb="4">
      <t>ジュゾウザイサン</t>
    </rPh>
    <rPh sb="4" eb="6">
      <t>ヒョウカ</t>
    </rPh>
    <rPh sb="6" eb="7">
      <t>ガク</t>
    </rPh>
    <phoneticPr fontId="2"/>
  </si>
  <si>
    <t>当年度未処分利益剰余金</t>
    <rPh sb="0" eb="3">
      <t>トウネンド</t>
    </rPh>
    <rPh sb="3" eb="6">
      <t>ミショブン</t>
    </rPh>
    <rPh sb="6" eb="8">
      <t>リエキ</t>
    </rPh>
    <rPh sb="8" eb="11">
      <t>ジョウヨキン</t>
    </rPh>
    <phoneticPr fontId="2"/>
  </si>
  <si>
    <t>リンク先</t>
    <rPh sb="3" eb="4">
      <t>サキ</t>
    </rPh>
    <phoneticPr fontId="2"/>
  </si>
  <si>
    <t>営業収益</t>
    <rPh sb="0" eb="2">
      <t>エイギョウ</t>
    </rPh>
    <rPh sb="2" eb="4">
      <t>シュウエキ</t>
    </rPh>
    <phoneticPr fontId="2"/>
  </si>
  <si>
    <t>営業外収益</t>
    <rPh sb="0" eb="3">
      <t>エイギョウガイ</t>
    </rPh>
    <rPh sb="3" eb="5">
      <t>シュウエキ</t>
    </rPh>
    <phoneticPr fontId="2"/>
  </si>
  <si>
    <t>「金額」は千円単位でご入力ください</t>
    <rPh sb="1" eb="3">
      <t>キンガク</t>
    </rPh>
    <rPh sb="5" eb="7">
      <t>センエン</t>
    </rPh>
    <rPh sb="7" eb="9">
      <t>タンイ</t>
    </rPh>
    <rPh sb="11" eb="13">
      <t>ニュウリョク</t>
    </rPh>
    <phoneticPr fontId="2"/>
  </si>
  <si>
    <t>収入（千円）</t>
    <rPh sb="0" eb="2">
      <t>シュウニュウ</t>
    </rPh>
    <rPh sb="3" eb="4">
      <t>セン</t>
    </rPh>
    <rPh sb="4" eb="5">
      <t>エン</t>
    </rPh>
    <phoneticPr fontId="2"/>
  </si>
  <si>
    <t>収入合計</t>
    <rPh sb="0" eb="2">
      <t>シュウニュウ</t>
    </rPh>
    <rPh sb="2" eb="4">
      <t>ゴウケイ</t>
    </rPh>
    <phoneticPr fontId="2"/>
  </si>
  <si>
    <t>特別利益</t>
    <rPh sb="0" eb="2">
      <t>トクベツ</t>
    </rPh>
    <rPh sb="2" eb="4">
      <t>リエキ</t>
    </rPh>
    <phoneticPr fontId="2"/>
  </si>
  <si>
    <t>営業雑収益</t>
    <phoneticPr fontId="2"/>
  </si>
  <si>
    <t>受託運転収入</t>
    <phoneticPr fontId="2"/>
  </si>
  <si>
    <t>受取利息</t>
    <phoneticPr fontId="2"/>
  </si>
  <si>
    <t>長期前受金戻入</t>
    <phoneticPr fontId="2"/>
  </si>
  <si>
    <t>補助金</t>
    <phoneticPr fontId="2"/>
  </si>
  <si>
    <t>受託事業収益</t>
    <phoneticPr fontId="2"/>
  </si>
  <si>
    <t xml:space="preserve">その他雑収益 </t>
    <phoneticPr fontId="2"/>
  </si>
  <si>
    <t>支出合計</t>
    <rPh sb="2" eb="4">
      <t>ゴウケイ</t>
    </rPh>
    <phoneticPr fontId="2"/>
  </si>
  <si>
    <t>営業費用</t>
    <phoneticPr fontId="2"/>
  </si>
  <si>
    <t>営業外費用</t>
    <phoneticPr fontId="2"/>
  </si>
  <si>
    <t>受託事業費用</t>
    <phoneticPr fontId="2"/>
  </si>
  <si>
    <t>その他雑損失</t>
    <phoneticPr fontId="2"/>
  </si>
  <si>
    <t>特別損失</t>
    <rPh sb="0" eb="2">
      <t>トクベツ</t>
    </rPh>
    <rPh sb="2" eb="4">
      <t>ソンシツ</t>
    </rPh>
    <phoneticPr fontId="2"/>
  </si>
  <si>
    <t>業務活動によるキャッシュ・フロー</t>
    <phoneticPr fontId="2"/>
  </si>
  <si>
    <t>当年度純利益</t>
    <phoneticPr fontId="2"/>
  </si>
  <si>
    <t>固定資産除却損</t>
    <phoneticPr fontId="2"/>
  </si>
  <si>
    <t>長期前受金戻入額</t>
    <phoneticPr fontId="2"/>
  </si>
  <si>
    <t>小計</t>
    <phoneticPr fontId="2"/>
  </si>
  <si>
    <t>修繕引当金の増減額（－は減少）</t>
  </si>
  <si>
    <t>特別修繕引当金の増減額（－は減少）</t>
  </si>
  <si>
    <t>未収金の増減額（－は増加）</t>
  </si>
  <si>
    <t>前払費用の増減額（－は増加）</t>
  </si>
  <si>
    <t>未払金の増減額（－は減少）</t>
  </si>
  <si>
    <t>未払費用の増減額（－は減少）</t>
  </si>
  <si>
    <t>貯蔵品の増減額（－は増加）</t>
  </si>
  <si>
    <t>投資活動によるキャッシュ・フロー</t>
    <phoneticPr fontId="2"/>
  </si>
  <si>
    <t>有形固定資産の取得による支出</t>
    <phoneticPr fontId="2"/>
  </si>
  <si>
    <t>有形固定資産の売却による収入</t>
    <phoneticPr fontId="2"/>
  </si>
  <si>
    <t>無形固定資産の取得による支出</t>
    <phoneticPr fontId="2"/>
  </si>
  <si>
    <t>国庫補助金による収入</t>
    <phoneticPr fontId="2"/>
  </si>
  <si>
    <t>財務活動によるキャッシュ・フロー</t>
    <phoneticPr fontId="2"/>
  </si>
  <si>
    <t>資金増加額（又は減少額）</t>
    <phoneticPr fontId="2"/>
  </si>
  <si>
    <t>資金期首残高</t>
    <phoneticPr fontId="2"/>
  </si>
  <si>
    <t>資金期末残高</t>
    <phoneticPr fontId="2"/>
  </si>
  <si>
    <t>＜リンク＞</t>
    <phoneticPr fontId="2"/>
  </si>
  <si>
    <t xml:space="preserve">電気料金収入 </t>
    <rPh sb="0" eb="2">
      <t>デンキ</t>
    </rPh>
    <phoneticPr fontId="2"/>
  </si>
  <si>
    <t>使用料・手数料</t>
    <phoneticPr fontId="2"/>
  </si>
  <si>
    <t>固定資産除却費</t>
    <rPh sb="0" eb="4">
      <t>コテイシサン</t>
    </rPh>
    <rPh sb="4" eb="7">
      <t>ジョキャクヒ</t>
    </rPh>
    <phoneticPr fontId="2"/>
  </si>
  <si>
    <t>企業債</t>
    <rPh sb="0" eb="2">
      <t>キギョウ</t>
    </rPh>
    <phoneticPr fontId="2"/>
  </si>
  <si>
    <t>［ファイルの説明］シートに戻る</t>
    <phoneticPr fontId="2"/>
  </si>
  <si>
    <t>工事期間の年数を入力（1～5年）</t>
    <rPh sb="0" eb="2">
      <t>コウジ</t>
    </rPh>
    <rPh sb="2" eb="4">
      <t>キカン</t>
    </rPh>
    <rPh sb="5" eb="7">
      <t>ネンスウ</t>
    </rPh>
    <rPh sb="8" eb="10">
      <t>ニュウリョク</t>
    </rPh>
    <rPh sb="14" eb="15">
      <t>ネン</t>
    </rPh>
    <phoneticPr fontId="2"/>
  </si>
  <si>
    <t>運転年数を入力（１～50年）</t>
    <rPh sb="0" eb="2">
      <t>ウンテン</t>
    </rPh>
    <rPh sb="2" eb="4">
      <t>ネンスウ</t>
    </rPh>
    <rPh sb="5" eb="7">
      <t>ニュウリョク</t>
    </rPh>
    <rPh sb="12" eb="13">
      <t>ネン</t>
    </rPh>
    <phoneticPr fontId="2"/>
  </si>
  <si>
    <t>回収期間法</t>
    <rPh sb="0" eb="2">
      <t>カイシュウ</t>
    </rPh>
    <rPh sb="2" eb="4">
      <t>キカン</t>
    </rPh>
    <rPh sb="4" eb="5">
      <t>ホウ</t>
    </rPh>
    <phoneticPr fontId="2"/>
  </si>
  <si>
    <t>20年間の累計キャッシュフロー（百万円）</t>
    <rPh sb="2" eb="3">
      <t>ネン</t>
    </rPh>
    <rPh sb="3" eb="4">
      <t>カン</t>
    </rPh>
    <rPh sb="5" eb="7">
      <t>ルイケイ</t>
    </rPh>
    <rPh sb="16" eb="19">
      <t>ヒャクマンエン</t>
    </rPh>
    <phoneticPr fontId="2"/>
  </si>
  <si>
    <t>40年間の累計キャッシュフロー（百万円）</t>
    <rPh sb="2" eb="3">
      <t>ネン</t>
    </rPh>
    <rPh sb="3" eb="4">
      <t>カン</t>
    </rPh>
    <rPh sb="5" eb="7">
      <t>ルイケイ</t>
    </rPh>
    <rPh sb="16" eb="19">
      <t>ヒャクマンエン</t>
    </rPh>
    <phoneticPr fontId="2"/>
  </si>
  <si>
    <t>FIPのプレミアム価格（円/kWh）</t>
    <rPh sb="9" eb="11">
      <t>カカク</t>
    </rPh>
    <rPh sb="12" eb="13">
      <t>エン</t>
    </rPh>
    <phoneticPr fontId="2"/>
  </si>
  <si>
    <t>水車のメーカー</t>
    <rPh sb="0" eb="2">
      <t>スイシャ</t>
    </rPh>
    <phoneticPr fontId="2"/>
  </si>
  <si>
    <t>発電使用流量（m3/s）</t>
    <rPh sb="0" eb="2">
      <t>ハツデン</t>
    </rPh>
    <rPh sb="2" eb="4">
      <t>シヨウ</t>
    </rPh>
    <rPh sb="4" eb="6">
      <t>リュウリョウ</t>
    </rPh>
    <phoneticPr fontId="2"/>
  </si>
  <si>
    <t>最小流量</t>
    <rPh sb="0" eb="2">
      <t>サイショウ</t>
    </rPh>
    <rPh sb="2" eb="4">
      <t>リュウリョウ</t>
    </rPh>
    <phoneticPr fontId="2"/>
  </si>
  <si>
    <t>・本シートでは、既存の流量資料を用いて、流量曲線を作成し、最大流量等を試算します。
・流況曲線の元データにしたい流量データ件数と開始年数を入力し、流量データを入力してください。
・流量観測は既存の流量資料の妥当性を確認するために実施されるものであり、観測結果が既存資料を下回る場合には、実際に使用できる水量が少なくなる可能性がある点に留意してください。</t>
    <rPh sb="1" eb="2">
      <t>ホン</t>
    </rPh>
    <rPh sb="8" eb="10">
      <t>キソン</t>
    </rPh>
    <rPh sb="11" eb="13">
      <t>リュウリョウ</t>
    </rPh>
    <rPh sb="13" eb="15">
      <t>シリョウ</t>
    </rPh>
    <rPh sb="16" eb="17">
      <t>モチ</t>
    </rPh>
    <rPh sb="20" eb="22">
      <t>リュウリョウ</t>
    </rPh>
    <rPh sb="22" eb="24">
      <t>キョクセン</t>
    </rPh>
    <rPh sb="25" eb="27">
      <t>サクセイ</t>
    </rPh>
    <rPh sb="29" eb="31">
      <t>サイダイ</t>
    </rPh>
    <rPh sb="31" eb="33">
      <t>リュウリョウ</t>
    </rPh>
    <rPh sb="33" eb="34">
      <t>ナド</t>
    </rPh>
    <rPh sb="35" eb="37">
      <t>シサン</t>
    </rPh>
    <rPh sb="43" eb="47">
      <t>リュウキョウキョクセン</t>
    </rPh>
    <rPh sb="48" eb="49">
      <t>モト</t>
    </rPh>
    <rPh sb="56" eb="58">
      <t>リュウリョウ</t>
    </rPh>
    <rPh sb="61" eb="63">
      <t>ケンスウ</t>
    </rPh>
    <rPh sb="64" eb="66">
      <t>カイシ</t>
    </rPh>
    <rPh sb="66" eb="68">
      <t>ネンスウ</t>
    </rPh>
    <rPh sb="69" eb="71">
      <t>ニュウリョク</t>
    </rPh>
    <rPh sb="73" eb="75">
      <t>リュウリョウ</t>
    </rPh>
    <rPh sb="79" eb="81">
      <t>ニュウリョク</t>
    </rPh>
    <phoneticPr fontId="2"/>
  </si>
  <si>
    <t>項目①</t>
    <rPh sb="0" eb="2">
      <t>コウモク</t>
    </rPh>
    <phoneticPr fontId="2"/>
  </si>
  <si>
    <t>元金返済</t>
    <rPh sb="0" eb="4">
      <t>ガンキンヘンサイ</t>
    </rPh>
    <phoneticPr fontId="2"/>
  </si>
  <si>
    <t>利息</t>
    <rPh sb="0" eb="2">
      <t>リソク</t>
    </rPh>
    <phoneticPr fontId="2"/>
  </si>
  <si>
    <t>元利合計</t>
    <rPh sb="0" eb="2">
      <t>ガンリ</t>
    </rPh>
    <rPh sb="2" eb="4">
      <t>ゴウケイ</t>
    </rPh>
    <phoneticPr fontId="2"/>
  </si>
  <si>
    <t>期末元金</t>
    <rPh sb="0" eb="2">
      <t>キマツ</t>
    </rPh>
    <rPh sb="2" eb="4">
      <t>ガンキン</t>
    </rPh>
    <phoneticPr fontId="2"/>
  </si>
  <si>
    <t>ローン名</t>
    <rPh sb="3" eb="4">
      <t>メイ</t>
    </rPh>
    <phoneticPr fontId="2"/>
  </si>
  <si>
    <t>期初元金</t>
    <rPh sb="0" eb="2">
      <t>キショ</t>
    </rPh>
    <rPh sb="2" eb="4">
      <t>ガンキン</t>
    </rPh>
    <phoneticPr fontId="2"/>
  </si>
  <si>
    <t>支払利息</t>
    <rPh sb="0" eb="2">
      <t>シハラ</t>
    </rPh>
    <rPh sb="2" eb="4">
      <t>リソク</t>
    </rPh>
    <phoneticPr fontId="2"/>
  </si>
  <si>
    <t>未払利息</t>
    <rPh sb="0" eb="2">
      <t>ミハラ</t>
    </rPh>
    <rPh sb="2" eb="4">
      <t>リソク</t>
    </rPh>
    <phoneticPr fontId="2"/>
  </si>
  <si>
    <t>項目②</t>
    <rPh sb="0" eb="2">
      <t>コウモク</t>
    </rPh>
    <phoneticPr fontId="2"/>
  </si>
  <si>
    <t>項目③</t>
    <rPh sb="0" eb="2">
      <t>コウモク</t>
    </rPh>
    <phoneticPr fontId="2"/>
  </si>
  <si>
    <t>累積資金増加額（又は減少額）</t>
    <phoneticPr fontId="2"/>
  </si>
  <si>
    <t>【減価償却費】</t>
    <rPh sb="1" eb="3">
      <t>ゲンカ</t>
    </rPh>
    <rPh sb="3" eb="5">
      <t>ショウキャク</t>
    </rPh>
    <rPh sb="5" eb="6">
      <t>ヒ</t>
    </rPh>
    <phoneticPr fontId="2"/>
  </si>
  <si>
    <t>1.定額法</t>
    <rPh sb="2" eb="5">
      <t>テイガクホウ</t>
    </rPh>
    <phoneticPr fontId="2"/>
  </si>
  <si>
    <r>
      <rPr>
        <sz val="11"/>
        <rFont val="Meiryo UI"/>
        <family val="3"/>
        <charset val="128"/>
        <scheme val="minor"/>
      </rPr>
      <t>償却年限</t>
    </r>
    <rPh sb="0" eb="2">
      <t>ショウキャク</t>
    </rPh>
    <rPh sb="2" eb="4">
      <t>ネンゲン</t>
    </rPh>
    <phoneticPr fontId="4"/>
  </si>
  <si>
    <r>
      <rPr>
        <sz val="11"/>
        <rFont val="Meiryo UI"/>
        <family val="3"/>
        <charset val="128"/>
        <scheme val="minor"/>
      </rPr>
      <t>償却</t>
    </r>
    <rPh sb="0" eb="2">
      <t>ショウキャク</t>
    </rPh>
    <phoneticPr fontId="4"/>
  </si>
  <si>
    <r>
      <rPr>
        <sz val="11"/>
        <rFont val="Meiryo UI"/>
        <family val="3"/>
        <charset val="128"/>
        <scheme val="minor"/>
      </rPr>
      <t>期末簿価</t>
    </r>
    <rPh sb="0" eb="2">
      <t>キマツ</t>
    </rPh>
    <rPh sb="2" eb="4">
      <t>ボカ</t>
    </rPh>
    <phoneticPr fontId="4"/>
  </si>
  <si>
    <r>
      <rPr>
        <sz val="11"/>
        <color theme="0"/>
        <rFont val="Meiryo UI"/>
        <family val="3"/>
        <charset val="128"/>
        <scheme val="minor"/>
      </rPr>
      <t>償却</t>
    </r>
    <rPh sb="0" eb="2">
      <t>ショウキャク</t>
    </rPh>
    <phoneticPr fontId="3"/>
  </si>
  <si>
    <t>償却</t>
    <rPh sb="0" eb="2">
      <t>ショウキャク</t>
    </rPh>
    <phoneticPr fontId="4"/>
  </si>
  <si>
    <t>期末簿価</t>
    <rPh sb="0" eb="2">
      <t>キマツ</t>
    </rPh>
    <rPh sb="2" eb="4">
      <t>ボカ</t>
    </rPh>
    <phoneticPr fontId="4"/>
  </si>
  <si>
    <t>売電収益</t>
    <phoneticPr fontId="2"/>
  </si>
  <si>
    <t>回収残高</t>
    <phoneticPr fontId="2"/>
  </si>
  <si>
    <t>未収金</t>
    <rPh sb="0" eb="3">
      <t>ミシュウキン</t>
    </rPh>
    <phoneticPr fontId="2"/>
  </si>
  <si>
    <t>前払費用</t>
    <rPh sb="0" eb="2">
      <t>マエバラ</t>
    </rPh>
    <rPh sb="2" eb="4">
      <t>ヒヨウ</t>
    </rPh>
    <phoneticPr fontId="2"/>
  </si>
  <si>
    <t>貯蔵品</t>
    <rPh sb="0" eb="3">
      <t>チョゾウヒン</t>
    </rPh>
    <phoneticPr fontId="2"/>
  </si>
  <si>
    <t>短期借入金の増減額（－は減少）</t>
    <rPh sb="0" eb="2">
      <t>タンキ</t>
    </rPh>
    <rPh sb="2" eb="5">
      <t>カリイレキン</t>
    </rPh>
    <rPh sb="6" eb="8">
      <t>ゾウゲン</t>
    </rPh>
    <rPh sb="8" eb="9">
      <t>ガク</t>
    </rPh>
    <rPh sb="12" eb="14">
      <t>ゲンショウ</t>
    </rPh>
    <phoneticPr fontId="2"/>
  </si>
  <si>
    <t>未払費用</t>
    <rPh sb="2" eb="4">
      <t>ヒヨウ</t>
    </rPh>
    <phoneticPr fontId="2"/>
  </si>
  <si>
    <t>前受金の増減額（－は減少）</t>
    <rPh sb="0" eb="2">
      <t>マエウケ</t>
    </rPh>
    <rPh sb="2" eb="3">
      <t>キン</t>
    </rPh>
    <phoneticPr fontId="2"/>
  </si>
  <si>
    <t>長期借入金の増減額（－は減少）</t>
    <rPh sb="0" eb="2">
      <t>チョウキ</t>
    </rPh>
    <rPh sb="2" eb="4">
      <t>カリイレ</t>
    </rPh>
    <phoneticPr fontId="2"/>
  </si>
  <si>
    <t>固定資産売却損益</t>
    <rPh sb="7" eb="8">
      <t>エキ</t>
    </rPh>
    <phoneticPr fontId="2"/>
  </si>
  <si>
    <t>受取利息</t>
    <rPh sb="0" eb="1">
      <t>ウ</t>
    </rPh>
    <rPh sb="1" eb="2">
      <t>ト</t>
    </rPh>
    <rPh sb="2" eb="4">
      <t>リソク</t>
    </rPh>
    <phoneticPr fontId="2"/>
  </si>
  <si>
    <t>リース債務</t>
    <rPh sb="3" eb="5">
      <t>サイム</t>
    </rPh>
    <phoneticPr fontId="2"/>
  </si>
  <si>
    <t>有効年間発電電力量（kWh）</t>
    <rPh sb="0" eb="2">
      <t>ユウコウ</t>
    </rPh>
    <rPh sb="2" eb="6">
      <t>ネンカンハツデン</t>
    </rPh>
    <rPh sb="6" eb="9">
      <t>デンリョクリョウ</t>
    </rPh>
    <phoneticPr fontId="2"/>
  </si>
  <si>
    <t>発電設備の利用率</t>
    <rPh sb="0" eb="4">
      <t>ハツデンセツビ</t>
    </rPh>
    <rPh sb="5" eb="8">
      <t>リヨウリツ</t>
    </rPh>
    <phoneticPr fontId="2"/>
  </si>
  <si>
    <t>ダム負担金</t>
    <rPh sb="2" eb="5">
      <t>フタンキン</t>
    </rPh>
    <phoneticPr fontId="2"/>
  </si>
  <si>
    <t>漁業補償費</t>
    <phoneticPr fontId="2"/>
  </si>
  <si>
    <t>水車効率</t>
    <rPh sb="0" eb="2">
      <t>スイシャ</t>
    </rPh>
    <rPh sb="2" eb="4">
      <t>コウリツ</t>
    </rPh>
    <phoneticPr fontId="2"/>
  </si>
  <si>
    <t>発電機効率</t>
    <rPh sb="0" eb="3">
      <t>ハツデンキ</t>
    </rPh>
    <rPh sb="3" eb="5">
      <t>コウリツ</t>
    </rPh>
    <phoneticPr fontId="2"/>
  </si>
  <si>
    <t>理論最大水力</t>
    <rPh sb="0" eb="2">
      <t>リロン</t>
    </rPh>
    <rPh sb="2" eb="4">
      <t>サイダイ</t>
    </rPh>
    <rPh sb="4" eb="6">
      <t>スイリョク</t>
    </rPh>
    <phoneticPr fontId="1"/>
  </si>
  <si>
    <t>理論常時水力</t>
    <rPh sb="0" eb="2">
      <t>リロン</t>
    </rPh>
    <rPh sb="2" eb="4">
      <t>ジョウジ</t>
    </rPh>
    <rPh sb="4" eb="6">
      <t>スイリョク</t>
    </rPh>
    <phoneticPr fontId="1"/>
  </si>
  <si>
    <t>電気関係</t>
    <rPh sb="1" eb="2">
      <t>キ</t>
    </rPh>
    <phoneticPr fontId="2"/>
  </si>
  <si>
    <t>雑工事</t>
    <rPh sb="0" eb="1">
      <t>ザツ</t>
    </rPh>
    <rPh sb="1" eb="3">
      <t>コウジ</t>
    </rPh>
    <phoneticPr fontId="2"/>
  </si>
  <si>
    <t>主要変圧器</t>
    <rPh sb="0" eb="2">
      <t>シュヨウ</t>
    </rPh>
    <rPh sb="2" eb="5">
      <t>ヘンアツキ</t>
    </rPh>
    <phoneticPr fontId="15"/>
  </si>
  <si>
    <t>その他装置</t>
    <rPh sb="2" eb="3">
      <t>タ</t>
    </rPh>
    <rPh sb="3" eb="5">
      <t>ソウチ</t>
    </rPh>
    <phoneticPr fontId="15"/>
  </si>
  <si>
    <t>業務分担費（一般管理費）</t>
    <rPh sb="0" eb="2">
      <t>ギョウム</t>
    </rPh>
    <rPh sb="2" eb="5">
      <t>ブンタンヒ</t>
    </rPh>
    <rPh sb="6" eb="8">
      <t>イッパン</t>
    </rPh>
    <rPh sb="8" eb="11">
      <t>カンリヒ</t>
    </rPh>
    <phoneticPr fontId="2"/>
  </si>
  <si>
    <t>保険料</t>
    <rPh sb="0" eb="3">
      <t>ホケンリョウ</t>
    </rPh>
    <phoneticPr fontId="2"/>
  </si>
  <si>
    <t>その他運営コスト</t>
    <rPh sb="2" eb="3">
      <t>タ</t>
    </rPh>
    <rPh sb="3" eb="5">
      <t>ウンエイ</t>
    </rPh>
    <phoneticPr fontId="2"/>
  </si>
  <si>
    <r>
      <t>修繕費</t>
    </r>
    <r>
      <rPr>
        <vertAlign val="superscript"/>
        <sz val="11"/>
        <color theme="1"/>
        <rFont val="Meiryo UI"/>
        <family val="3"/>
        <charset val="128"/>
      </rPr>
      <t>*1</t>
    </r>
    <rPh sb="0" eb="3">
      <t>シュウゼンヒ</t>
    </rPh>
    <phoneticPr fontId="2"/>
  </si>
  <si>
    <r>
      <t>メンテナンス費用</t>
    </r>
    <r>
      <rPr>
        <vertAlign val="superscript"/>
        <sz val="11"/>
        <color theme="1"/>
        <rFont val="Meiryo UI"/>
        <family val="3"/>
        <charset val="128"/>
      </rPr>
      <t>*2</t>
    </r>
    <rPh sb="6" eb="8">
      <t>ヒヨウ</t>
    </rPh>
    <phoneticPr fontId="2"/>
  </si>
  <si>
    <r>
      <rPr>
        <vertAlign val="superscript"/>
        <sz val="10"/>
        <color theme="1"/>
        <rFont val="Meiryo UI"/>
        <family val="3"/>
        <charset val="128"/>
      </rPr>
      <t>*1</t>
    </r>
    <r>
      <rPr>
        <sz val="10"/>
        <color theme="1"/>
        <rFont val="Meiryo UI"/>
        <family val="3"/>
        <charset val="128"/>
      </rPr>
      <t>: 回転軸のベアリング交換費用や発電機のオーバーホール費用等を含む</t>
    </r>
    <rPh sb="31" eb="32">
      <t>トウ</t>
    </rPh>
    <rPh sb="33" eb="34">
      <t>フク</t>
    </rPh>
    <phoneticPr fontId="2"/>
  </si>
  <si>
    <r>
      <rPr>
        <vertAlign val="superscript"/>
        <sz val="10"/>
        <color theme="1"/>
        <rFont val="Meiryo UI"/>
        <family val="3"/>
        <charset val="128"/>
      </rPr>
      <t>*2</t>
    </r>
    <r>
      <rPr>
        <sz val="10"/>
        <color theme="1"/>
        <rFont val="Meiryo UI"/>
        <family val="3"/>
        <charset val="128"/>
      </rPr>
      <t>: 電気保安上の定期点検や発電量監視業務等に係る費用、保守管理業務の費用、ごみの流入に対する除塵費用等を含む</t>
    </r>
    <phoneticPr fontId="2"/>
  </si>
  <si>
    <t>固定資産税</t>
    <rPh sb="0" eb="2">
      <t>コテイ</t>
    </rPh>
    <rPh sb="2" eb="5">
      <t>シサンゼイ</t>
    </rPh>
    <phoneticPr fontId="2"/>
  </si>
  <si>
    <t>法人税</t>
    <rPh sb="0" eb="2">
      <t>ホウジン</t>
    </rPh>
    <rPh sb="2" eb="3">
      <t>ゼイ</t>
    </rPh>
    <phoneticPr fontId="2"/>
  </si>
  <si>
    <t>法人住民税</t>
    <rPh sb="0" eb="2">
      <t>ホウジン</t>
    </rPh>
    <rPh sb="2" eb="5">
      <t>ジュウミンゼイ</t>
    </rPh>
    <phoneticPr fontId="2"/>
  </si>
  <si>
    <t>法人事業税</t>
    <rPh sb="0" eb="2">
      <t>ホウジン</t>
    </rPh>
    <rPh sb="2" eb="4">
      <t>ジギョウ</t>
    </rPh>
    <rPh sb="4" eb="5">
      <t>ゼイ</t>
    </rPh>
    <phoneticPr fontId="2"/>
  </si>
  <si>
    <t>資産①</t>
    <rPh sb="0" eb="2">
      <t>シサン</t>
    </rPh>
    <phoneticPr fontId="2"/>
  </si>
  <si>
    <t>減価償却資産名</t>
    <rPh sb="0" eb="2">
      <t>ゲンカ</t>
    </rPh>
    <rPh sb="2" eb="4">
      <t>ショウキャク</t>
    </rPh>
    <rPh sb="4" eb="6">
      <t>シサン</t>
    </rPh>
    <rPh sb="6" eb="7">
      <t>メイ</t>
    </rPh>
    <phoneticPr fontId="3"/>
  </si>
  <si>
    <t>取得原価</t>
    <rPh sb="0" eb="2">
      <t>シュトク</t>
    </rPh>
    <rPh sb="2" eb="4">
      <t>ゲンカ</t>
    </rPh>
    <phoneticPr fontId="3"/>
  </si>
  <si>
    <t>円</t>
    <rPh sb="0" eb="1">
      <t>エン</t>
    </rPh>
    <phoneticPr fontId="2"/>
  </si>
  <si>
    <t>償却率（定額）</t>
    <rPh sb="0" eb="2">
      <t>ショウキャク</t>
    </rPh>
    <rPh sb="2" eb="3">
      <t>リツ</t>
    </rPh>
    <rPh sb="4" eb="6">
      <t>テイガク</t>
    </rPh>
    <phoneticPr fontId="3"/>
  </si>
  <si>
    <t>資産②</t>
    <rPh sb="0" eb="2">
      <t>シサン</t>
    </rPh>
    <phoneticPr fontId="2"/>
  </si>
  <si>
    <t>資産③</t>
    <rPh sb="0" eb="2">
      <t>シサン</t>
    </rPh>
    <phoneticPr fontId="2"/>
  </si>
  <si>
    <t>資産④</t>
    <rPh sb="0" eb="2">
      <t>シサン</t>
    </rPh>
    <phoneticPr fontId="2"/>
  </si>
  <si>
    <t>資産⑤</t>
    <rPh sb="0" eb="2">
      <t>シサン</t>
    </rPh>
    <phoneticPr fontId="2"/>
  </si>
  <si>
    <t>合計</t>
    <rPh sb="0" eb="2">
      <t>ゴウケイ</t>
    </rPh>
    <phoneticPr fontId="2"/>
  </si>
  <si>
    <t>2.定率法</t>
    <rPh sb="2" eb="4">
      <t>テイリツ</t>
    </rPh>
    <rPh sb="4" eb="5">
      <t>ホウ</t>
    </rPh>
    <phoneticPr fontId="2"/>
  </si>
  <si>
    <t>償却率（定率）</t>
    <rPh sb="0" eb="2">
      <t>ショウキャク</t>
    </rPh>
    <rPh sb="2" eb="3">
      <t>リツ</t>
    </rPh>
    <rPh sb="4" eb="6">
      <t>テイリツ</t>
    </rPh>
    <phoneticPr fontId="3"/>
  </si>
  <si>
    <t>定額法</t>
  </si>
  <si>
    <t>定率法</t>
  </si>
  <si>
    <t>資産⑥</t>
    <rPh sb="0" eb="2">
      <t>シサン</t>
    </rPh>
    <phoneticPr fontId="2"/>
  </si>
  <si>
    <t>減価償却費の計算方法</t>
    <rPh sb="0" eb="2">
      <t>ゲンカ</t>
    </rPh>
    <rPh sb="2" eb="5">
      <t>ショウキャクヒ</t>
    </rPh>
    <rPh sb="6" eb="8">
      <t>ケイサン</t>
    </rPh>
    <rPh sb="8" eb="10">
      <t>ホウホウ</t>
    </rPh>
    <phoneticPr fontId="2"/>
  </si>
  <si>
    <t>1年目</t>
    <rPh sb="1" eb="3">
      <t>ネンメ</t>
    </rPh>
    <phoneticPr fontId="2"/>
  </si>
  <si>
    <t>2年目</t>
    <rPh sb="1" eb="3">
      <t>ネンメ</t>
    </rPh>
    <phoneticPr fontId="2"/>
  </si>
  <si>
    <t>3年目</t>
    <rPh sb="1" eb="3">
      <t>ネンメ</t>
    </rPh>
    <phoneticPr fontId="2"/>
  </si>
  <si>
    <t>4年目</t>
    <rPh sb="1" eb="3">
      <t>ネンメ</t>
    </rPh>
    <phoneticPr fontId="2"/>
  </si>
  <si>
    <t>5年目</t>
    <rPh sb="1" eb="3">
      <t>ネンメ</t>
    </rPh>
    <phoneticPr fontId="2"/>
  </si>
  <si>
    <t>6年目</t>
    <rPh sb="1" eb="3">
      <t>ネンメ</t>
    </rPh>
    <phoneticPr fontId="2"/>
  </si>
  <si>
    <t>7年目</t>
    <rPh sb="1" eb="3">
      <t>ネンメ</t>
    </rPh>
    <phoneticPr fontId="2"/>
  </si>
  <si>
    <t>8年目</t>
    <rPh sb="1" eb="3">
      <t>ネンメ</t>
    </rPh>
    <phoneticPr fontId="2"/>
  </si>
  <si>
    <t>9年目</t>
    <rPh sb="1" eb="3">
      <t>ネンメ</t>
    </rPh>
    <phoneticPr fontId="2"/>
  </si>
  <si>
    <t>10年目</t>
    <rPh sb="2" eb="4">
      <t>ネンメ</t>
    </rPh>
    <phoneticPr fontId="2"/>
  </si>
  <si>
    <t>11年目</t>
    <rPh sb="2" eb="4">
      <t>ネンメ</t>
    </rPh>
    <phoneticPr fontId="2"/>
  </si>
  <si>
    <t>12年目</t>
    <rPh sb="2" eb="4">
      <t>ネンメ</t>
    </rPh>
    <phoneticPr fontId="2"/>
  </si>
  <si>
    <t>13年目</t>
    <rPh sb="2" eb="4">
      <t>ネンメ</t>
    </rPh>
    <phoneticPr fontId="2"/>
  </si>
  <si>
    <t>14年目</t>
    <rPh sb="2" eb="4">
      <t>ネンメ</t>
    </rPh>
    <phoneticPr fontId="2"/>
  </si>
  <si>
    <t>15年目</t>
    <rPh sb="2" eb="4">
      <t>ネンメ</t>
    </rPh>
    <phoneticPr fontId="2"/>
  </si>
  <si>
    <t>16年目</t>
    <rPh sb="2" eb="4">
      <t>ネンメ</t>
    </rPh>
    <phoneticPr fontId="2"/>
  </si>
  <si>
    <t>17年目</t>
    <rPh sb="2" eb="4">
      <t>ネンメ</t>
    </rPh>
    <phoneticPr fontId="2"/>
  </si>
  <si>
    <t>18年目</t>
    <rPh sb="2" eb="4">
      <t>ネンメ</t>
    </rPh>
    <phoneticPr fontId="2"/>
  </si>
  <si>
    <t>19年目</t>
    <rPh sb="2" eb="4">
      <t>ネンメ</t>
    </rPh>
    <phoneticPr fontId="2"/>
  </si>
  <si>
    <t>20年目</t>
    <rPh sb="2" eb="4">
      <t>ネンメ</t>
    </rPh>
    <phoneticPr fontId="2"/>
  </si>
  <si>
    <t>21年目</t>
    <rPh sb="2" eb="4">
      <t>ネンメ</t>
    </rPh>
    <phoneticPr fontId="2"/>
  </si>
  <si>
    <t>22年目</t>
    <rPh sb="2" eb="4">
      <t>ネンメ</t>
    </rPh>
    <phoneticPr fontId="2"/>
  </si>
  <si>
    <t>23年目</t>
    <rPh sb="2" eb="4">
      <t>ネンメ</t>
    </rPh>
    <phoneticPr fontId="2"/>
  </si>
  <si>
    <t>24年目</t>
    <rPh sb="2" eb="4">
      <t>ネンメ</t>
    </rPh>
    <phoneticPr fontId="2"/>
  </si>
  <si>
    <t>25年目</t>
    <rPh sb="2" eb="4">
      <t>ネンメ</t>
    </rPh>
    <phoneticPr fontId="2"/>
  </si>
  <si>
    <t>26年目</t>
    <rPh sb="2" eb="4">
      <t>ネンメ</t>
    </rPh>
    <phoneticPr fontId="2"/>
  </si>
  <si>
    <t>27年目</t>
    <rPh sb="2" eb="4">
      <t>ネンメ</t>
    </rPh>
    <phoneticPr fontId="2"/>
  </si>
  <si>
    <t>28年目</t>
    <rPh sb="2" eb="4">
      <t>ネンメ</t>
    </rPh>
    <phoneticPr fontId="2"/>
  </si>
  <si>
    <t>29年目</t>
    <rPh sb="2" eb="4">
      <t>ネンメ</t>
    </rPh>
    <phoneticPr fontId="2"/>
  </si>
  <si>
    <t>30年目</t>
    <rPh sb="2" eb="4">
      <t>ネンメ</t>
    </rPh>
    <phoneticPr fontId="2"/>
  </si>
  <si>
    <t>31年目</t>
    <rPh sb="2" eb="4">
      <t>ネンメ</t>
    </rPh>
    <phoneticPr fontId="2"/>
  </si>
  <si>
    <t>32年目</t>
    <rPh sb="2" eb="4">
      <t>ネンメ</t>
    </rPh>
    <phoneticPr fontId="2"/>
  </si>
  <si>
    <t>33年目</t>
    <rPh sb="2" eb="4">
      <t>ネンメ</t>
    </rPh>
    <phoneticPr fontId="2"/>
  </si>
  <si>
    <t>34年目</t>
    <rPh sb="2" eb="4">
      <t>ネンメ</t>
    </rPh>
    <phoneticPr fontId="2"/>
  </si>
  <si>
    <t>35年目</t>
    <rPh sb="2" eb="4">
      <t>ネンメ</t>
    </rPh>
    <phoneticPr fontId="2"/>
  </si>
  <si>
    <t>36年目</t>
    <rPh sb="2" eb="4">
      <t>ネンメ</t>
    </rPh>
    <phoneticPr fontId="2"/>
  </si>
  <si>
    <t>37年目</t>
    <rPh sb="2" eb="4">
      <t>ネンメ</t>
    </rPh>
    <phoneticPr fontId="2"/>
  </si>
  <si>
    <t>38年目</t>
    <rPh sb="2" eb="4">
      <t>ネンメ</t>
    </rPh>
    <phoneticPr fontId="2"/>
  </si>
  <si>
    <t>39年目</t>
    <rPh sb="2" eb="4">
      <t>ネンメ</t>
    </rPh>
    <phoneticPr fontId="2"/>
  </si>
  <si>
    <t>40年目</t>
    <rPh sb="2" eb="4">
      <t>ネンメ</t>
    </rPh>
    <phoneticPr fontId="2"/>
  </si>
  <si>
    <t>41年目</t>
    <rPh sb="2" eb="4">
      <t>ネンメ</t>
    </rPh>
    <phoneticPr fontId="2"/>
  </si>
  <si>
    <t>42年目</t>
    <rPh sb="2" eb="4">
      <t>ネンメ</t>
    </rPh>
    <phoneticPr fontId="2"/>
  </si>
  <si>
    <t>43年目</t>
    <rPh sb="2" eb="4">
      <t>ネンメ</t>
    </rPh>
    <phoneticPr fontId="2"/>
  </si>
  <si>
    <t>44年目</t>
    <rPh sb="2" eb="4">
      <t>ネンメ</t>
    </rPh>
    <phoneticPr fontId="2"/>
  </si>
  <si>
    <t>45年目</t>
    <rPh sb="2" eb="4">
      <t>ネンメ</t>
    </rPh>
    <phoneticPr fontId="2"/>
  </si>
  <si>
    <t>46年目</t>
    <rPh sb="2" eb="4">
      <t>ネンメ</t>
    </rPh>
    <phoneticPr fontId="2"/>
  </si>
  <si>
    <t>47年目</t>
    <rPh sb="2" eb="4">
      <t>ネンメ</t>
    </rPh>
    <phoneticPr fontId="2"/>
  </si>
  <si>
    <t>48年目</t>
    <rPh sb="2" eb="4">
      <t>ネンメ</t>
    </rPh>
    <phoneticPr fontId="2"/>
  </si>
  <si>
    <t>49年目</t>
    <rPh sb="2" eb="4">
      <t>ネンメ</t>
    </rPh>
    <phoneticPr fontId="2"/>
  </si>
  <si>
    <t>50年目</t>
    <rPh sb="2" eb="4">
      <t>ネンメ</t>
    </rPh>
    <phoneticPr fontId="2"/>
  </si>
  <si>
    <t>返済年数</t>
    <rPh sb="0" eb="2">
      <t>ヘンサイ</t>
    </rPh>
    <rPh sb="2" eb="4">
      <t>ネンスウ</t>
    </rPh>
    <phoneticPr fontId="2"/>
  </si>
  <si>
    <t>初回返済年</t>
    <rPh sb="0" eb="2">
      <t>ショカイ</t>
    </rPh>
    <rPh sb="2" eb="4">
      <t>ヘンサイ</t>
    </rPh>
    <rPh sb="4" eb="5">
      <t>ネン</t>
    </rPh>
    <phoneticPr fontId="2"/>
  </si>
  <si>
    <t>（単位：円）</t>
    <rPh sb="1" eb="3">
      <t>タンイ</t>
    </rPh>
    <phoneticPr fontId="2"/>
  </si>
  <si>
    <t>電気関係</t>
    <rPh sb="0" eb="2">
      <t>デンキ</t>
    </rPh>
    <rPh sb="2" eb="4">
      <t>カンケイ</t>
    </rPh>
    <phoneticPr fontId="2"/>
  </si>
  <si>
    <t>総係費</t>
    <rPh sb="0" eb="1">
      <t>ソウ</t>
    </rPh>
    <rPh sb="1" eb="2">
      <t>ケイ</t>
    </rPh>
    <rPh sb="2" eb="3">
      <t>ヒ</t>
    </rPh>
    <phoneticPr fontId="2"/>
  </si>
  <si>
    <t>セメント・同製品</t>
    <rPh sb="5" eb="6">
      <t>ドウ</t>
    </rPh>
    <rPh sb="6" eb="8">
      <t>セイヒン</t>
    </rPh>
    <phoneticPr fontId="2"/>
  </si>
  <si>
    <t>建設機械</t>
    <rPh sb="0" eb="2">
      <t>ケンセツ</t>
    </rPh>
    <rPh sb="2" eb="4">
      <t>キカイ</t>
    </rPh>
    <phoneticPr fontId="2"/>
  </si>
  <si>
    <t>輸送機械</t>
    <rPh sb="0" eb="2">
      <t>ユソウ</t>
    </rPh>
    <rPh sb="2" eb="4">
      <t>キカイ</t>
    </rPh>
    <phoneticPr fontId="2"/>
  </si>
  <si>
    <t>適用指数</t>
    <rPh sb="0" eb="2">
      <t>テキヨウ</t>
    </rPh>
    <rPh sb="2" eb="4">
      <t>シスウ</t>
    </rPh>
    <phoneticPr fontId="2"/>
  </si>
  <si>
    <t>普通鋼材</t>
    <rPh sb="0" eb="2">
      <t>フツウ</t>
    </rPh>
    <rPh sb="2" eb="4">
      <t>コウザイ</t>
    </rPh>
    <phoneticPr fontId="2"/>
  </si>
  <si>
    <t>電気関係工事費</t>
    <rPh sb="0" eb="2">
      <t>デンキ</t>
    </rPh>
    <rPh sb="2" eb="4">
      <t>カンケイ</t>
    </rPh>
    <rPh sb="4" eb="7">
      <t>コウジヒ</t>
    </rPh>
    <phoneticPr fontId="2"/>
  </si>
  <si>
    <t>積算時点</t>
    <rPh sb="0" eb="2">
      <t>セキサン</t>
    </rPh>
    <rPh sb="2" eb="4">
      <t>ジテン</t>
    </rPh>
    <phoneticPr fontId="2"/>
  </si>
  <si>
    <t>現在</t>
    <rPh sb="0" eb="2">
      <t>ゲンザイ</t>
    </rPh>
    <phoneticPr fontId="2"/>
  </si>
  <si>
    <t>材料費指数</t>
    <rPh sb="0" eb="3">
      <t>ザイリョウヒ</t>
    </rPh>
    <rPh sb="3" eb="5">
      <t>シスウ</t>
    </rPh>
    <phoneticPr fontId="2"/>
  </si>
  <si>
    <t>労務費</t>
    <rPh sb="0" eb="3">
      <t>ロウムヒ</t>
    </rPh>
    <phoneticPr fontId="2"/>
  </si>
  <si>
    <t>積算項目</t>
    <rPh sb="0" eb="2">
      <t>セキサン</t>
    </rPh>
    <rPh sb="2" eb="4">
      <t>コウモク</t>
    </rPh>
    <phoneticPr fontId="2"/>
  </si>
  <si>
    <t>土地補償費</t>
    <rPh sb="0" eb="5">
      <t>トチホショウヒ</t>
    </rPh>
    <phoneticPr fontId="2"/>
  </si>
  <si>
    <t>仮設備費</t>
    <rPh sb="0" eb="4">
      <t>カリセツビヒ</t>
    </rPh>
    <phoneticPr fontId="2"/>
  </si>
  <si>
    <t>工事項目</t>
    <rPh sb="0" eb="2">
      <t>コウジ</t>
    </rPh>
    <rPh sb="2" eb="4">
      <t>コウモク</t>
    </rPh>
    <phoneticPr fontId="2"/>
  </si>
  <si>
    <t>・本シートは、回収期間、IRR、DSCR、DE比率を試算することができます。
・ただし、計算法方法は融資の形態・融資契約の内容等によって異なるため、ここでは一般的な計算方法で算出しますので、参考値程度で捉えていただければと思います。</t>
    <rPh sb="1" eb="2">
      <t>ホン</t>
    </rPh>
    <rPh sb="7" eb="9">
      <t>カイシュウ</t>
    </rPh>
    <rPh sb="9" eb="11">
      <t>キカン</t>
    </rPh>
    <rPh sb="23" eb="25">
      <t>ヒリツ</t>
    </rPh>
    <rPh sb="26" eb="28">
      <t>シサン</t>
    </rPh>
    <rPh sb="44" eb="46">
      <t>ケイサン</t>
    </rPh>
    <rPh sb="46" eb="47">
      <t>ホウ</t>
    </rPh>
    <rPh sb="47" eb="49">
      <t>ホウホウ</t>
    </rPh>
    <rPh sb="50" eb="52">
      <t>ユウシ</t>
    </rPh>
    <rPh sb="53" eb="55">
      <t>ケイタイ</t>
    </rPh>
    <rPh sb="56" eb="58">
      <t>ユウシ</t>
    </rPh>
    <rPh sb="58" eb="60">
      <t>ケイヤク</t>
    </rPh>
    <rPh sb="61" eb="63">
      <t>ナイヨウ</t>
    </rPh>
    <rPh sb="63" eb="64">
      <t>ナド</t>
    </rPh>
    <rPh sb="68" eb="69">
      <t>コト</t>
    </rPh>
    <rPh sb="78" eb="81">
      <t>イッパンテキ</t>
    </rPh>
    <rPh sb="82" eb="84">
      <t>ケイサン</t>
    </rPh>
    <rPh sb="84" eb="86">
      <t>ホウホウ</t>
    </rPh>
    <rPh sb="87" eb="89">
      <t>サンシュツ</t>
    </rPh>
    <rPh sb="95" eb="98">
      <t>サンコウチ</t>
    </rPh>
    <rPh sb="98" eb="100">
      <t>テイド</t>
    </rPh>
    <rPh sb="101" eb="102">
      <t>トラ</t>
    </rPh>
    <rPh sb="111" eb="112">
      <t>オモ</t>
    </rPh>
    <phoneticPr fontId="2"/>
  </si>
  <si>
    <t>開発する中小水力発電の発電計画や設備概要を入力するシートです。収入や支出等を試算するのに必要な基本情報を設定します。</t>
    <rPh sb="0" eb="2">
      <t>カイハツ</t>
    </rPh>
    <rPh sb="4" eb="10">
      <t>チュウショウスイリョクハツデン</t>
    </rPh>
    <rPh sb="11" eb="13">
      <t>ハツデン</t>
    </rPh>
    <rPh sb="13" eb="15">
      <t>ケイカク</t>
    </rPh>
    <rPh sb="16" eb="18">
      <t>セツビ</t>
    </rPh>
    <rPh sb="18" eb="20">
      <t>ガイヨウ</t>
    </rPh>
    <rPh sb="21" eb="23">
      <t>ニュウリョク</t>
    </rPh>
    <rPh sb="31" eb="33">
      <t>シュウニュウ</t>
    </rPh>
    <rPh sb="34" eb="36">
      <t>シシュツ</t>
    </rPh>
    <rPh sb="36" eb="37">
      <t>ナド</t>
    </rPh>
    <rPh sb="38" eb="40">
      <t>シサン</t>
    </rPh>
    <rPh sb="44" eb="46">
      <t>ヒツヨウ</t>
    </rPh>
    <rPh sb="47" eb="49">
      <t>キホン</t>
    </rPh>
    <rPh sb="49" eb="51">
      <t>ジョウホウ</t>
    </rPh>
    <rPh sb="52" eb="54">
      <t>セッテイ</t>
    </rPh>
    <phoneticPr fontId="2"/>
  </si>
  <si>
    <t>既存の流量資料で入手した流量データから流況曲線を作成するシートです。収入シートの発電電力量を試算するために必要になります。</t>
    <rPh sb="0" eb="2">
      <t>キソン</t>
    </rPh>
    <rPh sb="3" eb="5">
      <t>リュウリョウ</t>
    </rPh>
    <rPh sb="5" eb="7">
      <t>シリョウ</t>
    </rPh>
    <rPh sb="8" eb="10">
      <t>ニュウシュ</t>
    </rPh>
    <rPh sb="12" eb="14">
      <t>リュウリョウ</t>
    </rPh>
    <rPh sb="19" eb="21">
      <t>リュウキョウ</t>
    </rPh>
    <rPh sb="21" eb="23">
      <t>キョクセン</t>
    </rPh>
    <rPh sb="24" eb="26">
      <t>サクセイ</t>
    </rPh>
    <rPh sb="34" eb="36">
      <t>シュウニュウ</t>
    </rPh>
    <rPh sb="40" eb="42">
      <t>ハツデン</t>
    </rPh>
    <rPh sb="42" eb="44">
      <t>デンリョク</t>
    </rPh>
    <rPh sb="44" eb="45">
      <t>リョウ</t>
    </rPh>
    <rPh sb="46" eb="48">
      <t>シサン</t>
    </rPh>
    <rPh sb="53" eb="55">
      <t>ヒツヨウ</t>
    </rPh>
    <phoneticPr fontId="2"/>
  </si>
  <si>
    <t>初期費用及び運転管理費用を試算するシートです。工事費は資源エネルギー庁・新エネルギー財団「水力発電計画工事費積算の手引き」に基づいて積算できるようになっていますが、物価補正係数を乗じて、現在の物価に合わせることもできます。</t>
    <rPh sb="0" eb="2">
      <t>ショキ</t>
    </rPh>
    <rPh sb="2" eb="4">
      <t>ヒヨウ</t>
    </rPh>
    <rPh sb="4" eb="5">
      <t>オヨ</t>
    </rPh>
    <rPh sb="6" eb="8">
      <t>ウンテン</t>
    </rPh>
    <rPh sb="8" eb="10">
      <t>カンリ</t>
    </rPh>
    <rPh sb="10" eb="12">
      <t>ヒヨウ</t>
    </rPh>
    <rPh sb="13" eb="15">
      <t>シサン</t>
    </rPh>
    <rPh sb="23" eb="26">
      <t>コウジヒ</t>
    </rPh>
    <rPh sb="27" eb="29">
      <t>シゲン</t>
    </rPh>
    <rPh sb="34" eb="35">
      <t>チョウ</t>
    </rPh>
    <rPh sb="36" eb="37">
      <t>シン</t>
    </rPh>
    <rPh sb="42" eb="44">
      <t>ザイダン</t>
    </rPh>
    <rPh sb="45" eb="47">
      <t>スイリョク</t>
    </rPh>
    <rPh sb="47" eb="49">
      <t>ハツデン</t>
    </rPh>
    <rPh sb="49" eb="51">
      <t>ケイカク</t>
    </rPh>
    <rPh sb="51" eb="54">
      <t>コウジヒ</t>
    </rPh>
    <rPh sb="54" eb="56">
      <t>セキサン</t>
    </rPh>
    <rPh sb="57" eb="59">
      <t>テビ</t>
    </rPh>
    <rPh sb="62" eb="63">
      <t>モト</t>
    </rPh>
    <rPh sb="66" eb="68">
      <t>セキサン</t>
    </rPh>
    <rPh sb="82" eb="84">
      <t>ブッカ</t>
    </rPh>
    <rPh sb="84" eb="86">
      <t>ホセイ</t>
    </rPh>
    <rPh sb="86" eb="88">
      <t>ケイスウ</t>
    </rPh>
    <rPh sb="89" eb="90">
      <t>ジョウ</t>
    </rPh>
    <rPh sb="93" eb="95">
      <t>ゲンザイ</t>
    </rPh>
    <rPh sb="96" eb="98">
      <t>ブッカ</t>
    </rPh>
    <rPh sb="99" eb="100">
      <t>ア</t>
    </rPh>
    <phoneticPr fontId="2"/>
  </si>
  <si>
    <t>減価償却費</t>
  </si>
  <si>
    <t>発電設備等の減価償却費を試算するシートです。定額法または定率法のどちらで試算するか選択することができます。</t>
    <rPh sb="0" eb="2">
      <t>ハツデン</t>
    </rPh>
    <rPh sb="2" eb="4">
      <t>セツビ</t>
    </rPh>
    <rPh sb="4" eb="5">
      <t>ナド</t>
    </rPh>
    <rPh sb="6" eb="8">
      <t>ゲンカ</t>
    </rPh>
    <rPh sb="8" eb="10">
      <t>ショウキャク</t>
    </rPh>
    <rPh sb="10" eb="11">
      <t>ヒ</t>
    </rPh>
    <rPh sb="12" eb="14">
      <t>シサン</t>
    </rPh>
    <rPh sb="22" eb="24">
      <t>テイガク</t>
    </rPh>
    <rPh sb="24" eb="25">
      <t>ホウ</t>
    </rPh>
    <rPh sb="28" eb="31">
      <t>テイリツホウ</t>
    </rPh>
    <rPh sb="36" eb="38">
      <t>シサン</t>
    </rPh>
    <rPh sb="41" eb="43">
      <t>センタク</t>
    </rPh>
    <phoneticPr fontId="2"/>
  </si>
  <si>
    <t>物価補正後</t>
    <rPh sb="0" eb="2">
      <t>ブッカ</t>
    </rPh>
    <rPh sb="2" eb="4">
      <t>ホセイ</t>
    </rPh>
    <rPh sb="4" eb="5">
      <t>ゴ</t>
    </rPh>
    <phoneticPr fontId="2"/>
  </si>
  <si>
    <t>金額(千円)</t>
    <rPh sb="0" eb="2">
      <t>キンガク</t>
    </rPh>
    <rPh sb="3" eb="5">
      <t>センエン</t>
    </rPh>
    <phoneticPr fontId="2"/>
  </si>
  <si>
    <t>回収期間</t>
    <rPh sb="0" eb="2">
      <t>カイシュウ</t>
    </rPh>
    <rPh sb="2" eb="4">
      <t>キカン</t>
    </rPh>
    <phoneticPr fontId="2"/>
  </si>
  <si>
    <t>その他費用</t>
    <rPh sb="2" eb="3">
      <t>タ</t>
    </rPh>
    <rPh sb="3" eb="5">
      <t>ヒヨウ</t>
    </rPh>
    <phoneticPr fontId="2"/>
  </si>
  <si>
    <t>開発費</t>
    <rPh sb="0" eb="3">
      <t>カイハツヒ</t>
    </rPh>
    <phoneticPr fontId="2"/>
  </si>
  <si>
    <t>租税</t>
    <rPh sb="0" eb="2">
      <t>ソゼイ</t>
    </rPh>
    <phoneticPr fontId="2"/>
  </si>
  <si>
    <t>回収期間</t>
    <rPh sb="0" eb="4">
      <t>カイシュウキカン</t>
    </rPh>
    <phoneticPr fontId="2"/>
  </si>
  <si>
    <t>キャッシュフロー</t>
    <phoneticPr fontId="2"/>
  </si>
  <si>
    <t>売電単価（円/kWh, 20年平均）</t>
    <rPh sb="0" eb="2">
      <t>バイデン</t>
    </rPh>
    <rPh sb="2" eb="4">
      <t>タンカ</t>
    </rPh>
    <rPh sb="5" eb="6">
      <t>エン</t>
    </rPh>
    <rPh sb="14" eb="17">
      <t>ネンヘイキン</t>
    </rPh>
    <phoneticPr fontId="2"/>
  </si>
  <si>
    <t>FIPのプレミアム価格（円/kWh, 20年平均）</t>
    <rPh sb="9" eb="11">
      <t>カカク</t>
    </rPh>
    <rPh sb="12" eb="13">
      <t>エン</t>
    </rPh>
    <phoneticPr fontId="2"/>
  </si>
  <si>
    <t>年間収入（百万円, 20年平均）</t>
    <rPh sb="0" eb="2">
      <t>ネンカン</t>
    </rPh>
    <rPh sb="2" eb="4">
      <t>シュウニュウ</t>
    </rPh>
    <rPh sb="5" eb="8">
      <t>ヒャクマンエン</t>
    </rPh>
    <rPh sb="12" eb="13">
      <t>ネン</t>
    </rPh>
    <rPh sb="13" eb="15">
      <t>ヘイキン</t>
    </rPh>
    <phoneticPr fontId="2"/>
  </si>
  <si>
    <t>DSCR(最小）</t>
    <rPh sb="5" eb="7">
      <t>サイショウ</t>
    </rPh>
    <phoneticPr fontId="2"/>
  </si>
  <si>
    <t>DE比率(最終年）</t>
    <rPh sb="2" eb="4">
      <t>ヒリツ</t>
    </rPh>
    <rPh sb="5" eb="8">
      <t>サイシュウネン</t>
    </rPh>
    <phoneticPr fontId="2"/>
  </si>
  <si>
    <t>接続費</t>
    <rPh sb="0" eb="2">
      <t>セツゾク</t>
    </rPh>
    <rPh sb="2" eb="3">
      <t>ヒ</t>
    </rPh>
    <phoneticPr fontId="2"/>
  </si>
  <si>
    <t>運転維持費</t>
    <rPh sb="0" eb="2">
      <t>ウンテン</t>
    </rPh>
    <rPh sb="2" eb="4">
      <t>イジ</t>
    </rPh>
    <phoneticPr fontId="2"/>
  </si>
  <si>
    <t>運転維持費　合計</t>
    <rPh sb="0" eb="2">
      <t>ウンテン</t>
    </rPh>
    <rPh sb="2" eb="4">
      <t>イジ</t>
    </rPh>
    <rPh sb="6" eb="8">
      <t>ゴウケイ</t>
    </rPh>
    <phoneticPr fontId="2"/>
  </si>
  <si>
    <t>■貸借対照表（ある時点の「資産・負債・純資産」の残高を示す）
・流動資産：1年以内に現金化（回収・消費）される資産
・固定資産：1年を越えて保有し、長期間にわたって使用・保有する資産
・流動負債：1年以内に支払期限が到来する負債
・固定負債：支払期限が1年を超える負債
・繰延収益：すでに受け取った収入のうち、当期はまだ収益として計上せず、将来の期間にわたって収益化するもの
・資本（純資産の部）：資産から負債を差し引いた残りで、株主（出資者）に帰属する持分（出資と利益の蓄積など）
■損益計算書（一定期間の「収益・費用」と利益を示す）
・営業収益：主たる事業で得た収益（主に売電収入）
・営業外収益：主たる事業以外で継続的に発生する収益
・特別利益：臨時・例外的に発生する利益
・営業費用：主たる事業を行うための費用
・営業外費用：主たる事業以外で継続的に発生する費用
・特別損失：臨時・例外的に発生する損失
■キャッシュフロー計算書（一定期間の「現金の増減（入出金）」を示す）
・業務活動によるキャッシュ・フロー：発電・売電など日常の事業活動で生じた現金収支
・投資活動によるキャッシュ・フロー：設備投資や資産の取得・売却などに伴う現金収支
・財務活動によるキャッシュ・フロー：借入・返済、出資、配当など資金調達・返済に伴う現金収支</t>
    <rPh sb="1" eb="3">
      <t>タイシャク</t>
    </rPh>
    <rPh sb="3" eb="6">
      <t>タイショウヒョウ</t>
    </rPh>
    <rPh sb="32" eb="34">
      <t>リュウドウ</t>
    </rPh>
    <rPh sb="34" eb="36">
      <t>シサン</t>
    </rPh>
    <rPh sb="59" eb="61">
      <t>コテイ</t>
    </rPh>
    <rPh sb="61" eb="63">
      <t>シサン</t>
    </rPh>
    <rPh sb="65" eb="66">
      <t>ネン</t>
    </rPh>
    <rPh sb="67" eb="68">
      <t>コ</t>
    </rPh>
    <rPh sb="70" eb="72">
      <t>ホユウ</t>
    </rPh>
    <rPh sb="74" eb="77">
      <t>チョウキカン</t>
    </rPh>
    <rPh sb="82" eb="84">
      <t>シヨウ</t>
    </rPh>
    <rPh sb="85" eb="87">
      <t>ホユウ</t>
    </rPh>
    <rPh sb="89" eb="91">
      <t>シサン</t>
    </rPh>
    <rPh sb="93" eb="95">
      <t>リュウドウ</t>
    </rPh>
    <rPh sb="95" eb="97">
      <t>フサイ</t>
    </rPh>
    <rPh sb="116" eb="118">
      <t>コテイ</t>
    </rPh>
    <rPh sb="118" eb="120">
      <t>フサイ</t>
    </rPh>
    <rPh sb="136" eb="138">
      <t>クリノベ</t>
    </rPh>
    <rPh sb="138" eb="140">
      <t>シュウエキ</t>
    </rPh>
    <rPh sb="192" eb="195">
      <t>ジュンシサン</t>
    </rPh>
    <rPh sb="196" eb="197">
      <t>ブ</t>
    </rPh>
    <rPh sb="244" eb="246">
      <t>ソンエキ</t>
    </rPh>
    <rPh sb="246" eb="249">
      <t>ケイサンショ</t>
    </rPh>
    <rPh sb="271" eb="273">
      <t>エイギョウ</t>
    </rPh>
    <rPh sb="273" eb="275">
      <t>シュウエキ</t>
    </rPh>
    <rPh sb="279" eb="281">
      <t>ジギョウ</t>
    </rPh>
    <rPh sb="368" eb="369">
      <t>シュ</t>
    </rPh>
    <rPh sb="371" eb="373">
      <t>ジギョウ</t>
    </rPh>
    <rPh sb="417" eb="420">
      <t>ケイサンショ</t>
    </rPh>
    <phoneticPr fontId="2"/>
  </si>
  <si>
    <t>借入金額</t>
    <rPh sb="0" eb="2">
      <t>カリイレ</t>
    </rPh>
    <rPh sb="2" eb="4">
      <t>キンガク</t>
    </rPh>
    <phoneticPr fontId="2"/>
  </si>
  <si>
    <t>借入期間</t>
    <rPh sb="0" eb="2">
      <t>カリイレ</t>
    </rPh>
    <rPh sb="2" eb="4">
      <t>キカン</t>
    </rPh>
    <phoneticPr fontId="2"/>
  </si>
  <si>
    <t>借入利率</t>
    <rPh sb="0" eb="2">
      <t>カリイレ</t>
    </rPh>
    <rPh sb="2" eb="4">
      <t>リリツ</t>
    </rPh>
    <phoneticPr fontId="2"/>
  </si>
  <si>
    <t>累積支払利息</t>
    <rPh sb="0" eb="2">
      <t>ルイセキ</t>
    </rPh>
    <rPh sb="2" eb="6">
      <t>シハライリソク</t>
    </rPh>
    <phoneticPr fontId="2"/>
  </si>
  <si>
    <t>項目②支払利息</t>
    <rPh sb="0" eb="2">
      <t>コウモク</t>
    </rPh>
    <rPh sb="3" eb="5">
      <t>シハラ</t>
    </rPh>
    <rPh sb="5" eb="7">
      <t>リソク</t>
    </rPh>
    <phoneticPr fontId="2"/>
  </si>
  <si>
    <t>項目①支払利息</t>
    <rPh sb="0" eb="2">
      <t>コウモク</t>
    </rPh>
    <rPh sb="3" eb="5">
      <t>シハラ</t>
    </rPh>
    <rPh sb="5" eb="7">
      <t>リソク</t>
    </rPh>
    <phoneticPr fontId="2"/>
  </si>
  <si>
    <t>項目③支払利息</t>
    <rPh sb="0" eb="2">
      <t>コウモク</t>
    </rPh>
    <rPh sb="3" eb="5">
      <t>シハラ</t>
    </rPh>
    <rPh sb="5" eb="7">
      <t>リソク</t>
    </rPh>
    <phoneticPr fontId="2"/>
  </si>
  <si>
    <t>合計支払利息</t>
    <rPh sb="0" eb="2">
      <t>ゴウケイ</t>
    </rPh>
    <rPh sb="2" eb="4">
      <t>シハラ</t>
    </rPh>
    <rPh sb="4" eb="6">
      <t>リソク</t>
    </rPh>
    <phoneticPr fontId="2"/>
  </si>
  <si>
    <t>原価償却費：手引き4.2.3 3)を参照
・定額法：毎期の減価償却費が一定となる方法。
・定率法：期首の帳簿価額（未償却残高）に一定率を乗じて償却する方法。初期の償却費が大きく、年々小さくなる。</t>
    <rPh sb="0" eb="2">
      <t>ゲンカ</t>
    </rPh>
    <rPh sb="2" eb="5">
      <t>ショウキャクヒ</t>
    </rPh>
    <rPh sb="6" eb="8">
      <t>テビ</t>
    </rPh>
    <rPh sb="18" eb="20">
      <t>サンショウ</t>
    </rPh>
    <rPh sb="22" eb="24">
      <t>テイガク</t>
    </rPh>
    <rPh sb="24" eb="25">
      <t>ホウ</t>
    </rPh>
    <phoneticPr fontId="2"/>
  </si>
  <si>
    <t>均等化発電原価（LCOE)</t>
    <rPh sb="0" eb="3">
      <t>キントウカ</t>
    </rPh>
    <rPh sb="3" eb="5">
      <t>ハツデン</t>
    </rPh>
    <rPh sb="5" eb="7">
      <t>ゲンカ</t>
    </rPh>
    <phoneticPr fontId="2"/>
  </si>
  <si>
    <t>LCOE</t>
    <phoneticPr fontId="2"/>
  </si>
  <si>
    <t>資本費</t>
    <rPh sb="0" eb="3">
      <t>シホンヒ</t>
    </rPh>
    <phoneticPr fontId="2"/>
  </si>
  <si>
    <t>運転維持費</t>
    <rPh sb="0" eb="5">
      <t>ウンテンイジヒ</t>
    </rPh>
    <phoneticPr fontId="2"/>
  </si>
  <si>
    <t>発電電力量</t>
    <rPh sb="0" eb="5">
      <t>ハツデンデンリョクリョウ</t>
    </rPh>
    <phoneticPr fontId="2"/>
  </si>
  <si>
    <t>割引率</t>
    <rPh sb="0" eb="3">
      <t>ワリビキリツ</t>
    </rPh>
    <phoneticPr fontId="2"/>
  </si>
  <si>
    <t>一般的な算出方法で回収期間、IRR、DSCR、DE比率、LCOEを算出できるシートです。</t>
    <rPh sb="0" eb="2">
      <t>イッパン</t>
    </rPh>
    <rPh sb="2" eb="3">
      <t>テキ</t>
    </rPh>
    <rPh sb="4" eb="6">
      <t>サンシュツ</t>
    </rPh>
    <rPh sb="6" eb="8">
      <t>ホウホウ</t>
    </rPh>
    <rPh sb="9" eb="11">
      <t>カイシュウ</t>
    </rPh>
    <rPh sb="11" eb="13">
      <t>キカン</t>
    </rPh>
    <rPh sb="25" eb="27">
      <t>ヒリツ</t>
    </rPh>
    <rPh sb="33" eb="35">
      <t>サンシュツ</t>
    </rPh>
    <phoneticPr fontId="2"/>
  </si>
  <si>
    <t>運転維持費</t>
    <rPh sb="0" eb="2">
      <t>ウンテン</t>
    </rPh>
    <rPh sb="2" eb="5">
      <t>イジヒ</t>
    </rPh>
    <phoneticPr fontId="2"/>
  </si>
  <si>
    <t>LCOE [円/kWh]</t>
    <phoneticPr fontId="2"/>
  </si>
  <si>
    <t>地域との共生等に係る費用</t>
    <rPh sb="0" eb="2">
      <t>チイキ</t>
    </rPh>
    <rPh sb="4" eb="6">
      <t>キョウセイ</t>
    </rPh>
    <rPh sb="6" eb="7">
      <t>ナド</t>
    </rPh>
    <rPh sb="8" eb="9">
      <t>カカワ</t>
    </rPh>
    <rPh sb="10" eb="12">
      <t>ヒヨウ</t>
    </rPh>
    <phoneticPr fontId="2"/>
  </si>
  <si>
    <t>売電電力量（kWh）</t>
    <rPh sb="0" eb="2">
      <t>バイデン</t>
    </rPh>
    <rPh sb="2" eb="5">
      <t>デンリョクリョウ</t>
    </rPh>
    <phoneticPr fontId="2"/>
  </si>
  <si>
    <t>送電ロス率</t>
    <rPh sb="0" eb="2">
      <t>ソウデン</t>
    </rPh>
    <rPh sb="4" eb="5">
      <t>リツ</t>
    </rPh>
    <phoneticPr fontId="2"/>
  </si>
  <si>
    <t>区分１</t>
    <rPh sb="0" eb="2">
      <t>クブン</t>
    </rPh>
    <phoneticPr fontId="2"/>
  </si>
  <si>
    <t>区分２</t>
    <rPh sb="0" eb="2">
      <t>クブン</t>
    </rPh>
    <phoneticPr fontId="2"/>
  </si>
  <si>
    <t>区分３</t>
    <rPh sb="0" eb="2">
      <t>クブン</t>
    </rPh>
    <phoneticPr fontId="2"/>
  </si>
  <si>
    <t>区分４</t>
    <rPh sb="0" eb="2">
      <t>クブン</t>
    </rPh>
    <phoneticPr fontId="2"/>
  </si>
  <si>
    <t>相対合成効率</t>
    <rPh sb="0" eb="2">
      <t>ソウタイ</t>
    </rPh>
    <rPh sb="2" eb="4">
      <t>ゴウセイ</t>
    </rPh>
    <rPh sb="4" eb="6">
      <t>コウリツ</t>
    </rPh>
    <phoneticPr fontId="1"/>
  </si>
  <si>
    <t>土地賃貸料</t>
    <rPh sb="0" eb="2">
      <t>トチ</t>
    </rPh>
    <rPh sb="2" eb="5">
      <t>チンタイリョウ</t>
    </rPh>
    <phoneticPr fontId="2"/>
  </si>
  <si>
    <t>その他</t>
    <rPh sb="2" eb="3">
      <t>タ</t>
    </rPh>
    <phoneticPr fontId="2"/>
  </si>
  <si>
    <t>企業債</t>
    <rPh sb="0" eb="3">
      <t>キギョウサイ</t>
    </rPh>
    <phoneticPr fontId="2"/>
  </si>
  <si>
    <t>金融費用</t>
    <rPh sb="0" eb="4">
      <t>キンユウヒヨウ</t>
    </rPh>
    <phoneticPr fontId="2"/>
  </si>
  <si>
    <t>初期投資額</t>
    <rPh sb="0" eb="5">
      <t>ショキトウシガク</t>
    </rPh>
    <phoneticPr fontId="2"/>
  </si>
  <si>
    <t>運転下限流量比</t>
    <phoneticPr fontId="2"/>
  </si>
  <si>
    <t>損失落差</t>
    <rPh sb="0" eb="2">
      <t>ソンシツ</t>
    </rPh>
    <rPh sb="2" eb="4">
      <t>ラクサ</t>
    </rPh>
    <phoneticPr fontId="2"/>
  </si>
  <si>
    <t>水車型式</t>
    <rPh sb="0" eb="2">
      <t>スイシャ</t>
    </rPh>
    <rPh sb="2" eb="4">
      <t>ケイシキ</t>
    </rPh>
    <phoneticPr fontId="2"/>
  </si>
  <si>
    <t>出典：一般財団法人新エネルギー財団「中小水力発電ガイドブック（新訂5版）」P124–126に掲載の相対合成効率曲線</t>
    <rPh sb="0" eb="2">
      <t>シュッテン</t>
    </rPh>
    <rPh sb="3" eb="5">
      <t>イッパン</t>
    </rPh>
    <rPh sb="5" eb="7">
      <t>ザイダン</t>
    </rPh>
    <rPh sb="7" eb="9">
      <t>ホウジン</t>
    </rPh>
    <rPh sb="9" eb="10">
      <t>シン</t>
    </rPh>
    <rPh sb="15" eb="17">
      <t>ザイダン</t>
    </rPh>
    <rPh sb="18" eb="20">
      <t>チュウショウ</t>
    </rPh>
    <rPh sb="20" eb="22">
      <t>スイリョク</t>
    </rPh>
    <rPh sb="22" eb="24">
      <t>ハツデン</t>
    </rPh>
    <rPh sb="31" eb="33">
      <t>シンテイ</t>
    </rPh>
    <rPh sb="34" eb="35">
      <t>バン</t>
    </rPh>
    <rPh sb="46" eb="48">
      <t>ケイサイ</t>
    </rPh>
    <rPh sb="49" eb="51">
      <t>ソウタイ</t>
    </rPh>
    <rPh sb="51" eb="53">
      <t>ゴウセイ</t>
    </rPh>
    <rPh sb="53" eb="55">
      <t>コウリツ</t>
    </rPh>
    <rPh sb="55" eb="57">
      <t>キョクセン</t>
    </rPh>
    <phoneticPr fontId="2"/>
  </si>
  <si>
    <t>流量比</t>
    <rPh sb="0" eb="3">
      <t>リュウリョウヒ</t>
    </rPh>
    <phoneticPr fontId="1"/>
  </si>
  <si>
    <r>
      <t xml:space="preserve">流量比
</t>
    </r>
    <r>
      <rPr>
        <sz val="10"/>
        <color theme="1"/>
        <rFont val="Meiryo UI"/>
        <family val="3"/>
        <charset val="128"/>
      </rPr>
      <t>（負荷率）</t>
    </r>
    <rPh sb="0" eb="3">
      <t>リュウリョウヒ</t>
    </rPh>
    <phoneticPr fontId="1"/>
  </si>
  <si>
    <t>【租税】</t>
    <rPh sb="1" eb="3">
      <t>ソゼイ</t>
    </rPh>
    <phoneticPr fontId="2"/>
  </si>
  <si>
    <t>・本シートでは、租税を試算できます。
・試算方法は定額法、定率法のどちらかを選択できます。
・各資産の合計が支出シートの「減価償却費」に反映されます。</t>
    <rPh sb="1" eb="2">
      <t>ホン</t>
    </rPh>
    <rPh sb="8" eb="10">
      <t>ソゼイ</t>
    </rPh>
    <rPh sb="11" eb="13">
      <t>シサン</t>
    </rPh>
    <rPh sb="20" eb="22">
      <t>シサン</t>
    </rPh>
    <rPh sb="22" eb="24">
      <t>ホウホウ</t>
    </rPh>
    <rPh sb="25" eb="27">
      <t>テイガク</t>
    </rPh>
    <rPh sb="27" eb="28">
      <t>ホウ</t>
    </rPh>
    <rPh sb="29" eb="32">
      <t>テイリツホウ</t>
    </rPh>
    <rPh sb="38" eb="40">
      <t>センタク</t>
    </rPh>
    <rPh sb="47" eb="48">
      <t>カク</t>
    </rPh>
    <rPh sb="48" eb="50">
      <t>シサン</t>
    </rPh>
    <rPh sb="51" eb="53">
      <t>ゴウケイ</t>
    </rPh>
    <rPh sb="54" eb="56">
      <t>シシュツ</t>
    </rPh>
    <rPh sb="61" eb="66">
      <t>ゲンカショウキャクヒ</t>
    </rPh>
    <rPh sb="68" eb="70">
      <t>ハンエイ</t>
    </rPh>
    <phoneticPr fontId="2"/>
  </si>
  <si>
    <t>租税：手引き 4.2.2 (5)を参照
・定額法：毎期の減価償却費が一定となる方法。
・定率法：期首の帳簿価額（未償却残高）に一定率を乗じて償却する方法。初期の償却費が大きく、年々小さくなる。</t>
    <rPh sb="0" eb="2">
      <t>ソゼイ</t>
    </rPh>
    <rPh sb="3" eb="5">
      <t>テビ</t>
    </rPh>
    <rPh sb="21" eb="23">
      <t>テイガク</t>
    </rPh>
    <rPh sb="23" eb="24">
      <t>ホウ</t>
    </rPh>
    <phoneticPr fontId="2"/>
  </si>
  <si>
    <t>［ファイルの説明］シートに戻る</t>
  </si>
  <si>
    <t>電気関係</t>
    <rPh sb="0" eb="4">
      <t>デンキカンケイ</t>
    </rPh>
    <phoneticPr fontId="2"/>
  </si>
  <si>
    <t>・回収期間法：手引き 5.1.1を参照
　※本試算モデルでは、年度ごとの売電収益および運転維持費の変動を踏まえ、各年度の「売電収益ー運転維持費」を回収残高から差し引き、回収残高が0以下となった年度を回収時期としています。
・プロジェクトIRR（内部収益率）：手引き 5.1.2を参照 
・元利金返済カバー率（DSCR）：手引き 5.1.3を参照
・DE比率：手引き 5.1.4を参照
・均等化発電原価（LCOE)：手引き 5.1.5を参照
　※資本費は、財務三表シートのキャッシュフロー計算書における「有形固定資産の取得による支出」と「無形固定資産の取得による支出」の合計額から算出しており、「建設費」は資本費に含まれます。</t>
    <rPh sb="1" eb="5">
      <t>カイシュウキカン</t>
    </rPh>
    <rPh sb="5" eb="6">
      <t>ホウ</t>
    </rPh>
    <rPh sb="52" eb="53">
      <t>フ</t>
    </rPh>
    <rPh sb="61" eb="65">
      <t>バイデンシュウエキ</t>
    </rPh>
    <rPh sb="66" eb="71">
      <t>ウンテンイジヒ</t>
    </rPh>
    <rPh sb="122" eb="124">
      <t>ナイブ</t>
    </rPh>
    <rPh sb="124" eb="126">
      <t>シュウエキ</t>
    </rPh>
    <rPh sb="126" eb="127">
      <t>リツ</t>
    </rPh>
    <rPh sb="222" eb="225">
      <t>シホンヒ</t>
    </rPh>
    <rPh sb="227" eb="229">
      <t>ザイム</t>
    </rPh>
    <rPh sb="229" eb="231">
      <t>サンヒョウ</t>
    </rPh>
    <rPh sb="243" eb="246">
      <t>ケイサンショ</t>
    </rPh>
    <rPh sb="296" eb="299">
      <t>ケンセツヒ</t>
    </rPh>
    <rPh sb="302" eb="305">
      <t>シホンヒ</t>
    </rPh>
    <phoneticPr fontId="2"/>
  </si>
  <si>
    <t>赤字</t>
    <rPh sb="0" eb="2">
      <t>アカジ</t>
    </rPh>
    <phoneticPr fontId="2"/>
  </si>
  <si>
    <t>赤字で示した項目は、事業性評価指標の試算に必須の項目です。</t>
    <rPh sb="3" eb="4">
      <t>シメ</t>
    </rPh>
    <phoneticPr fontId="2"/>
  </si>
  <si>
    <t>金融機関への融資相談時に、金融機関が主に確認する箇所を示しています。</t>
    <rPh sb="27" eb="28">
      <t>シメ</t>
    </rPh>
    <phoneticPr fontId="2"/>
  </si>
  <si>
    <t>~</t>
    <phoneticPr fontId="2"/>
  </si>
  <si>
    <t>（下限)</t>
    <rPh sb="1" eb="3">
      <t>カゲン</t>
    </rPh>
    <phoneticPr fontId="2"/>
  </si>
  <si>
    <t>（上限）</t>
    <rPh sb="1" eb="3">
      <t>ジョウゲン</t>
    </rPh>
    <phoneticPr fontId="2"/>
  </si>
  <si>
    <t>接続費</t>
    <rPh sb="0" eb="3">
      <t>セツゾクヒ</t>
    </rPh>
    <phoneticPr fontId="2"/>
  </si>
  <si>
    <t>送配電設備</t>
    <rPh sb="0" eb="3">
      <t>ソウハイデン</t>
    </rPh>
    <rPh sb="3" eb="5">
      <t>セツビ</t>
    </rPh>
    <phoneticPr fontId="2"/>
  </si>
  <si>
    <t>租税を試算するシートです。</t>
    <rPh sb="0" eb="2">
      <t>ソゼイ</t>
    </rPh>
    <rPh sb="3" eb="5">
      <t>シサン</t>
    </rPh>
    <phoneticPr fontId="2"/>
  </si>
  <si>
    <t>物価補正</t>
    <rPh sb="0" eb="4">
      <t>ブッカホセイ</t>
    </rPh>
    <phoneticPr fontId="2"/>
  </si>
  <si>
    <t>運転維持費（支払利息、法人税、法人住民税は除く）</t>
    <rPh sb="0" eb="5">
      <t>ウンテンイジヒ</t>
    </rPh>
    <rPh sb="6" eb="8">
      <t>シハラ</t>
    </rPh>
    <rPh sb="8" eb="10">
      <t>リソク</t>
    </rPh>
    <rPh sb="11" eb="14">
      <t>ホウジンゼイ</t>
    </rPh>
    <rPh sb="15" eb="17">
      <t>ホウジン</t>
    </rPh>
    <rPh sb="17" eb="20">
      <t>ジュウミンゼイ</t>
    </rPh>
    <rPh sb="21" eb="22">
      <t>ノゾ</t>
    </rPh>
    <phoneticPr fontId="2"/>
  </si>
  <si>
    <t>項目①期末元金</t>
    <rPh sb="0" eb="2">
      <t>コウモク</t>
    </rPh>
    <rPh sb="3" eb="5">
      <t>キマツ</t>
    </rPh>
    <rPh sb="5" eb="7">
      <t>ガンキン</t>
    </rPh>
    <phoneticPr fontId="2"/>
  </si>
  <si>
    <t>項目②期末元金</t>
    <rPh sb="0" eb="2">
      <t>コウモク</t>
    </rPh>
    <rPh sb="3" eb="5">
      <t>キマツ</t>
    </rPh>
    <rPh sb="5" eb="7">
      <t>ガンキン</t>
    </rPh>
    <phoneticPr fontId="2"/>
  </si>
  <si>
    <t>項目③期末元金</t>
    <rPh sb="0" eb="2">
      <t>コウモク</t>
    </rPh>
    <rPh sb="3" eb="5">
      <t>キマツ</t>
    </rPh>
    <rPh sb="5" eb="7">
      <t>ガンキン</t>
    </rPh>
    <phoneticPr fontId="2"/>
  </si>
  <si>
    <t>合計期末元金</t>
    <rPh sb="0" eb="2">
      <t>ゴウケイ</t>
    </rPh>
    <rPh sb="2" eb="4">
      <t>キマツ</t>
    </rPh>
    <rPh sb="4" eb="6">
      <t>ガンキン</t>
    </rPh>
    <phoneticPr fontId="2"/>
  </si>
  <si>
    <t>項目①元金返済</t>
    <rPh sb="0" eb="2">
      <t>コウモク</t>
    </rPh>
    <rPh sb="3" eb="5">
      <t>ガンキン</t>
    </rPh>
    <rPh sb="5" eb="7">
      <t>ヘンサイ</t>
    </rPh>
    <phoneticPr fontId="2"/>
  </si>
  <si>
    <t>項目②元金返済</t>
    <rPh sb="0" eb="2">
      <t>コウモク</t>
    </rPh>
    <rPh sb="3" eb="5">
      <t>ガンキン</t>
    </rPh>
    <rPh sb="5" eb="7">
      <t>ヘンサイ</t>
    </rPh>
    <phoneticPr fontId="2"/>
  </si>
  <si>
    <t>項目③元金返済</t>
    <rPh sb="0" eb="2">
      <t>コウモク</t>
    </rPh>
    <rPh sb="3" eb="5">
      <t>ガンキン</t>
    </rPh>
    <rPh sb="5" eb="7">
      <t>ヘンサイ</t>
    </rPh>
    <phoneticPr fontId="2"/>
  </si>
  <si>
    <t>合計元金返済</t>
    <rPh sb="0" eb="2">
      <t>ゴウケイ</t>
    </rPh>
    <rPh sb="2" eb="4">
      <t>ガンキン</t>
    </rPh>
    <rPh sb="4" eb="6">
      <t>ヘンサイ</t>
    </rPh>
    <phoneticPr fontId="2"/>
  </si>
  <si>
    <t>融資返済による支出</t>
    <rPh sb="0" eb="2">
      <t>ユウシ</t>
    </rPh>
    <phoneticPr fontId="2"/>
  </si>
  <si>
    <t>出資による収入</t>
    <rPh sb="0" eb="2">
      <t>シュッシ</t>
    </rPh>
    <rPh sb="5" eb="7">
      <t>シュウニュウ</t>
    </rPh>
    <phoneticPr fontId="2"/>
  </si>
  <si>
    <t>・本試算モデルは、「中小水力発電の開発における事業性評価の手引き」に記載している内容を基に、中小水力発電事業における収支の試算や事業性評価指標の算出ができるファイルです。
・主に、概略計画時点における事業性評価で活用することを想定して作成しています。詳細設計時点等では、より詳細に収支を試算し、事業性評価を行う必要があるため、ご注意ください。
・本ファイルは3パターンで事業性評価の比較ができるようになっていますが、3パターン以上で比較したい場合は本ファイルを複製してください。
・本ファイルの想定利用場面として、市町村が実施主体となって一つの中小水力発電事業を検討していることを想定しているため、企業全体での収支を把握したい時など前提条件が異なる場合は、各シートにおいて不要な項目を削除したり必要な項目を追加したりしてください。また、事業主体によって人件費等の考慮すべき費用項目が異なることから、実際の検討に際しては状況に応じて費用項目を見直すなど、本試算モデルを柔軟にご活用ください。
・大規模修繕による運転停止期間等は、発電所によって異なるため、本ファイルでは考慮していません。ご注意ください。</t>
    <rPh sb="1" eb="2">
      <t>ホン</t>
    </rPh>
    <rPh sb="2" eb="4">
      <t>シサン</t>
    </rPh>
    <rPh sb="10" eb="12">
      <t>チュウショウ</t>
    </rPh>
    <rPh sb="12" eb="14">
      <t>スイリョク</t>
    </rPh>
    <rPh sb="14" eb="16">
      <t>ハツデン</t>
    </rPh>
    <rPh sb="17" eb="19">
      <t>カイハツ</t>
    </rPh>
    <rPh sb="23" eb="26">
      <t>ジギョウセイ</t>
    </rPh>
    <rPh sb="26" eb="28">
      <t>ヒョウカ</t>
    </rPh>
    <rPh sb="29" eb="31">
      <t>テビ</t>
    </rPh>
    <rPh sb="34" eb="36">
      <t>キサイ</t>
    </rPh>
    <rPh sb="40" eb="42">
      <t>ナイヨウ</t>
    </rPh>
    <rPh sb="43" eb="44">
      <t>モト</t>
    </rPh>
    <rPh sb="46" eb="52">
      <t>チュウショウスイリョクハツデン</t>
    </rPh>
    <rPh sb="52" eb="54">
      <t>ジギョウ</t>
    </rPh>
    <rPh sb="58" eb="60">
      <t>シュウシ</t>
    </rPh>
    <rPh sb="61" eb="63">
      <t>シサン</t>
    </rPh>
    <rPh sb="64" eb="67">
      <t>ジギョウセイ</t>
    </rPh>
    <rPh sb="67" eb="69">
      <t>ヒョウカ</t>
    </rPh>
    <rPh sb="69" eb="71">
      <t>シヒョウ</t>
    </rPh>
    <rPh sb="72" eb="74">
      <t>サンシュツ</t>
    </rPh>
    <rPh sb="87" eb="88">
      <t>オモ</t>
    </rPh>
    <rPh sb="90" eb="92">
      <t>ガイリャク</t>
    </rPh>
    <rPh sb="92" eb="94">
      <t>ケイカク</t>
    </rPh>
    <rPh sb="94" eb="96">
      <t>ジテン</t>
    </rPh>
    <rPh sb="100" eb="103">
      <t>ジギョウセイ</t>
    </rPh>
    <rPh sb="103" eb="105">
      <t>ヒョウカ</t>
    </rPh>
    <rPh sb="106" eb="108">
      <t>カツヨウ</t>
    </rPh>
    <rPh sb="113" eb="115">
      <t>ソウテイ</t>
    </rPh>
    <rPh sb="117" eb="119">
      <t>サクセイ</t>
    </rPh>
    <rPh sb="125" eb="127">
      <t>ショウサイ</t>
    </rPh>
    <rPh sb="127" eb="129">
      <t>セッケイ</t>
    </rPh>
    <rPh sb="129" eb="131">
      <t>ジテン</t>
    </rPh>
    <rPh sb="131" eb="132">
      <t>ナド</t>
    </rPh>
    <rPh sb="137" eb="139">
      <t>ショウサイ</t>
    </rPh>
    <rPh sb="140" eb="142">
      <t>シュウシ</t>
    </rPh>
    <rPh sb="143" eb="145">
      <t>シサン</t>
    </rPh>
    <rPh sb="147" eb="150">
      <t>ジギョウセイ</t>
    </rPh>
    <rPh sb="150" eb="152">
      <t>ヒョウカ</t>
    </rPh>
    <rPh sb="153" eb="154">
      <t>オコナ</t>
    </rPh>
    <rPh sb="155" eb="157">
      <t>ヒツヨウ</t>
    </rPh>
    <rPh sb="164" eb="166">
      <t>チュウイ</t>
    </rPh>
    <rPh sb="173" eb="174">
      <t>ホン</t>
    </rPh>
    <rPh sb="185" eb="188">
      <t>ジギョウセイ</t>
    </rPh>
    <rPh sb="188" eb="190">
      <t>ヒョウカ</t>
    </rPh>
    <rPh sb="191" eb="193">
      <t>ヒカク</t>
    </rPh>
    <rPh sb="213" eb="215">
      <t>イジョウ</t>
    </rPh>
    <rPh sb="216" eb="218">
      <t>ヒカク</t>
    </rPh>
    <rPh sb="221" eb="223">
      <t>バアイ</t>
    </rPh>
    <rPh sb="224" eb="225">
      <t>ホン</t>
    </rPh>
    <rPh sb="230" eb="232">
      <t>フクセイ</t>
    </rPh>
    <rPh sb="241" eb="242">
      <t>ホン</t>
    </rPh>
    <rPh sb="247" eb="249">
      <t>ソウテイ</t>
    </rPh>
    <rPh sb="249" eb="251">
      <t>リヨウ</t>
    </rPh>
    <rPh sb="251" eb="253">
      <t>バメン</t>
    </rPh>
    <rPh sb="257" eb="260">
      <t>シチョウソン</t>
    </rPh>
    <rPh sb="261" eb="265">
      <t>ジッシシュタイ</t>
    </rPh>
    <rPh sb="269" eb="270">
      <t>ヒト</t>
    </rPh>
    <rPh sb="272" eb="278">
      <t>チュウショウスイリョクハツデン</t>
    </rPh>
    <rPh sb="278" eb="280">
      <t>ジギョウ</t>
    </rPh>
    <rPh sb="281" eb="283">
      <t>ケントウ</t>
    </rPh>
    <rPh sb="290" eb="292">
      <t>ソウテイ</t>
    </rPh>
    <rPh sb="299" eb="301">
      <t>キギョウ</t>
    </rPh>
    <rPh sb="301" eb="303">
      <t>ゼンタイ</t>
    </rPh>
    <rPh sb="305" eb="307">
      <t>シュウシ</t>
    </rPh>
    <rPh sb="308" eb="310">
      <t>ハアク</t>
    </rPh>
    <rPh sb="313" eb="314">
      <t>トキ</t>
    </rPh>
    <rPh sb="316" eb="318">
      <t>ゼンテイ</t>
    </rPh>
    <rPh sb="318" eb="320">
      <t>ジョウケン</t>
    </rPh>
    <rPh sb="321" eb="322">
      <t>コト</t>
    </rPh>
    <rPh sb="324" eb="326">
      <t>バアイ</t>
    </rPh>
    <rPh sb="328" eb="329">
      <t>カク</t>
    </rPh>
    <rPh sb="336" eb="338">
      <t>フヨウ</t>
    </rPh>
    <rPh sb="339" eb="341">
      <t>コウモク</t>
    </rPh>
    <rPh sb="342" eb="344">
      <t>サクジョ</t>
    </rPh>
    <rPh sb="347" eb="349">
      <t>ヒツヨウ</t>
    </rPh>
    <rPh sb="350" eb="352">
      <t>コウモク</t>
    </rPh>
    <rPh sb="353" eb="355">
      <t>ツイカ</t>
    </rPh>
    <rPh sb="446" eb="451">
      <t>ダイキボシュウゼン</t>
    </rPh>
    <rPh sb="454" eb="456">
      <t>ウンテン</t>
    </rPh>
    <rPh sb="456" eb="458">
      <t>テイシ</t>
    </rPh>
    <rPh sb="458" eb="460">
      <t>キカン</t>
    </rPh>
    <rPh sb="460" eb="461">
      <t>ナド</t>
    </rPh>
    <rPh sb="463" eb="466">
      <t>ハツデンショ</t>
    </rPh>
    <rPh sb="470" eb="471">
      <t>コト</t>
    </rPh>
    <rPh sb="476" eb="477">
      <t>ホン</t>
    </rPh>
    <rPh sb="483" eb="485">
      <t>コウリョ</t>
    </rPh>
    <rPh sb="493" eb="495">
      <t>チュウイ</t>
    </rPh>
    <phoneticPr fontId="2"/>
  </si>
  <si>
    <t>融資出資比率</t>
    <rPh sb="0" eb="2">
      <t>ユウシ</t>
    </rPh>
    <rPh sb="2" eb="4">
      <t>シュッシ</t>
    </rPh>
    <rPh sb="4" eb="6">
      <t>ヒリツ</t>
    </rPh>
    <phoneticPr fontId="2"/>
  </si>
  <si>
    <t>水車の相対合成効率を設定するシートです。</t>
    <rPh sb="3" eb="5">
      <t>ソウタイ</t>
    </rPh>
    <phoneticPr fontId="2"/>
  </si>
  <si>
    <t>・本シートでは、「中小水力発電ガイドブック（新訂５版）」に掲載された相対合成効率曲線のグラフを参考として、水車の相対合成効率を設定します。
・流量比を４つの幅で分け、それぞれ相対合成効率を設定します。
・設定された相対合成効率は、収入シートの「相対合成効率」に反映されます。</t>
    <rPh sb="1" eb="2">
      <t>ホン</t>
    </rPh>
    <rPh sb="29" eb="31">
      <t>ケイサイ</t>
    </rPh>
    <rPh sb="47" eb="49">
      <t>サンコウ</t>
    </rPh>
    <rPh sb="56" eb="58">
      <t>ソウタイ</t>
    </rPh>
    <rPh sb="80" eb="81">
      <t>ワ</t>
    </rPh>
    <rPh sb="87" eb="89">
      <t>ソウタイ</t>
    </rPh>
    <rPh sb="89" eb="93">
      <t>ゴウセイコウリツ</t>
    </rPh>
    <rPh sb="94" eb="96">
      <t>セッテイ</t>
    </rPh>
    <rPh sb="102" eb="104">
      <t>セッテイ</t>
    </rPh>
    <rPh sb="107" eb="109">
      <t>ソウタイ</t>
    </rPh>
    <rPh sb="109" eb="111">
      <t>ゴウセイ</t>
    </rPh>
    <rPh sb="111" eb="113">
      <t>コウリツ</t>
    </rPh>
    <rPh sb="115" eb="117">
      <t>シュウニュウ</t>
    </rPh>
    <rPh sb="122" eb="124">
      <t>ソウタイ</t>
    </rPh>
    <rPh sb="124" eb="126">
      <t>ゴウセイ</t>
    </rPh>
    <rPh sb="126" eb="128">
      <t>コウリツ</t>
    </rPh>
    <rPh sb="130" eb="132">
      <t>ハンエイ</t>
    </rPh>
    <phoneticPr fontId="2"/>
  </si>
  <si>
    <t>【支払い利息】</t>
    <rPh sb="1" eb="3">
      <t>シハラ</t>
    </rPh>
    <rPh sb="4" eb="6">
      <t>リソク</t>
    </rPh>
    <phoneticPr fontId="2"/>
  </si>
  <si>
    <t>支払い利息：手引き 4.2.2 (6)を参照
・借入利率：ローンにかかる金利であり、残高にこの割合をかけて、その期の利息を計算する
・借入期間：返済を行う期間
・初回返済年：返済が始まる年
・期初元金：その期の開始時点の元金残高
・元金返済：その期に返済する元金部分
・利息：その期に発生した利息
・元利合計：その期に支払う返済額（元金返済＋利息）
・期末元金：その期の終了時点の元金残高
・支払利息：その期に実際に支払った利息
・未払利息：期末時点でまだ支払っていない利息の残高</t>
    <rPh sb="0" eb="2">
      <t>シハラ</t>
    </rPh>
    <rPh sb="3" eb="5">
      <t>リソク</t>
    </rPh>
    <rPh sb="36" eb="38">
      <t>キンリ</t>
    </rPh>
    <rPh sb="96" eb="98">
      <t>キショ</t>
    </rPh>
    <rPh sb="98" eb="100">
      <t>ガンキン</t>
    </rPh>
    <rPh sb="168" eb="170">
      <t>ヘンサイ</t>
    </rPh>
    <phoneticPr fontId="2"/>
  </si>
  <si>
    <t>金融機関等から借入している場合、支払い利息を試算するシートです。</t>
    <rPh sb="0" eb="2">
      <t>キンユウ</t>
    </rPh>
    <rPh sb="2" eb="4">
      <t>キカン</t>
    </rPh>
    <rPh sb="4" eb="5">
      <t>ナド</t>
    </rPh>
    <rPh sb="7" eb="9">
      <t>カリイレ</t>
    </rPh>
    <rPh sb="13" eb="15">
      <t>バアイ</t>
    </rPh>
    <rPh sb="16" eb="18">
      <t>シハラ</t>
    </rPh>
    <rPh sb="19" eb="21">
      <t>リソク</t>
    </rPh>
    <rPh sb="22" eb="24">
      <t>シサン</t>
    </rPh>
    <phoneticPr fontId="2"/>
  </si>
  <si>
    <t>支払い利息</t>
  </si>
  <si>
    <t>支払い利息</t>
    <rPh sb="0" eb="2">
      <t>シハラ</t>
    </rPh>
    <rPh sb="3" eb="5">
      <t>リソク</t>
    </rPh>
    <phoneticPr fontId="2"/>
  </si>
  <si>
    <t>■初期費用
・工事費：手引き 4.2.1 (1)を参照
・接続費：手引き 4.2.1 (2)を参照
　※工事費に含まれる「送配電設備費」は、発電した電力を系統へ送るために必要となる発電所側の送電・受変電設備等に係る費用であり、一般送配電事業者との系統連系に伴って発生する「接続費」とは区分される。
・開発費：手引き 4.2.1 (3)を参照
■運転維持費
・人件費：手引き 4.2.2 (1)を参照
・修繕費：手引き 4.2.2 (2)を参照
・業務分担費（一般管理費）：手引き 4.2.2 (3)を参照
・水利使用量：手引き 4.2.2 (4)を参照
・租税：手引き 4.2.2 (5)を参照
・支払い利息：手引き 4.2.2 (6)を参照
・その他の費用：手引き 4.2.2(7)を参照
・減価償却費、廃棄費用：手引き 4.2.3を参照</t>
    <rPh sb="1" eb="5">
      <t>ショキヒヨウ</t>
    </rPh>
    <rPh sb="7" eb="10">
      <t>コウジヒ</t>
    </rPh>
    <rPh sb="11" eb="13">
      <t>テビ</t>
    </rPh>
    <rPh sb="25" eb="27">
      <t>サンショウ</t>
    </rPh>
    <rPh sb="29" eb="32">
      <t>セツゾクヒ</t>
    </rPh>
    <rPh sb="33" eb="35">
      <t>テビ</t>
    </rPh>
    <rPh sb="150" eb="152">
      <t>カイハツ</t>
    </rPh>
    <rPh sb="154" eb="156">
      <t>テビ</t>
    </rPh>
    <rPh sb="172" eb="174">
      <t>ウンテン</t>
    </rPh>
    <rPh sb="174" eb="177">
      <t>イジヒ</t>
    </rPh>
    <rPh sb="179" eb="182">
      <t>ジンケンヒ</t>
    </rPh>
    <rPh sb="201" eb="204">
      <t>シュウゼンヒ</t>
    </rPh>
    <rPh sb="223" eb="225">
      <t>ギョウム</t>
    </rPh>
    <rPh sb="254" eb="256">
      <t>スイリ</t>
    </rPh>
    <rPh sb="256" eb="259">
      <t>シヨウリョウ</t>
    </rPh>
    <rPh sb="278" eb="280">
      <t>ソゼイ</t>
    </rPh>
    <rPh sb="299" eb="301">
      <t>シハラ</t>
    </rPh>
    <rPh sb="302" eb="304">
      <t>リソク</t>
    </rPh>
    <rPh sb="325" eb="326">
      <t>ホカ</t>
    </rPh>
    <rPh sb="327" eb="329">
      <t>ヒヨウ</t>
    </rPh>
    <rPh sb="347" eb="352">
      <t>ゲンカショウキャクヒ</t>
    </rPh>
    <rPh sb="353" eb="357">
      <t>ハイキヒヨウ</t>
    </rPh>
    <rPh sb="368" eb="370">
      <t>サンショウ</t>
    </rPh>
    <phoneticPr fontId="2"/>
  </si>
  <si>
    <t>【相対合成効率】</t>
    <rPh sb="1" eb="3">
      <t>ソウタイ</t>
    </rPh>
    <rPh sb="3" eb="5">
      <t>ゴウセイ</t>
    </rPh>
    <rPh sb="5" eb="7">
      <t>コウリツ</t>
    </rPh>
    <phoneticPr fontId="2"/>
  </si>
  <si>
    <t>相対合成効率</t>
  </si>
  <si>
    <t>・本シートは、収入、支出のデータから、貸借対照表、損益計算書、キャッシュフロー計算書を作成できます。
・事業形態によって勘定科目が異なるため、使用しない項目は「0」を入力し、追加したい項目は自由記入欄に入力してください。
・自由記入欄が不足する場合は、適宜行を挿入し、併せて各項目の合計式を修正してください。
・キャッシュフロー計算書の「財務活動によるキャッシュ・フロー」に、支払い利息シートが未入力の場合に出資と融資の比率を入力できるようにしているため、融資の割合等を検討される際にご活用ください。</t>
    <rPh sb="1" eb="2">
      <t>ホン</t>
    </rPh>
    <rPh sb="7" eb="9">
      <t>シュウニュウ</t>
    </rPh>
    <rPh sb="10" eb="12">
      <t>シシュツ</t>
    </rPh>
    <rPh sb="19" eb="24">
      <t>タイシャクタイショウヒョウ</t>
    </rPh>
    <rPh sb="25" eb="27">
      <t>ソンエキ</t>
    </rPh>
    <rPh sb="27" eb="30">
      <t>ケイサンショ</t>
    </rPh>
    <rPh sb="39" eb="42">
      <t>ケイサンショ</t>
    </rPh>
    <rPh sb="43" eb="45">
      <t>サクセイ</t>
    </rPh>
    <rPh sb="60" eb="62">
      <t>カンジョウ</t>
    </rPh>
    <rPh sb="62" eb="64">
      <t>カモク</t>
    </rPh>
    <rPh sb="95" eb="100">
      <t>ジユウキニュウラン</t>
    </rPh>
    <rPh sb="101" eb="103">
      <t>ニュウリョク</t>
    </rPh>
    <rPh sb="164" eb="167">
      <t>ケイサンショ</t>
    </rPh>
    <rPh sb="169" eb="173">
      <t>ザイムカツドウ</t>
    </rPh>
    <rPh sb="188" eb="190">
      <t>シハラ</t>
    </rPh>
    <rPh sb="191" eb="193">
      <t>リソク</t>
    </rPh>
    <rPh sb="197" eb="200">
      <t>ミニュウリョク</t>
    </rPh>
    <rPh sb="201" eb="203">
      <t>バアイ</t>
    </rPh>
    <rPh sb="213" eb="215">
      <t>ニュウリョク</t>
    </rPh>
    <rPh sb="228" eb="230">
      <t>ユウシ</t>
    </rPh>
    <rPh sb="231" eb="233">
      <t>ワリアイ</t>
    </rPh>
    <rPh sb="233" eb="234">
      <t>ナド</t>
    </rPh>
    <rPh sb="235" eb="237">
      <t>ケントウ</t>
    </rPh>
    <rPh sb="240" eb="241">
      <t>サイ</t>
    </rPh>
    <rPh sb="243" eb="245">
      <t>カツヨウ</t>
    </rPh>
    <phoneticPr fontId="2"/>
  </si>
  <si>
    <t>・本シートでは、初期費用と運転管理費用を試算できます。
・使用しない項目には「0」を入力してください。
・追加したい項目がある場合は、空欄の項目欄に入力してください。
・金融機関に融資の相談を行う際に、金融機関が注目する費用に「金融機関チェックポイント」を付けていますので、試算時に参考にしてください。
・初期費用を試算する際に、積算時点が現在ではない場合、「物価補正」は「あり」を選択し、物価補正係数を入力してください。
・運転維持費を概算したい場合は、経済産業省 発電コスト検証ワーキンググループ「発電コスト検証に関するとりまとめ」※の発電コストを使用して試算することも可能です。発電コストを用いる場合は、空欄の項目欄に入力し、計算式が入っているセルで使用しない項目は空欄にしてください。
※ https://www.enecho.meti.go.jp/committee/council/basic_policy_subcommittee/mitoshi/cost_wg/pdf/cost_wg_20250206_01.pdf</t>
    <rPh sb="1" eb="2">
      <t>ホン</t>
    </rPh>
    <rPh sb="8" eb="12">
      <t>ショキヒヨウ</t>
    </rPh>
    <rPh sb="13" eb="15">
      <t>ウンテン</t>
    </rPh>
    <rPh sb="15" eb="17">
      <t>カンリ</t>
    </rPh>
    <rPh sb="17" eb="19">
      <t>ヒヨウ</t>
    </rPh>
    <rPh sb="20" eb="22">
      <t>シサン</t>
    </rPh>
    <rPh sb="29" eb="31">
      <t>シヨウ</t>
    </rPh>
    <rPh sb="34" eb="36">
      <t>コウモク</t>
    </rPh>
    <rPh sb="42" eb="44">
      <t>ニュウリョク</t>
    </rPh>
    <rPh sb="53" eb="55">
      <t>ツイカ</t>
    </rPh>
    <rPh sb="58" eb="60">
      <t>コウモク</t>
    </rPh>
    <rPh sb="63" eb="65">
      <t>バアイ</t>
    </rPh>
    <rPh sb="67" eb="69">
      <t>クウラン</t>
    </rPh>
    <rPh sb="70" eb="73">
      <t>コウモクラン</t>
    </rPh>
    <rPh sb="74" eb="76">
      <t>ニュウリョク</t>
    </rPh>
    <rPh sb="85" eb="87">
      <t>キンユウ</t>
    </rPh>
    <rPh sb="87" eb="89">
      <t>キカン</t>
    </rPh>
    <rPh sb="90" eb="92">
      <t>ユウシ</t>
    </rPh>
    <rPh sb="93" eb="95">
      <t>ソウダン</t>
    </rPh>
    <rPh sb="96" eb="97">
      <t>オコナ</t>
    </rPh>
    <rPh sb="98" eb="99">
      <t>サイ</t>
    </rPh>
    <rPh sb="101" eb="105">
      <t>キンユウキカン</t>
    </rPh>
    <rPh sb="106" eb="108">
      <t>チュウモク</t>
    </rPh>
    <rPh sb="110" eb="112">
      <t>ヒヨウ</t>
    </rPh>
    <rPh sb="114" eb="118">
      <t>キンユウキカン</t>
    </rPh>
    <rPh sb="128" eb="129">
      <t>ツ</t>
    </rPh>
    <rPh sb="137" eb="139">
      <t>シサン</t>
    </rPh>
    <rPh sb="139" eb="140">
      <t>ジ</t>
    </rPh>
    <rPh sb="141" eb="143">
      <t>サンコウ</t>
    </rPh>
    <rPh sb="153" eb="157">
      <t>ショキヒヨウ</t>
    </rPh>
    <rPh sb="158" eb="160">
      <t>シサン</t>
    </rPh>
    <rPh sb="162" eb="163">
      <t>サイ</t>
    </rPh>
    <rPh sb="165" eb="167">
      <t>セキサン</t>
    </rPh>
    <rPh sb="167" eb="169">
      <t>ジテン</t>
    </rPh>
    <rPh sb="170" eb="172">
      <t>ゲンザイ</t>
    </rPh>
    <rPh sb="176" eb="178">
      <t>バアイ</t>
    </rPh>
    <rPh sb="180" eb="184">
      <t>ブッカホセイ</t>
    </rPh>
    <rPh sb="191" eb="193">
      <t>センタク</t>
    </rPh>
    <rPh sb="195" eb="199">
      <t>ブッカホセイ</t>
    </rPh>
    <rPh sb="199" eb="201">
      <t>ケイスウ</t>
    </rPh>
    <rPh sb="202" eb="204">
      <t>ニュウリョク</t>
    </rPh>
    <rPh sb="213" eb="215">
      <t>ウンテン</t>
    </rPh>
    <rPh sb="215" eb="218">
      <t>イジヒ</t>
    </rPh>
    <rPh sb="219" eb="221">
      <t>ガイサン</t>
    </rPh>
    <rPh sb="224" eb="226">
      <t>バアイ</t>
    </rPh>
    <rPh sb="228" eb="230">
      <t>ケイザイ</t>
    </rPh>
    <rPh sb="230" eb="233">
      <t>サンギョウショウ</t>
    </rPh>
    <rPh sb="234" eb="236">
      <t>ハツデン</t>
    </rPh>
    <rPh sb="239" eb="241">
      <t>ケンショウ</t>
    </rPh>
    <rPh sb="251" eb="253">
      <t>ハツデン</t>
    </rPh>
    <rPh sb="256" eb="258">
      <t>ケンショウ</t>
    </rPh>
    <rPh sb="259" eb="260">
      <t>カン</t>
    </rPh>
    <rPh sb="270" eb="272">
      <t>ハツデン</t>
    </rPh>
    <rPh sb="276" eb="278">
      <t>シヨウ</t>
    </rPh>
    <rPh sb="280" eb="282">
      <t>シサン</t>
    </rPh>
    <rPh sb="287" eb="289">
      <t>カノウ</t>
    </rPh>
    <rPh sb="292" eb="294">
      <t>ハツデン</t>
    </rPh>
    <rPh sb="298" eb="299">
      <t>モチ</t>
    </rPh>
    <rPh sb="301" eb="303">
      <t>バアイ</t>
    </rPh>
    <rPh sb="305" eb="307">
      <t>クウラン</t>
    </rPh>
    <rPh sb="308" eb="311">
      <t>コウモクラン</t>
    </rPh>
    <rPh sb="312" eb="314">
      <t>ニュウリョク</t>
    </rPh>
    <rPh sb="316" eb="319">
      <t>ケイサンシキ</t>
    </rPh>
    <rPh sb="320" eb="321">
      <t>ハイ</t>
    </rPh>
    <rPh sb="328" eb="330">
      <t>シヨウ</t>
    </rPh>
    <rPh sb="333" eb="335">
      <t>コウモク</t>
    </rPh>
    <rPh sb="336" eb="338">
      <t>クウラン</t>
    </rPh>
    <phoneticPr fontId="2"/>
  </si>
  <si>
    <t>特別法人事業税</t>
    <rPh sb="0" eb="2">
      <t>トクベツ</t>
    </rPh>
    <rPh sb="2" eb="4">
      <t>ホウジン</t>
    </rPh>
    <rPh sb="4" eb="6">
      <t>ジギョウ</t>
    </rPh>
    <rPh sb="6" eb="7">
      <t>ゼイ</t>
    </rPh>
    <phoneticPr fontId="2"/>
  </si>
  <si>
    <t>取水位（★）</t>
    <rPh sb="0" eb="2">
      <t>シュスイ</t>
    </rPh>
    <rPh sb="2" eb="3">
      <t>イ</t>
    </rPh>
    <phoneticPr fontId="2"/>
  </si>
  <si>
    <t>放水位（★）</t>
    <rPh sb="0" eb="2">
      <t>ホウスイ</t>
    </rPh>
    <rPh sb="2" eb="3">
      <t>イ</t>
    </rPh>
    <phoneticPr fontId="2"/>
  </si>
  <si>
    <t>最大使用水量（★）</t>
    <rPh sb="0" eb="2">
      <t>サイダイ</t>
    </rPh>
    <rPh sb="2" eb="4">
      <t>シヨウ</t>
    </rPh>
    <rPh sb="4" eb="6">
      <t>スイリョウ</t>
    </rPh>
    <phoneticPr fontId="2"/>
  </si>
  <si>
    <t>発電方式（★）</t>
    <rPh sb="0" eb="2">
      <t>ハツデン</t>
    </rPh>
    <rPh sb="2" eb="4">
      <t>ホウシキ</t>
    </rPh>
    <phoneticPr fontId="2"/>
  </si>
  <si>
    <t>水車型式（★）</t>
    <rPh sb="0" eb="2">
      <t>スイシャ</t>
    </rPh>
    <rPh sb="2" eb="4">
      <t>カタシキ</t>
    </rPh>
    <phoneticPr fontId="2"/>
  </si>
  <si>
    <t>水車・発電機合成効率（★）</t>
    <rPh sb="0" eb="2">
      <t>スイシャ</t>
    </rPh>
    <rPh sb="3" eb="6">
      <t>ハツデンキ</t>
    </rPh>
    <rPh sb="6" eb="8">
      <t>ゴウセイ</t>
    </rPh>
    <rPh sb="8" eb="10">
      <t>コウリツ</t>
    </rPh>
    <phoneticPr fontId="2"/>
  </si>
  <si>
    <t>発電機型式（★）</t>
    <rPh sb="0" eb="2">
      <t>ハツデン</t>
    </rPh>
    <rPh sb="2" eb="3">
      <t>キ</t>
    </rPh>
    <rPh sb="3" eb="5">
      <t>カタシキ</t>
    </rPh>
    <phoneticPr fontId="2"/>
  </si>
  <si>
    <t>導水路延長（★）</t>
    <rPh sb="0" eb="3">
      <t>ドウスイロ</t>
    </rPh>
    <rPh sb="3" eb="5">
      <t>エンチョウ</t>
    </rPh>
    <phoneticPr fontId="2"/>
  </si>
  <si>
    <t>水圧管路延長（★）</t>
    <rPh sb="0" eb="2">
      <t>スイアツ</t>
    </rPh>
    <rPh sb="2" eb="4">
      <t>カンロ</t>
    </rPh>
    <rPh sb="4" eb="6">
      <t>エンチョウ</t>
    </rPh>
    <phoneticPr fontId="2"/>
  </si>
  <si>
    <t>河川維持流量（★）</t>
    <rPh sb="0" eb="2">
      <t>カセン</t>
    </rPh>
    <rPh sb="2" eb="4">
      <t>イジ</t>
    </rPh>
    <rPh sb="4" eb="6">
      <t>リュウリョウ</t>
    </rPh>
    <phoneticPr fontId="2"/>
  </si>
  <si>
    <t>■発電計画
・流域面積：取水地点に流れ込む降雨・融雪が集まる上流域の面積
・取水口：河川から水を取り込む地点
・取水位：取水地点の水面標高
・放水位：発電所から放水される水面標高
・水車：水車の設置標高
・総落差：取水位と放水位の標高差（高低差）
・最大出力：発電所で発生できる最大の出力
・常時出力：1年の大半（流れ込みは355日以上、貯水池は365日）で安定して発生できる出力
・最大使用水量：発電所で使用する最大の流量
・常時使用水量：一年間を通して常時使用し得る水量（渇水量から河川維持流量及び既得水利流量を控除した流量）
・利用率：点検・故障等による停止を考慮した、年間可能発電電力量に対する実際に期待できる発電量の割合
■設備概要
・水車効率：水のエネルギー（落差×流量）に対し、水車が軸動力（回転の力）として取り出せる割合（%）
・発電機効率：水車の軸動力に対し、発電機が電力として取り出せる割合（％）
・水車・発電機合成効率：水車効率と発電機効率を掛け合わせたもの
・運転下限流量比：発電機が運転を継続できず、出力が0kW（停止）になる下限の負荷率（%）
・入口弁損失係数：入口弁で生じる圧力損失を表す係数
■河川利用
・河川維持流量：河川が自然環境や生態系を保つために必要とされる流量。</t>
    <rPh sb="1" eb="5">
      <t>ハツデンケイカク</t>
    </rPh>
    <rPh sb="7" eb="9">
      <t>リュウイキ</t>
    </rPh>
    <rPh sb="9" eb="11">
      <t>メンセキ</t>
    </rPh>
    <rPh sb="38" eb="40">
      <t>シュスイ</t>
    </rPh>
    <rPh sb="40" eb="41">
      <t>クチ</t>
    </rPh>
    <rPh sb="42" eb="44">
      <t>カセン</t>
    </rPh>
    <rPh sb="46" eb="47">
      <t>ミズ</t>
    </rPh>
    <rPh sb="48" eb="49">
      <t>ト</t>
    </rPh>
    <rPh sb="50" eb="51">
      <t>コ</t>
    </rPh>
    <rPh sb="52" eb="54">
      <t>チテン</t>
    </rPh>
    <rPh sb="56" eb="58">
      <t>シュスイ</t>
    </rPh>
    <rPh sb="58" eb="59">
      <t>クライ</t>
    </rPh>
    <rPh sb="60" eb="62">
      <t>シュスイ</t>
    </rPh>
    <rPh sb="62" eb="64">
      <t>チテン</t>
    </rPh>
    <rPh sb="65" eb="67">
      <t>スイメン</t>
    </rPh>
    <rPh sb="67" eb="69">
      <t>ヒョウコウ</t>
    </rPh>
    <rPh sb="71" eb="73">
      <t>ホウスイ</t>
    </rPh>
    <rPh sb="73" eb="74">
      <t>クライ</t>
    </rPh>
    <rPh sb="75" eb="78">
      <t>ハツデンショ</t>
    </rPh>
    <rPh sb="80" eb="82">
      <t>ホウスイ</t>
    </rPh>
    <rPh sb="85" eb="87">
      <t>スイメン</t>
    </rPh>
    <rPh sb="87" eb="89">
      <t>ヒョウコウ</t>
    </rPh>
    <rPh sb="91" eb="93">
      <t>スイシャ</t>
    </rPh>
    <rPh sb="94" eb="96">
      <t>スイシャ</t>
    </rPh>
    <rPh sb="97" eb="99">
      <t>セッチ</t>
    </rPh>
    <rPh sb="99" eb="101">
      <t>ヒョウコウ</t>
    </rPh>
    <rPh sb="111" eb="112">
      <t>ホウ</t>
    </rPh>
    <rPh sb="125" eb="127">
      <t>サイダイ</t>
    </rPh>
    <rPh sb="127" eb="129">
      <t>シュツリョク</t>
    </rPh>
    <rPh sb="130" eb="133">
      <t>ハツデンショ</t>
    </rPh>
    <rPh sb="134" eb="136">
      <t>ハッセイ</t>
    </rPh>
    <rPh sb="139" eb="141">
      <t>サイダイ</t>
    </rPh>
    <rPh sb="142" eb="143">
      <t>シュツ</t>
    </rPh>
    <rPh sb="143" eb="144">
      <t>リョク</t>
    </rPh>
    <rPh sb="146" eb="148">
      <t>ジョウジ</t>
    </rPh>
    <rPh sb="148" eb="150">
      <t>シュツリョク</t>
    </rPh>
    <rPh sb="183" eb="185">
      <t>ハッセイ</t>
    </rPh>
    <rPh sb="192" eb="194">
      <t>サイダイ</t>
    </rPh>
    <rPh sb="194" eb="198">
      <t>シヨウスイリョウ</t>
    </rPh>
    <rPh sb="214" eb="216">
      <t>ジョウジ</t>
    </rPh>
    <rPh sb="216" eb="218">
      <t>シヨウ</t>
    </rPh>
    <rPh sb="218" eb="220">
      <t>スイリョウ</t>
    </rPh>
    <rPh sb="221" eb="224">
      <t>イチネンカン</t>
    </rPh>
    <rPh sb="225" eb="226">
      <t>トオ</t>
    </rPh>
    <rPh sb="228" eb="230">
      <t>ジョウジ</t>
    </rPh>
    <rPh sb="230" eb="232">
      <t>シヨウ</t>
    </rPh>
    <rPh sb="233" eb="234">
      <t>ウ</t>
    </rPh>
    <rPh sb="235" eb="237">
      <t>スイリョウ</t>
    </rPh>
    <rPh sb="238" eb="241">
      <t>カッスイリョウ</t>
    </rPh>
    <rPh sb="243" eb="245">
      <t>カセン</t>
    </rPh>
    <rPh sb="245" eb="247">
      <t>イジ</t>
    </rPh>
    <rPh sb="247" eb="249">
      <t>リュウリョウ</t>
    </rPh>
    <rPh sb="249" eb="250">
      <t>オヨ</t>
    </rPh>
    <rPh sb="251" eb="253">
      <t>キトク</t>
    </rPh>
    <rPh sb="253" eb="257">
      <t>スイリリュウリョウ</t>
    </rPh>
    <rPh sb="258" eb="260">
      <t>コウジョ</t>
    </rPh>
    <rPh sb="262" eb="264">
      <t>リュウリョウ</t>
    </rPh>
    <rPh sb="267" eb="270">
      <t>リヨウリツ</t>
    </rPh>
    <rPh sb="413" eb="415">
      <t>セツビ</t>
    </rPh>
    <rPh sb="415" eb="417">
      <t>ガイヨウ</t>
    </rPh>
    <rPh sb="419" eb="421">
      <t>スイシャ</t>
    </rPh>
    <rPh sb="421" eb="423">
      <t>コウリツ</t>
    </rPh>
    <rPh sb="499" eb="501">
      <t>スイシャ</t>
    </rPh>
    <rPh sb="502" eb="505">
      <t>ハツデンキ</t>
    </rPh>
    <rPh sb="505" eb="509">
      <t>ゴウセイコウリツ</t>
    </rPh>
    <rPh sb="531" eb="535">
      <t>ハツデンシュツリョク</t>
    </rPh>
    <rPh sb="542" eb="545">
      <t>フカリツイリグチベンショウアツリョクソンシツアラワケイスウカセンイジリュウリョウ</t>
    </rPh>
    <phoneticPr fontId="2"/>
  </si>
  <si>
    <t>期首簿価</t>
    <phoneticPr fontId="4"/>
  </si>
  <si>
    <t>「収入」,「支出」,「財務三表」,「事業性評価指標」シート、「地点名」</t>
    <rPh sb="6" eb="8">
      <t>シシュツ</t>
    </rPh>
    <rPh sb="11" eb="15">
      <t>ザイムサンヒョウ</t>
    </rPh>
    <rPh sb="18" eb="21">
      <t>ジギョウセイ</t>
    </rPh>
    <rPh sb="21" eb="23">
      <t>ヒョウカ</t>
    </rPh>
    <rPh sb="23" eb="25">
      <t>シヒョウ</t>
    </rPh>
    <rPh sb="31" eb="34">
      <t>チテンメイ</t>
    </rPh>
    <phoneticPr fontId="2"/>
  </si>
  <si>
    <t>「収入」シート、「流量設備利用率」</t>
    <rPh sb="9" eb="11">
      <t>リュウリョウ</t>
    </rPh>
    <rPh sb="11" eb="13">
      <t>セツビ</t>
    </rPh>
    <rPh sb="13" eb="16">
      <t>リヨウリツ</t>
    </rPh>
    <phoneticPr fontId="2"/>
  </si>
  <si>
    <t>「収入」シート、「使用水量」,「損失落差」,「理論最大水力」,「負荷率」</t>
    <rPh sb="11" eb="13">
      <t>スイリョウ</t>
    </rPh>
    <rPh sb="16" eb="18">
      <t>ソンシツ</t>
    </rPh>
    <rPh sb="18" eb="20">
      <t>ラクサ</t>
    </rPh>
    <rPh sb="23" eb="25">
      <t>リロン</t>
    </rPh>
    <rPh sb="25" eb="27">
      <t>サイダイ</t>
    </rPh>
    <rPh sb="27" eb="29">
      <t>スイリョク</t>
    </rPh>
    <rPh sb="32" eb="35">
      <t>フカリツ</t>
    </rPh>
    <phoneticPr fontId="2"/>
  </si>
  <si>
    <t>「収入」シート、「損失落差」, 「理論常時水力」</t>
    <rPh sb="9" eb="11">
      <t>ソンシツ</t>
    </rPh>
    <rPh sb="11" eb="13">
      <t>ラクサ</t>
    </rPh>
    <rPh sb="17" eb="19">
      <t>リロン</t>
    </rPh>
    <rPh sb="19" eb="21">
      <t>ジョウジ</t>
    </rPh>
    <rPh sb="21" eb="23">
      <t>スイリョク</t>
    </rPh>
    <phoneticPr fontId="2"/>
  </si>
  <si>
    <t>「収入」シート、「発電電力量」</t>
    <rPh sb="9" eb="11">
      <t>ハツデン</t>
    </rPh>
    <rPh sb="11" eb="14">
      <t>デンリョクリョウ</t>
    </rPh>
    <phoneticPr fontId="2"/>
  </si>
  <si>
    <t>「収入」シート、「合成効率」</t>
    <rPh sb="9" eb="11">
      <t>ゴウセイ</t>
    </rPh>
    <rPh sb="11" eb="13">
      <t>コウリツ</t>
    </rPh>
    <phoneticPr fontId="2"/>
  </si>
  <si>
    <t>「収入」シート、「発電出力」</t>
    <rPh sb="9" eb="13">
      <t>ハツデンシュツリョク</t>
    </rPh>
    <phoneticPr fontId="2"/>
  </si>
  <si>
    <t>「収入」シート、「導水路」</t>
    <rPh sb="9" eb="12">
      <t>ドウスイロ</t>
    </rPh>
    <phoneticPr fontId="2"/>
  </si>
  <si>
    <t>「収入」シート、「水圧管路」</t>
    <rPh sb="9" eb="11">
      <t>スイアツ</t>
    </rPh>
    <rPh sb="11" eb="13">
      <t>カンロ</t>
    </rPh>
    <phoneticPr fontId="2"/>
  </si>
  <si>
    <t>「収入」シート、「放水路」</t>
    <rPh sb="9" eb="12">
      <t>ホウスイロ</t>
    </rPh>
    <phoneticPr fontId="2"/>
  </si>
  <si>
    <t>「収入」シート、「使用可能量」</t>
    <rPh sb="1" eb="3">
      <t>シュウニュウ</t>
    </rPh>
    <rPh sb="9" eb="14">
      <t>シヨウカノウリョウ</t>
    </rPh>
    <phoneticPr fontId="2"/>
  </si>
  <si>
    <t>【事業性評価指標の算出】</t>
    <rPh sb="1" eb="4">
      <t>ジギョウセイ</t>
    </rPh>
    <rPh sb="4" eb="6">
      <t>ヒョウカ</t>
    </rPh>
    <rPh sb="6" eb="8">
      <t>シヒョウ</t>
    </rPh>
    <rPh sb="9" eb="11">
      <t>サンシュツ</t>
    </rPh>
    <phoneticPr fontId="2"/>
  </si>
  <si>
    <t>「相対合成効率」「パターン比較」シート、「水車型式」</t>
    <rPh sb="1" eb="3">
      <t>ソウタイ</t>
    </rPh>
    <rPh sb="3" eb="5">
      <t>ゴウセイ</t>
    </rPh>
    <rPh sb="5" eb="7">
      <t>コウリツ</t>
    </rPh>
    <rPh sb="13" eb="15">
      <t>ヒカク</t>
    </rPh>
    <rPh sb="21" eb="23">
      <t>スイシャ</t>
    </rPh>
    <rPh sb="23" eb="25">
      <t>ケイシキ</t>
    </rPh>
    <phoneticPr fontId="2"/>
  </si>
  <si>
    <t>【収入項目の算出】</t>
  </si>
  <si>
    <t>・本シートは、流量データから発電電力量を試算し、売電単価を設定することで年間収入を試算できます。
・売電単価は年単位で変更することが可能です。</t>
  </si>
  <si>
    <t>項目の説明</t>
  </si>
  <si>
    <t>パターン</t>
  </si>
  <si>
    <t>地点名</t>
  </si>
  <si>
    <t>売電単価・収入</t>
  </si>
  <si>
    <t>運転年数を入力（１～50年）</t>
  </si>
  <si>
    <t>年</t>
  </si>
  <si>
    <t>運転開始年度を入力</t>
  </si>
  <si>
    <t>発電設備の利用率</t>
  </si>
  <si>
    <t>％</t>
  </si>
  <si>
    <t>送電ロス率</t>
  </si>
  <si>
    <t>運転年数</t>
  </si>
  <si>
    <t>年度</t>
  </si>
  <si>
    <t>年間発電電力量（kWh）</t>
  </si>
  <si>
    <t>有効年間発電電力量（kWh）</t>
  </si>
  <si>
    <t>売電電力量（kWh）</t>
  </si>
  <si>
    <t>売電単価（円/kWh）</t>
  </si>
  <si>
    <t>FIPのプレミアム価格（円/kWh）</t>
  </si>
  <si>
    <t>収入（千円）</t>
  </si>
  <si>
    <t>発電電力量</t>
  </si>
  <si>
    <t>日数</t>
  </si>
  <si>
    <t>流量</t>
  </si>
  <si>
    <t>使用可能量</t>
  </si>
  <si>
    <t>使用水量</t>
  </si>
  <si>
    <t>損失落差</t>
  </si>
  <si>
    <t>有効落差</t>
  </si>
  <si>
    <t>理論最大水力</t>
  </si>
  <si>
    <t>理論常時水力</t>
  </si>
  <si>
    <t>流量比
（負荷率）</t>
  </si>
  <si>
    <t>発電出力</t>
  </si>
  <si>
    <t>可能発電電力量</t>
  </si>
  <si>
    <t>流量設備利用率</t>
  </si>
  <si>
    <t>導水路</t>
  </si>
  <si>
    <t>流入口・出口等</t>
  </si>
  <si>
    <t>水圧管路</t>
  </si>
  <si>
    <t>放水路</t>
  </si>
  <si>
    <t>その他ロス</t>
  </si>
  <si>
    <t>計</t>
  </si>
  <si>
    <t>%</t>
  </si>
  <si>
    <t>なし</t>
  </si>
  <si>
    <t>・本シートでは、融資支払い利息を試算できます。
・各項目の支払利息合計が支出シートの「支払い利息」に反映されます。
・運転年数及び開始年度は、パターン①のデータを参照しています。パターンごとに異なる場合は、本シートを複製し、計算式を書き換えてください。</t>
    <rPh sb="1" eb="2">
      <t>ホン</t>
    </rPh>
    <rPh sb="8" eb="10">
      <t>ユウシ</t>
    </rPh>
    <rPh sb="10" eb="12">
      <t>シハラ</t>
    </rPh>
    <rPh sb="13" eb="15">
      <t>リソク</t>
    </rPh>
    <rPh sb="16" eb="18">
      <t>シサン</t>
    </rPh>
    <rPh sb="25" eb="26">
      <t>カク</t>
    </rPh>
    <rPh sb="26" eb="28">
      <t>コウモク</t>
    </rPh>
    <rPh sb="29" eb="31">
      <t>シハラ</t>
    </rPh>
    <rPh sb="31" eb="33">
      <t>リソク</t>
    </rPh>
    <rPh sb="33" eb="35">
      <t>ゴウケイ</t>
    </rPh>
    <rPh sb="36" eb="38">
      <t>シシュツ</t>
    </rPh>
    <rPh sb="43" eb="45">
      <t>シハライ</t>
    </rPh>
    <rPh sb="46" eb="48">
      <t>リソク</t>
    </rPh>
    <rPh sb="50" eb="52">
      <t>ハンエイ</t>
    </rPh>
    <rPh sb="59" eb="61">
      <t>ウンテン</t>
    </rPh>
    <rPh sb="61" eb="63">
      <t>ネンスウ</t>
    </rPh>
    <rPh sb="63" eb="64">
      <t>オヨ</t>
    </rPh>
    <rPh sb="65" eb="67">
      <t>カイシ</t>
    </rPh>
    <rPh sb="67" eb="69">
      <t>ネンド</t>
    </rPh>
    <rPh sb="81" eb="83">
      <t>サンショウ</t>
    </rPh>
    <rPh sb="96" eb="97">
      <t>コト</t>
    </rPh>
    <rPh sb="99" eb="101">
      <t>バアイ</t>
    </rPh>
    <rPh sb="103" eb="104">
      <t>ホン</t>
    </rPh>
    <rPh sb="108" eb="110">
      <t>フクセイ</t>
    </rPh>
    <rPh sb="112" eb="114">
      <t>ケイサン</t>
    </rPh>
    <rPh sb="114" eb="115">
      <t>シキ</t>
    </rPh>
    <rPh sb="116" eb="117">
      <t>カ</t>
    </rPh>
    <rPh sb="118" eb="119">
      <t>カ</t>
    </rPh>
    <phoneticPr fontId="2"/>
  </si>
  <si>
    <t>・本シートでは、資産ごとに減価償却費を試算できます。
・試算方法は定額法、定率法のどちらかを選択できます。
・減価償却費を概算できるよう、「土木関係」「電気関係」「その他」に分類して試算できるようにしています。より詳細に試算する場合は、償却資産台帳を用いて試算してください。なお、パターン①の支出を用いて試算できるようにしているため、パターンごとに異なる場合は、本シートを複製して計算式を書き換えてください。
・各資産の合計が支出シートの「減価償却費」に反映されます。</t>
    <rPh sb="1" eb="2">
      <t>ホン</t>
    </rPh>
    <rPh sb="8" eb="10">
      <t>シサン</t>
    </rPh>
    <rPh sb="13" eb="15">
      <t>ゲンカ</t>
    </rPh>
    <rPh sb="15" eb="18">
      <t>ショウキャクヒ</t>
    </rPh>
    <rPh sb="19" eb="21">
      <t>シサン</t>
    </rPh>
    <rPh sb="28" eb="30">
      <t>シサン</t>
    </rPh>
    <rPh sb="30" eb="32">
      <t>ホウホウ</t>
    </rPh>
    <rPh sb="33" eb="35">
      <t>テイガク</t>
    </rPh>
    <rPh sb="35" eb="36">
      <t>ホウ</t>
    </rPh>
    <rPh sb="37" eb="40">
      <t>テイリツホウ</t>
    </rPh>
    <rPh sb="46" eb="48">
      <t>センタク</t>
    </rPh>
    <rPh sb="55" eb="60">
      <t>ゲンカショウキャクヒ</t>
    </rPh>
    <rPh sb="146" eb="148">
      <t>シシュツ</t>
    </rPh>
    <rPh sb="149" eb="150">
      <t>モチ</t>
    </rPh>
    <rPh sb="152" eb="154">
      <t>シサン</t>
    </rPh>
    <rPh sb="174" eb="175">
      <t>コト</t>
    </rPh>
    <rPh sb="177" eb="179">
      <t>バアイ</t>
    </rPh>
    <rPh sb="181" eb="182">
      <t>ホン</t>
    </rPh>
    <rPh sb="186" eb="188">
      <t>フクセイ</t>
    </rPh>
    <rPh sb="190" eb="193">
      <t>ケイサンシキ</t>
    </rPh>
    <rPh sb="194" eb="195">
      <t>カ</t>
    </rPh>
    <rPh sb="196" eb="197">
      <t>カ</t>
    </rPh>
    <rPh sb="206" eb="207">
      <t>カク</t>
    </rPh>
    <rPh sb="207" eb="209">
      <t>シサン</t>
    </rPh>
    <rPh sb="210" eb="212">
      <t>ゴウケイ</t>
    </rPh>
    <rPh sb="213" eb="215">
      <t>シシュツ</t>
    </rPh>
    <rPh sb="220" eb="225">
      <t>ゲンカショウキャクヒ</t>
    </rPh>
    <rPh sb="227" eb="229">
      <t>ハンエイ</t>
    </rPh>
    <phoneticPr fontId="2"/>
  </si>
  <si>
    <t>融資返済による支出</t>
    <phoneticPr fontId="2"/>
  </si>
  <si>
    <t>・本シートは、収支を試算するために必要な最大使用水量や発電方式等の中小水力発電の基本情報を入力します。
・基本的な項目は記載していますが、追加したい項目がある場合は適宜追加してください。
・（★）の項目は概略設計段階での必須項目です。わからない項目は発電所の設計コンサルタントや水車・発電機メーカー等へ相談して、記入してください。</t>
    <rPh sb="1" eb="2">
      <t>ホン</t>
    </rPh>
    <rPh sb="7" eb="9">
      <t>シュウシ</t>
    </rPh>
    <rPh sb="10" eb="12">
      <t>シサン</t>
    </rPh>
    <rPh sb="17" eb="19">
      <t>ヒツヨウ</t>
    </rPh>
    <rPh sb="20" eb="22">
      <t>サイダイ</t>
    </rPh>
    <rPh sb="22" eb="24">
      <t>シヨウ</t>
    </rPh>
    <rPh sb="24" eb="26">
      <t>スイリョウ</t>
    </rPh>
    <rPh sb="27" eb="29">
      <t>ハツデン</t>
    </rPh>
    <rPh sb="29" eb="31">
      <t>ホウシキ</t>
    </rPh>
    <rPh sb="31" eb="32">
      <t>ナド</t>
    </rPh>
    <rPh sb="33" eb="39">
      <t>チュウショウスイリョクハツデン</t>
    </rPh>
    <rPh sb="40" eb="42">
      <t>キホン</t>
    </rPh>
    <rPh sb="42" eb="44">
      <t>ジョウホウ</t>
    </rPh>
    <rPh sb="45" eb="47">
      <t>ニュウリョク</t>
    </rPh>
    <rPh sb="53" eb="56">
      <t>キホンテキ</t>
    </rPh>
    <rPh sb="57" eb="59">
      <t>コウモク</t>
    </rPh>
    <rPh sb="60" eb="62">
      <t>キサイ</t>
    </rPh>
    <rPh sb="69" eb="71">
      <t>ツイカ</t>
    </rPh>
    <rPh sb="74" eb="76">
      <t>コウモク</t>
    </rPh>
    <rPh sb="79" eb="81">
      <t>バアイ</t>
    </rPh>
    <rPh sb="82" eb="84">
      <t>テキギ</t>
    </rPh>
    <rPh sb="84" eb="86">
      <t>ツイカ</t>
    </rPh>
    <rPh sb="99" eb="101">
      <t>コウモク</t>
    </rPh>
    <rPh sb="102" eb="106">
      <t>ガイリャクセッケイ</t>
    </rPh>
    <rPh sb="106" eb="108">
      <t>ダンカイ</t>
    </rPh>
    <rPh sb="110" eb="112">
      <t>ヒッス</t>
    </rPh>
    <rPh sb="112" eb="114">
      <t>コウモク</t>
    </rPh>
    <rPh sb="122" eb="124">
      <t>コウモク</t>
    </rPh>
    <rPh sb="125" eb="128">
      <t>ハツデンショ</t>
    </rPh>
    <rPh sb="129" eb="131">
      <t>セッケイ</t>
    </rPh>
    <rPh sb="139" eb="141">
      <t>スイシャ</t>
    </rPh>
    <rPh sb="142" eb="145">
      <t>ハツデンキ</t>
    </rPh>
    <rPh sb="149" eb="150">
      <t>ナド</t>
    </rPh>
    <rPh sb="151" eb="153">
      <t>ソウダン</t>
    </rPh>
    <rPh sb="156" eb="158">
      <t>キニュウ</t>
    </rPh>
    <phoneticPr fontId="2"/>
  </si>
  <si>
    <t>固定資産税　　※税率：</t>
    <rPh sb="0" eb="2">
      <t>コテイ</t>
    </rPh>
    <rPh sb="2" eb="5">
      <t>シサンゼイ</t>
    </rPh>
    <rPh sb="8" eb="10">
      <t>ゼイリツ</t>
    </rPh>
    <phoneticPr fontId="2"/>
  </si>
  <si>
    <r>
      <t>・発電設備の利用率：発電設備が年間を通じて休まず運転できるとした場合の年間可能発電電力量に対する実際の可能発電電力量の割合
・送電ロス率：発電した電力を収入の算定基礎となる送電端までに送る際に発生する送電ロスの割合
・使用可能量：河川維持流量を差し引いた、発電に利用できる流量
・使用水量：実際に発電に用いる取水量（最大使用水量と使用可能量の小さい方）
・損失落差：導水路の勾配や水圧管の摩擦などによる損失(デフォルト値として「流入口・出口等」0.05m、「その他ロス」0.5mを設定していますが、適宜ご変更ください)
・有効落差：水車に有効に働く落差（総落差 - 損失落差）
・理論最大水力：最大使用水量を用いて算出した理論出力（合成効率は考慮しない）
・理論常時水力：常時使用水量を用いて算出した理論出力（合成効率は考慮しない）
・流量比（負荷率）：最大使用水量に対する使用水量の割合
・相対合成効率：</t>
    </r>
    <r>
      <rPr>
        <sz val="11"/>
        <rFont val="Meiryo UI"/>
        <family val="3"/>
        <charset val="128"/>
      </rPr>
      <t>（最大使用水量×その時の有効落差）÷（常時使用水量×その時の有効落差）を入力負荷率として算出される
・発電出力：使用水量・有効落差・合成効率から算出する</t>
    </r>
    <r>
      <rPr>
        <sz val="11"/>
        <color theme="1"/>
        <rFont val="Meiryo UI"/>
        <family val="3"/>
        <charset val="128"/>
      </rPr>
      <t>出力（負荷率が下限以下の場合は0kW）
・可能発電電力量：発電出力を24時間継続した場合の1日当たり発電量
・流量設備利用率：最大出力で1年間発電した場合と比べた、可能発電電力量の割合</t>
    </r>
    <rPh sb="1" eb="5">
      <t>ハツデンセツビ</t>
    </rPh>
    <rPh sb="6" eb="9">
      <t>リヨウリツ</t>
    </rPh>
    <rPh sb="63" eb="65">
      <t>ソウデン</t>
    </rPh>
    <rPh sb="67" eb="68">
      <t>リツ</t>
    </rPh>
    <rPh sb="92" eb="93">
      <t>オク</t>
    </rPh>
    <rPh sb="94" eb="95">
      <t>サイ</t>
    </rPh>
    <rPh sb="109" eb="114">
      <t>シヨウカノウリョウ</t>
    </rPh>
    <rPh sb="140" eb="144">
      <t>シヨウスイリョウ</t>
    </rPh>
    <rPh sb="145" eb="147">
      <t>ジッサイ</t>
    </rPh>
    <rPh sb="148" eb="150">
      <t>ハツデン</t>
    </rPh>
    <rPh sb="151" eb="152">
      <t>モチ</t>
    </rPh>
    <rPh sb="154" eb="157">
      <t>シュスイリョウ</t>
    </rPh>
    <rPh sb="158" eb="160">
      <t>サイダイ</t>
    </rPh>
    <rPh sb="160" eb="164">
      <t>シヨウスイリョウ</t>
    </rPh>
    <rPh sb="165" eb="170">
      <t>シヨウカノウリョウ</t>
    </rPh>
    <rPh sb="171" eb="172">
      <t>チイ</t>
    </rPh>
    <rPh sb="174" eb="175">
      <t>ホウ</t>
    </rPh>
    <rPh sb="178" eb="180">
      <t>ソンシツ</t>
    </rPh>
    <rPh sb="180" eb="182">
      <t>ラクサ</t>
    </rPh>
    <rPh sb="209" eb="210">
      <t>チ</t>
    </rPh>
    <rPh sb="214" eb="217">
      <t>リュウニュウグチ</t>
    </rPh>
    <rPh sb="218" eb="220">
      <t>デクチ</t>
    </rPh>
    <rPh sb="220" eb="221">
      <t>トウ</t>
    </rPh>
    <rPh sb="231" eb="232">
      <t>タ</t>
    </rPh>
    <rPh sb="240" eb="242">
      <t>セッテイ</t>
    </rPh>
    <rPh sb="249" eb="251">
      <t>テキギ</t>
    </rPh>
    <rPh sb="252" eb="254">
      <t>ヘンコウ</t>
    </rPh>
    <rPh sb="261" eb="265">
      <t>ユウコウラクサ</t>
    </rPh>
    <rPh sb="372" eb="375">
      <t>フカリツ</t>
    </rPh>
    <rPh sb="377" eb="379">
      <t>サイダイ</t>
    </rPh>
    <rPh sb="379" eb="383">
      <t>シヨウスイリョウ</t>
    </rPh>
    <rPh sb="384" eb="385">
      <t>タイ</t>
    </rPh>
    <rPh sb="387" eb="391">
      <t>シヨウスイリョウ</t>
    </rPh>
    <rPh sb="392" eb="394">
      <t>ワリアイ</t>
    </rPh>
    <rPh sb="396" eb="398">
      <t>ソウタイ</t>
    </rPh>
    <rPh sb="398" eb="400">
      <t>ゴウセイ</t>
    </rPh>
    <rPh sb="400" eb="402">
      <t>コウリツ</t>
    </rPh>
    <rPh sb="500" eb="502">
      <t>カノウ</t>
    </rPh>
    <rPh sb="502" eb="504">
      <t>ハツデン</t>
    </rPh>
    <rPh sb="504" eb="507">
      <t>デンリョクリョウ</t>
    </rPh>
    <phoneticPr fontId="2"/>
  </si>
  <si>
    <t>実年（日付）</t>
    <rPh sb="0" eb="2">
      <t>ジツネン</t>
    </rPh>
    <rPh sb="3" eb="5">
      <t>ヒヅケ</t>
    </rPh>
    <phoneticPr fontId="2"/>
  </si>
  <si>
    <t>返済前キャッシュ</t>
    <rPh sb="0" eb="2">
      <t>ヘンサイ</t>
    </rPh>
    <rPh sb="2" eb="3">
      <t>マエ</t>
    </rPh>
    <phoneticPr fontId="2"/>
  </si>
  <si>
    <t>支払利息による支出</t>
    <rPh sb="0" eb="2">
      <t>シハライ</t>
    </rPh>
    <rPh sb="2" eb="4">
      <t>リソク</t>
    </rPh>
    <rPh sb="7" eb="9">
      <t>シシュツ</t>
    </rPh>
    <phoneticPr fontId="2"/>
  </si>
  <si>
    <t>減価償却費</t>
    <rPh sb="0" eb="2">
      <t>ゲンカ</t>
    </rPh>
    <rPh sb="2" eb="5">
      <t>ショウキャクヒ</t>
    </rPh>
    <phoneticPr fontId="2"/>
  </si>
  <si>
    <t>ターゴインパルス</t>
    <phoneticPr fontId="2"/>
  </si>
  <si>
    <t>フランシス</t>
    <phoneticPr fontId="2"/>
  </si>
  <si>
    <t>プロペラ</t>
    <phoneticPr fontId="2"/>
  </si>
  <si>
    <t>ストレートフロー</t>
    <phoneticPr fontId="2"/>
  </si>
  <si>
    <t>「収入」シート、「有効落差」</t>
    <rPh sb="9" eb="13">
      <t>ユウコウラクサ</t>
    </rPh>
    <phoneticPr fontId="2"/>
  </si>
  <si>
    <t>最大使用水量時の有効落差</t>
    <rPh sb="0" eb="2">
      <t>サイダイ</t>
    </rPh>
    <rPh sb="2" eb="4">
      <t>シヨウ</t>
    </rPh>
    <rPh sb="4" eb="6">
      <t>スイリョウ</t>
    </rPh>
    <rPh sb="6" eb="7">
      <t>ジ</t>
    </rPh>
    <rPh sb="8" eb="10">
      <t>ユウコウ</t>
    </rPh>
    <rPh sb="10" eb="12">
      <t>ラクサ</t>
    </rPh>
    <phoneticPr fontId="2"/>
  </si>
  <si>
    <t>計画年数：「３」「５」「10」年を選択</t>
    <rPh sb="0" eb="2">
      <t>ケイカク</t>
    </rPh>
    <rPh sb="2" eb="3">
      <t>ネン</t>
    </rPh>
    <rPh sb="3" eb="4">
      <t>スウ</t>
    </rPh>
    <rPh sb="15" eb="16">
      <t>ネン</t>
    </rPh>
    <rPh sb="17" eb="19">
      <t>センタク</t>
    </rPh>
    <phoneticPr fontId="2"/>
  </si>
  <si>
    <t>ポンプ逆転</t>
    <rPh sb="3" eb="5">
      <t>ギャクテン</t>
    </rPh>
    <phoneticPr fontId="2"/>
  </si>
  <si>
    <t>出典：資源エネルギー庁、一般財団法人新エネルギー財団「水力発電計画工事費積算の手引き」３電気設備選定の手引き P26-32に掲載の相対合成効率曲線</t>
    <rPh sb="0" eb="2">
      <t>シュッテン</t>
    </rPh>
    <rPh sb="3" eb="5">
      <t>シゲン</t>
    </rPh>
    <rPh sb="10" eb="11">
      <t>チョウ</t>
    </rPh>
    <rPh sb="12" eb="14">
      <t>イッパン</t>
    </rPh>
    <rPh sb="14" eb="16">
      <t>ザイダン</t>
    </rPh>
    <rPh sb="16" eb="18">
      <t>ホウジン</t>
    </rPh>
    <rPh sb="18" eb="19">
      <t>シン</t>
    </rPh>
    <rPh sb="24" eb="26">
      <t>ザイダン</t>
    </rPh>
    <rPh sb="27" eb="29">
      <t>スイリョク</t>
    </rPh>
    <rPh sb="29" eb="31">
      <t>ハツデン</t>
    </rPh>
    <rPh sb="31" eb="33">
      <t>ケイカク</t>
    </rPh>
    <rPh sb="33" eb="36">
      <t>コウジヒ</t>
    </rPh>
    <rPh sb="36" eb="38">
      <t>セキサン</t>
    </rPh>
    <rPh sb="39" eb="41">
      <t>テビ</t>
    </rPh>
    <rPh sb="62" eb="64">
      <t>ケイサイ</t>
    </rPh>
    <rPh sb="65" eb="67">
      <t>ソウタイ</t>
    </rPh>
    <rPh sb="67" eb="69">
      <t>ゴウセイ</t>
    </rPh>
    <rPh sb="69" eb="71">
      <t>コウリツ</t>
    </rPh>
    <rPh sb="71" eb="73">
      <t>キョクセン</t>
    </rPh>
    <phoneticPr fontId="2"/>
  </si>
  <si>
    <t>経常利益</t>
    <rPh sb="0" eb="2">
      <t>ケイジョウ</t>
    </rPh>
    <rPh sb="2" eb="4">
      <t>リエキ</t>
    </rPh>
    <phoneticPr fontId="2"/>
  </si>
  <si>
    <t>法人税及び法人住民税等</t>
  </si>
  <si>
    <t>当期純利益</t>
    <rPh sb="0" eb="2">
      <t>トウキ</t>
    </rPh>
    <rPh sb="2" eb="5">
      <t>ジュンリエキ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</si>
</sst>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_);[Red]\(0\)"/>
    <numFmt numFmtId="177" formatCode="m&quot;月&quot;"/>
    <numFmt numFmtId="178" formatCode="d&quot;日&quot;"/>
    <numFmt numFmtId="179" formatCode="0&quot;年目&quot;"/>
    <numFmt numFmtId="180" formatCode="0&quot;年&quot;"/>
    <numFmt numFmtId="181" formatCode="0.0%"/>
    <numFmt numFmtId="182" formatCode="0.00_ "/>
    <numFmt numFmtId="183" formatCode="0&quot;y&quot;"/>
    <numFmt numFmtId="184" formatCode="0.00_);[Red]\(0.00\)"/>
    <numFmt numFmtId="185" formatCode="0.000_);[Red]\(0.000\)"/>
    <numFmt numFmtId="186" formatCode="0.0_ "/>
    <numFmt numFmtId="187" formatCode="0.000_ "/>
    <numFmt numFmtId="188" formatCode="#,##0_);[Red]\(#,##0\)"/>
    <numFmt numFmtId="189" formatCode="#,##0.00_ ;[Red]\-#,##0.00\ "/>
    <numFmt numFmtId="190" formatCode="#,##0.00_ "/>
    <numFmt numFmtId="191" formatCode="#,##0_ "/>
    <numFmt numFmtId="192" formatCode="#,##0.0_);[Red]\(#,##0.0\)"/>
    <numFmt numFmtId="193" formatCode="#,##0.0_ "/>
    <numFmt numFmtId="194" formatCode="#,##0_ ;[Red]\-#,##0\ "/>
  </numFmts>
  <fonts count="30">
    <font>
      <sz val="11"/>
      <color theme="1"/>
      <name val="Meiryo UI"/>
      <family val="2"/>
      <scheme val="minor"/>
    </font>
    <font>
      <sz val="10"/>
      <color theme="1"/>
      <name val="Meiryo UI"/>
      <family val="3"/>
      <charset val="128"/>
    </font>
    <font>
      <sz val="6"/>
      <name val="Meiryo UI"/>
      <family val="3"/>
      <charset val="128"/>
      <scheme val="minor"/>
    </font>
    <font>
      <b/>
      <sz val="9"/>
      <color indexed="81"/>
      <name val="MS P ゴシック"/>
      <family val="3"/>
      <charset val="128"/>
    </font>
    <font>
      <sz val="11"/>
      <color theme="1"/>
      <name val="Meiryo UI"/>
      <family val="3"/>
      <charset val="128"/>
    </font>
    <font>
      <b/>
      <sz val="11"/>
      <color theme="1"/>
      <name val="Meiryo UI"/>
      <family val="3"/>
      <charset val="128"/>
    </font>
    <font>
      <b/>
      <sz val="14"/>
      <color theme="1"/>
      <name val="Meiryo UI"/>
      <family val="3"/>
      <charset val="128"/>
    </font>
    <font>
      <sz val="11"/>
      <color theme="1"/>
      <name val="Meiryo UI"/>
      <family val="2"/>
      <scheme val="minor"/>
    </font>
    <font>
      <sz val="9"/>
      <color theme="1"/>
      <name val="Meiryo UI"/>
      <family val="3"/>
      <charset val="128"/>
    </font>
    <font>
      <sz val="11"/>
      <name val="Meiryo UI"/>
      <family val="3"/>
      <charset val="128"/>
    </font>
    <font>
      <sz val="9"/>
      <name val="Meiryo UI"/>
      <family val="3"/>
      <charset val="128"/>
    </font>
    <font>
      <sz val="8"/>
      <color theme="1"/>
      <name val="Meiryo UI"/>
      <family val="3"/>
      <charset val="128"/>
    </font>
    <font>
      <u/>
      <sz val="11"/>
      <color theme="10"/>
      <name val="Meiryo UI"/>
      <family val="2"/>
      <scheme val="minor"/>
    </font>
    <font>
      <b/>
      <sz val="11"/>
      <color theme="0"/>
      <name val="Meiryo UI"/>
      <family val="3"/>
      <charset val="128"/>
    </font>
    <font>
      <sz val="11"/>
      <color theme="0"/>
      <name val="Meiryo UI"/>
      <family val="3"/>
      <charset val="128"/>
    </font>
    <font>
      <u/>
      <sz val="11"/>
      <color theme="11"/>
      <name val="Meiryo UI"/>
      <family val="2"/>
      <scheme val="minor"/>
    </font>
    <font>
      <b/>
      <sz val="14"/>
      <color theme="1"/>
      <name val="Meiryo UI"/>
      <family val="3"/>
      <charset val="128"/>
      <scheme val="minor"/>
    </font>
    <font>
      <b/>
      <sz val="11"/>
      <color theme="1"/>
      <name val="Meiryo UI"/>
      <family val="3"/>
      <charset val="128"/>
      <scheme val="minor"/>
    </font>
    <font>
      <b/>
      <sz val="11"/>
      <color rgb="FFFF0000"/>
      <name val="Meiryo UI"/>
      <family val="3"/>
      <charset val="128"/>
    </font>
    <font>
      <b/>
      <sz val="11"/>
      <name val="Meiryo UI"/>
      <family val="3"/>
      <charset val="128"/>
    </font>
    <font>
      <vertAlign val="superscript"/>
      <sz val="11"/>
      <color theme="1"/>
      <name val="Meiryo UI"/>
      <family val="3"/>
      <charset val="128"/>
    </font>
    <font>
      <vertAlign val="superscript"/>
      <sz val="10"/>
      <color theme="1"/>
      <name val="Meiryo UI"/>
      <family val="3"/>
      <charset val="128"/>
    </font>
    <font>
      <sz val="11"/>
      <color theme="1"/>
      <name val="Meiryo UI"/>
      <family val="3"/>
      <charset val="128"/>
      <scheme val="minor"/>
    </font>
    <font>
      <sz val="11"/>
      <name val="Meiryo UI"/>
      <family val="3"/>
      <charset val="128"/>
      <scheme val="minor"/>
    </font>
    <font>
      <sz val="11"/>
      <color theme="0"/>
      <name val="Meiryo UI"/>
      <family val="3"/>
      <charset val="128"/>
      <scheme val="minor"/>
    </font>
    <font>
      <b/>
      <sz val="8"/>
      <color theme="1"/>
      <name val="Meiryo UI"/>
      <family val="3"/>
      <charset val="128"/>
    </font>
    <font>
      <sz val="11"/>
      <color rgb="FFFF0000"/>
      <name val="Meiryo UI"/>
      <family val="3"/>
      <charset val="128"/>
    </font>
    <font>
      <sz val="11"/>
      <color rgb="FF000000"/>
      <name val="Meiryo UI"/>
      <family val="3"/>
      <charset val="128"/>
      <scheme val="minor"/>
    </font>
    <font>
      <sz val="11"/>
      <color rgb="FFFF0000"/>
      <name val="Meiryo UI"/>
      <family val="2"/>
      <scheme val="minor"/>
    </font>
    <font>
      <sz val="11"/>
      <color rgb="FF000000"/>
      <name val="Meiryo UI"/>
      <family val="3"/>
      <charset val="128"/>
    </font>
  </fonts>
  <fills count="20">
    <fill>
      <patternFill patternType="none"/>
    </fill>
    <fill>
      <patternFill patternType="gray125"/>
    </fill>
    <fill>
      <patternFill patternType="solid">
        <fgColor rgb="FFFFFFCC"/>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8"/>
        <bgColor indexed="64"/>
      </patternFill>
    </fill>
    <fill>
      <patternFill patternType="solid">
        <fgColor theme="8" tint="0.59999389629810485"/>
        <bgColor indexed="64"/>
      </patternFill>
    </fill>
    <fill>
      <patternFill patternType="solid">
        <fgColor theme="5"/>
        <bgColor indexed="64"/>
      </patternFill>
    </fill>
    <fill>
      <patternFill patternType="solid">
        <fgColor theme="4"/>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6"/>
        <bgColor indexed="64"/>
      </patternFill>
    </fill>
    <fill>
      <patternFill patternType="solid">
        <fgColor theme="2" tint="-9.9978637043366805E-2"/>
        <bgColor indexed="64"/>
      </patternFill>
    </fill>
    <fill>
      <patternFill patternType="solid">
        <fgColor rgb="FFE2EFDA"/>
        <bgColor indexed="64"/>
      </patternFill>
    </fill>
    <fill>
      <patternFill patternType="solid">
        <fgColor theme="7" tint="0.39997558519241921"/>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hair">
        <color indexed="64"/>
      </left>
      <right style="thin">
        <color indexed="64"/>
      </right>
      <top style="medium">
        <color indexed="64"/>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style="thin">
        <color indexed="64"/>
      </left>
      <right style="thin">
        <color indexed="64"/>
      </right>
      <top style="double">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double">
        <color indexed="64"/>
      </top>
      <bottom style="medium">
        <color indexed="64"/>
      </bottom>
      <diagonal/>
    </border>
    <border>
      <left style="thin">
        <color indexed="64"/>
      </left>
      <right/>
      <top style="double">
        <color indexed="64"/>
      </top>
      <bottom style="thin">
        <color indexed="64"/>
      </bottom>
      <diagonal/>
    </border>
    <border>
      <left style="thin">
        <color indexed="64"/>
      </left>
      <right/>
      <top style="double">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style="thin">
        <color indexed="64"/>
      </left>
      <right style="medium">
        <color indexed="64"/>
      </right>
      <top style="double">
        <color indexed="64"/>
      </top>
      <bottom style="double">
        <color indexed="64"/>
      </bottom>
      <diagonal/>
    </border>
    <border>
      <left style="thin">
        <color indexed="64"/>
      </left>
      <right style="medium">
        <color indexed="64"/>
      </right>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diagonal/>
    </border>
    <border>
      <left/>
      <right style="medium">
        <color indexed="64"/>
      </right>
      <top style="double">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double">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s>
  <cellStyleXfs count="4">
    <xf numFmtId="0" fontId="0" fillId="0" borderId="0"/>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0" fontId="12" fillId="0" borderId="0" applyNumberFormat="0" applyFill="0" applyBorder="0" applyAlignment="0" applyProtection="0"/>
  </cellStyleXfs>
  <cellXfs count="537">
    <xf numFmtId="0" fontId="0" fillId="0" borderId="0" xfId="0"/>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4" fillId="4" borderId="1" xfId="0" applyFont="1" applyFill="1" applyBorder="1" applyAlignment="1">
      <alignment vertical="center"/>
    </xf>
    <xf numFmtId="0" fontId="4" fillId="4" borderId="1" xfId="0" applyFont="1" applyFill="1" applyBorder="1" applyAlignment="1">
      <alignment horizontal="center"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4" fillId="4" borderId="5" xfId="0" applyFont="1" applyFill="1" applyBorder="1" applyAlignment="1">
      <alignment vertical="center"/>
    </xf>
    <xf numFmtId="0" fontId="4" fillId="4" borderId="6" xfId="0" applyFont="1" applyFill="1" applyBorder="1" applyAlignment="1">
      <alignment vertical="center"/>
    </xf>
    <xf numFmtId="0" fontId="4" fillId="4" borderId="7" xfId="0" applyFont="1" applyFill="1" applyBorder="1" applyAlignment="1">
      <alignment vertical="center"/>
    </xf>
    <xf numFmtId="0" fontId="4" fillId="4" borderId="8" xfId="0" applyFont="1" applyFill="1" applyBorder="1" applyAlignment="1">
      <alignment vertical="center"/>
    </xf>
    <xf numFmtId="0" fontId="4" fillId="2" borderId="1" xfId="0" applyFont="1" applyFill="1" applyBorder="1" applyAlignment="1">
      <alignment horizontal="center" vertical="center"/>
    </xf>
    <xf numFmtId="0" fontId="4" fillId="4" borderId="10" xfId="0" applyFont="1" applyFill="1" applyBorder="1" applyAlignment="1">
      <alignment vertical="center"/>
    </xf>
    <xf numFmtId="0" fontId="4" fillId="4" borderId="11" xfId="0" applyFont="1" applyFill="1" applyBorder="1" applyAlignment="1">
      <alignment vertical="center"/>
    </xf>
    <xf numFmtId="0" fontId="4" fillId="4" borderId="9" xfId="0" applyFont="1" applyFill="1" applyBorder="1" applyAlignment="1">
      <alignment vertical="center"/>
    </xf>
    <xf numFmtId="0" fontId="4" fillId="4" borderId="12" xfId="0" applyFont="1" applyFill="1" applyBorder="1" applyAlignment="1">
      <alignment horizontal="center" vertical="center"/>
    </xf>
    <xf numFmtId="0" fontId="8" fillId="5" borderId="0" xfId="0" applyFont="1" applyFill="1" applyAlignment="1">
      <alignment vertical="center"/>
    </xf>
    <xf numFmtId="0" fontId="4" fillId="0" borderId="0" xfId="0" applyFont="1" applyAlignment="1">
      <alignment horizontal="center" vertical="center"/>
    </xf>
    <xf numFmtId="0" fontId="9" fillId="4" borderId="1" xfId="0" applyFont="1" applyFill="1" applyBorder="1" applyAlignment="1">
      <alignment horizontal="center" vertical="center"/>
    </xf>
    <xf numFmtId="178" fontId="9" fillId="4" borderId="1" xfId="0" applyNumberFormat="1" applyFont="1" applyFill="1" applyBorder="1" applyAlignment="1">
      <alignment horizontal="right" vertical="center"/>
    </xf>
    <xf numFmtId="0" fontId="10" fillId="5" borderId="0" xfId="0" applyFont="1" applyFill="1" applyAlignment="1">
      <alignment horizontal="center" vertical="center"/>
    </xf>
    <xf numFmtId="0" fontId="11" fillId="5" borderId="1" xfId="0" applyFont="1" applyFill="1" applyBorder="1" applyAlignment="1">
      <alignment horizontal="center" vertical="center" shrinkToFit="1"/>
    </xf>
    <xf numFmtId="0" fontId="11" fillId="5" borderId="1" xfId="0" applyFont="1" applyFill="1" applyBorder="1" applyAlignment="1">
      <alignment vertical="center"/>
    </xf>
    <xf numFmtId="0" fontId="8" fillId="0" borderId="0" xfId="0" applyFont="1" applyAlignment="1">
      <alignment vertical="center"/>
    </xf>
    <xf numFmtId="0" fontId="4" fillId="4" borderId="2" xfId="0" applyFont="1" applyFill="1" applyBorder="1" applyAlignment="1">
      <alignment horizontal="center" vertical="center" shrinkToFit="1"/>
    </xf>
    <xf numFmtId="0" fontId="4" fillId="4" borderId="13" xfId="0" applyFont="1" applyFill="1" applyBorder="1" applyAlignment="1">
      <alignment horizontal="center" vertical="center"/>
    </xf>
    <xf numFmtId="0" fontId="4" fillId="3" borderId="1" xfId="0" applyFont="1" applyFill="1" applyBorder="1" applyAlignment="1">
      <alignment vertical="center" shrinkToFit="1"/>
    </xf>
    <xf numFmtId="0" fontId="4" fillId="2" borderId="1" xfId="0" applyFont="1" applyFill="1" applyBorder="1" applyAlignment="1">
      <alignment vertical="center" shrinkToFit="1"/>
    </xf>
    <xf numFmtId="0" fontId="4" fillId="2" borderId="1" xfId="0" applyFont="1" applyFill="1" applyBorder="1" applyAlignment="1">
      <alignment horizontal="center" vertical="center" shrinkToFit="1"/>
    </xf>
    <xf numFmtId="9" fontId="4" fillId="2" borderId="1" xfId="1" applyFont="1" applyFill="1" applyBorder="1" applyAlignment="1">
      <alignment vertical="center" shrinkToFit="1"/>
    </xf>
    <xf numFmtId="0" fontId="4" fillId="3" borderId="1" xfId="0" applyFont="1" applyFill="1" applyBorder="1" applyAlignment="1">
      <alignment horizontal="center" vertical="center"/>
    </xf>
    <xf numFmtId="0" fontId="12" fillId="0" borderId="0" xfId="3" applyAlignment="1">
      <alignment vertical="center"/>
    </xf>
    <xf numFmtId="0" fontId="5" fillId="3" borderId="1" xfId="0" applyFont="1" applyFill="1" applyBorder="1" applyAlignment="1">
      <alignment horizontal="center" vertical="center"/>
    </xf>
    <xf numFmtId="38" fontId="4" fillId="2" borderId="1" xfId="2" applyFont="1" applyFill="1" applyBorder="1" applyAlignment="1">
      <alignment vertical="center" shrinkToFit="1"/>
    </xf>
    <xf numFmtId="0" fontId="4" fillId="0" borderId="0" xfId="0" applyFont="1" applyAlignment="1">
      <alignment horizontal="right" vertical="center"/>
    </xf>
    <xf numFmtId="38" fontId="4" fillId="2" borderId="2" xfId="2" applyFont="1" applyFill="1" applyBorder="1" applyAlignment="1">
      <alignment vertical="center" shrinkToFit="1"/>
    </xf>
    <xf numFmtId="0" fontId="4" fillId="4" borderId="15" xfId="0" applyFont="1" applyFill="1" applyBorder="1" applyAlignment="1">
      <alignment vertical="center"/>
    </xf>
    <xf numFmtId="179" fontId="4" fillId="4" borderId="16" xfId="0" applyNumberFormat="1" applyFont="1" applyFill="1" applyBorder="1" applyAlignment="1">
      <alignment horizontal="center" vertical="center"/>
    </xf>
    <xf numFmtId="179" fontId="4" fillId="4" borderId="17" xfId="0" applyNumberFormat="1" applyFont="1" applyFill="1" applyBorder="1" applyAlignment="1">
      <alignment horizontal="center" vertical="center"/>
    </xf>
    <xf numFmtId="0" fontId="4" fillId="3" borderId="19" xfId="0" applyFont="1" applyFill="1" applyBorder="1" applyAlignment="1">
      <alignment horizontal="center" vertical="center"/>
    </xf>
    <xf numFmtId="38" fontId="4" fillId="2" borderId="19" xfId="2" applyFont="1" applyFill="1" applyBorder="1" applyAlignment="1">
      <alignment vertical="center" shrinkToFit="1"/>
    </xf>
    <xf numFmtId="0" fontId="4" fillId="4" borderId="20" xfId="0" applyFont="1" applyFill="1" applyBorder="1" applyAlignment="1">
      <alignment vertical="center"/>
    </xf>
    <xf numFmtId="38" fontId="4" fillId="2" borderId="21" xfId="2" applyFont="1" applyFill="1" applyBorder="1" applyAlignment="1">
      <alignment vertical="center" shrinkToFit="1"/>
    </xf>
    <xf numFmtId="38" fontId="4" fillId="3" borderId="22" xfId="2" applyFont="1" applyFill="1" applyBorder="1" applyAlignment="1">
      <alignment vertical="center" shrinkToFit="1"/>
    </xf>
    <xf numFmtId="0" fontId="4" fillId="4" borderId="23" xfId="0" applyFont="1" applyFill="1" applyBorder="1" applyAlignment="1">
      <alignment vertical="center"/>
    </xf>
    <xf numFmtId="0" fontId="4" fillId="4" borderId="24" xfId="0" applyFont="1" applyFill="1" applyBorder="1" applyAlignment="1">
      <alignment vertical="center"/>
    </xf>
    <xf numFmtId="0" fontId="4" fillId="4" borderId="25" xfId="0" applyFont="1" applyFill="1" applyBorder="1" applyAlignment="1">
      <alignment vertical="center"/>
    </xf>
    <xf numFmtId="0" fontId="4" fillId="4" borderId="27" xfId="0" applyFont="1" applyFill="1" applyBorder="1" applyAlignment="1">
      <alignment vertical="center"/>
    </xf>
    <xf numFmtId="0" fontId="4" fillId="4" borderId="28" xfId="0" applyFont="1" applyFill="1" applyBorder="1" applyAlignment="1">
      <alignment vertical="center"/>
    </xf>
    <xf numFmtId="0" fontId="4" fillId="4" borderId="29" xfId="0" applyFont="1" applyFill="1" applyBorder="1" applyAlignment="1">
      <alignment vertical="center"/>
    </xf>
    <xf numFmtId="0" fontId="4" fillId="4" borderId="30" xfId="0" applyFont="1" applyFill="1" applyBorder="1" applyAlignment="1">
      <alignment vertical="center"/>
    </xf>
    <xf numFmtId="0" fontId="4" fillId="4" borderId="31" xfId="0" applyFont="1" applyFill="1" applyBorder="1" applyAlignment="1">
      <alignment vertical="center"/>
    </xf>
    <xf numFmtId="0" fontId="4" fillId="4" borderId="32" xfId="0" applyFont="1" applyFill="1" applyBorder="1" applyAlignment="1">
      <alignment vertical="center"/>
    </xf>
    <xf numFmtId="0" fontId="4" fillId="4" borderId="33" xfId="0" applyFont="1" applyFill="1" applyBorder="1" applyAlignment="1">
      <alignment vertical="center"/>
    </xf>
    <xf numFmtId="0" fontId="4" fillId="4" borderId="34" xfId="0" applyFont="1" applyFill="1" applyBorder="1" applyAlignment="1">
      <alignment vertical="center"/>
    </xf>
    <xf numFmtId="0" fontId="4" fillId="4" borderId="35" xfId="0" applyFont="1" applyFill="1" applyBorder="1" applyAlignment="1">
      <alignment vertical="center"/>
    </xf>
    <xf numFmtId="0" fontId="4" fillId="4" borderId="36" xfId="0" applyFont="1" applyFill="1" applyBorder="1" applyAlignment="1">
      <alignment vertical="center"/>
    </xf>
    <xf numFmtId="0" fontId="4" fillId="4" borderId="0" xfId="0" applyFont="1" applyFill="1" applyAlignment="1">
      <alignment vertical="center"/>
    </xf>
    <xf numFmtId="0" fontId="4" fillId="2" borderId="19" xfId="0" applyFont="1" applyFill="1" applyBorder="1" applyAlignment="1">
      <alignment vertical="center" shrinkToFit="1"/>
    </xf>
    <xf numFmtId="0" fontId="4" fillId="4" borderId="37" xfId="0" applyFont="1" applyFill="1" applyBorder="1" applyAlignment="1">
      <alignment vertical="center"/>
    </xf>
    <xf numFmtId="0" fontId="4" fillId="4" borderId="38" xfId="0" applyFont="1" applyFill="1" applyBorder="1" applyAlignment="1">
      <alignment vertical="center"/>
    </xf>
    <xf numFmtId="0" fontId="4" fillId="4" borderId="39" xfId="0" applyFont="1" applyFill="1" applyBorder="1" applyAlignment="1">
      <alignment vertical="center"/>
    </xf>
    <xf numFmtId="0" fontId="4" fillId="4" borderId="42" xfId="0" applyFont="1" applyFill="1" applyBorder="1" applyAlignment="1">
      <alignment vertical="center"/>
    </xf>
    <xf numFmtId="0" fontId="4" fillId="4" borderId="43" xfId="0" applyFont="1" applyFill="1" applyBorder="1" applyAlignment="1">
      <alignment vertical="center"/>
    </xf>
    <xf numFmtId="0" fontId="9" fillId="4" borderId="18" xfId="0" applyFont="1" applyFill="1" applyBorder="1" applyAlignment="1">
      <alignment horizontal="center" vertical="center"/>
    </xf>
    <xf numFmtId="0" fontId="9" fillId="4" borderId="19" xfId="0" applyFont="1" applyFill="1" applyBorder="1" applyAlignment="1">
      <alignment horizontal="center" vertical="center"/>
    </xf>
    <xf numFmtId="177" fontId="9" fillId="4" borderId="18" xfId="0" applyNumberFormat="1" applyFont="1" applyFill="1" applyBorder="1" applyAlignment="1">
      <alignment horizontal="center" vertical="center"/>
    </xf>
    <xf numFmtId="177" fontId="9" fillId="4" borderId="37" xfId="0" applyNumberFormat="1" applyFont="1" applyFill="1" applyBorder="1" applyAlignment="1">
      <alignment horizontal="center" vertical="center"/>
    </xf>
    <xf numFmtId="178" fontId="9" fillId="4" borderId="40" xfId="0" applyNumberFormat="1" applyFont="1" applyFill="1" applyBorder="1" applyAlignment="1">
      <alignment horizontal="right" vertical="center"/>
    </xf>
    <xf numFmtId="0" fontId="4" fillId="4" borderId="16" xfId="0" applyFont="1" applyFill="1" applyBorder="1" applyAlignment="1">
      <alignment horizontal="center" vertical="center" shrinkToFit="1"/>
    </xf>
    <xf numFmtId="0" fontId="4" fillId="4" borderId="17" xfId="0" applyFont="1" applyFill="1" applyBorder="1" applyAlignment="1">
      <alignment horizontal="center" vertical="center" shrinkToFit="1"/>
    </xf>
    <xf numFmtId="0" fontId="4" fillId="3" borderId="40" xfId="0" applyFont="1" applyFill="1" applyBorder="1" applyAlignment="1">
      <alignment vertical="center" shrinkToFit="1"/>
    </xf>
    <xf numFmtId="0" fontId="11" fillId="5" borderId="8" xfId="0" applyFont="1" applyFill="1" applyBorder="1" applyAlignment="1">
      <alignment horizontal="center" vertical="center" shrinkToFit="1"/>
    </xf>
    <xf numFmtId="0" fontId="11" fillId="5" borderId="8" xfId="0" applyFont="1" applyFill="1" applyBorder="1" applyAlignment="1">
      <alignment vertical="center"/>
    </xf>
    <xf numFmtId="0" fontId="4" fillId="4" borderId="18" xfId="0" applyFont="1" applyFill="1" applyBorder="1" applyAlignment="1">
      <alignment horizontal="center" vertical="center"/>
    </xf>
    <xf numFmtId="0" fontId="4" fillId="4" borderId="37" xfId="0" applyFont="1" applyFill="1" applyBorder="1" applyAlignment="1">
      <alignment horizontal="center" vertical="center"/>
    </xf>
    <xf numFmtId="38" fontId="4" fillId="3" borderId="40" xfId="2" applyFont="1" applyFill="1" applyBorder="1" applyAlignment="1">
      <alignment vertical="center" shrinkToFit="1"/>
    </xf>
    <xf numFmtId="38" fontId="4" fillId="3" borderId="41" xfId="2" applyFont="1" applyFill="1" applyBorder="1" applyAlignment="1">
      <alignment vertical="center" shrinkToFit="1"/>
    </xf>
    <xf numFmtId="0" fontId="4" fillId="4" borderId="48" xfId="0" applyFont="1" applyFill="1" applyBorder="1" applyAlignment="1">
      <alignment horizontal="center" vertical="center"/>
    </xf>
    <xf numFmtId="176" fontId="4" fillId="4" borderId="18" xfId="0" applyNumberFormat="1" applyFont="1" applyFill="1" applyBorder="1" applyAlignment="1">
      <alignment horizontal="center" vertical="center"/>
    </xf>
    <xf numFmtId="176" fontId="4" fillId="4" borderId="37" xfId="0" applyNumberFormat="1" applyFont="1" applyFill="1" applyBorder="1" applyAlignment="1">
      <alignment horizontal="center" vertical="center"/>
    </xf>
    <xf numFmtId="38" fontId="4" fillId="3" borderId="19" xfId="2" applyFont="1" applyFill="1" applyBorder="1" applyAlignment="1">
      <alignment vertical="center" shrinkToFit="1"/>
    </xf>
    <xf numFmtId="180" fontId="4" fillId="3" borderId="1" xfId="0" applyNumberFormat="1" applyFont="1" applyFill="1" applyBorder="1" applyAlignment="1">
      <alignment horizontal="center" vertical="center"/>
    </xf>
    <xf numFmtId="0" fontId="4" fillId="4" borderId="1" xfId="0" applyFont="1" applyFill="1" applyBorder="1" applyAlignment="1">
      <alignment vertical="center" shrinkToFit="1"/>
    </xf>
    <xf numFmtId="0" fontId="4" fillId="6" borderId="3" xfId="0" applyFont="1" applyFill="1" applyBorder="1" applyAlignment="1">
      <alignment vertical="center"/>
    </xf>
    <xf numFmtId="0" fontId="4" fillId="6" borderId="10" xfId="0" applyFont="1" applyFill="1" applyBorder="1" applyAlignment="1">
      <alignment vertical="center"/>
    </xf>
    <xf numFmtId="0" fontId="4" fillId="6" borderId="7" xfId="0" applyFont="1" applyFill="1" applyBorder="1" applyAlignment="1">
      <alignment vertical="center"/>
    </xf>
    <xf numFmtId="0" fontId="4" fillId="6" borderId="11" xfId="0" applyFont="1" applyFill="1" applyBorder="1" applyAlignment="1">
      <alignment vertical="center"/>
    </xf>
    <xf numFmtId="0" fontId="4" fillId="6" borderId="6" xfId="0" applyFont="1" applyFill="1" applyBorder="1" applyAlignment="1">
      <alignment vertical="center"/>
    </xf>
    <xf numFmtId="0" fontId="4" fillId="6" borderId="5" xfId="0" applyFont="1" applyFill="1" applyBorder="1" applyAlignment="1">
      <alignment vertical="center"/>
    </xf>
    <xf numFmtId="0" fontId="13" fillId="7" borderId="0" xfId="0" applyFont="1" applyFill="1" applyAlignment="1">
      <alignment vertical="center"/>
    </xf>
    <xf numFmtId="0" fontId="13" fillId="7" borderId="49" xfId="0" applyFont="1" applyFill="1" applyBorder="1" applyAlignment="1">
      <alignment vertical="center"/>
    </xf>
    <xf numFmtId="0" fontId="13" fillId="7" borderId="50" xfId="0" applyFont="1" applyFill="1" applyBorder="1" applyAlignment="1">
      <alignment vertical="center"/>
    </xf>
    <xf numFmtId="179" fontId="13" fillId="7" borderId="1" xfId="0" applyNumberFormat="1" applyFont="1" applyFill="1" applyBorder="1" applyAlignment="1">
      <alignment horizontal="center" vertical="center"/>
    </xf>
    <xf numFmtId="0" fontId="13" fillId="7" borderId="1"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19" xfId="0" applyFont="1" applyFill="1" applyBorder="1" applyAlignment="1">
      <alignment horizontal="center" vertical="center"/>
    </xf>
    <xf numFmtId="0" fontId="4" fillId="8" borderId="11" xfId="0" applyFont="1" applyFill="1" applyBorder="1" applyAlignment="1">
      <alignment vertical="center"/>
    </xf>
    <xf numFmtId="38" fontId="4" fillId="2" borderId="8" xfId="2" applyFont="1" applyFill="1" applyBorder="1" applyAlignment="1">
      <alignment vertical="center" shrinkToFit="1"/>
    </xf>
    <xf numFmtId="0" fontId="4" fillId="6" borderId="52" xfId="0" applyFont="1" applyFill="1" applyBorder="1" applyAlignment="1">
      <alignment vertical="center"/>
    </xf>
    <xf numFmtId="38" fontId="4" fillId="8" borderId="11" xfId="2" applyFont="1" applyFill="1" applyBorder="1" applyAlignment="1">
      <alignment vertical="center" shrinkToFit="1"/>
    </xf>
    <xf numFmtId="0" fontId="13" fillId="9" borderId="0" xfId="0" applyFont="1" applyFill="1" applyAlignment="1">
      <alignment vertical="center"/>
    </xf>
    <xf numFmtId="0" fontId="13" fillId="10" borderId="0" xfId="0" applyFont="1" applyFill="1" applyAlignment="1">
      <alignment vertical="center"/>
    </xf>
    <xf numFmtId="0" fontId="14" fillId="10" borderId="0" xfId="0" applyFont="1" applyFill="1" applyAlignment="1">
      <alignment vertical="center"/>
    </xf>
    <xf numFmtId="38" fontId="4" fillId="3" borderId="1" xfId="2" applyFont="1" applyFill="1" applyBorder="1" applyAlignment="1">
      <alignment vertical="center" shrinkToFit="1"/>
    </xf>
    <xf numFmtId="38" fontId="4" fillId="3" borderId="53" xfId="2" applyFont="1" applyFill="1" applyBorder="1" applyAlignment="1">
      <alignment vertical="center" shrinkToFit="1"/>
    </xf>
    <xf numFmtId="0" fontId="4" fillId="6" borderId="54" xfId="0" applyFont="1" applyFill="1" applyBorder="1" applyAlignment="1">
      <alignment vertical="center"/>
    </xf>
    <xf numFmtId="38" fontId="4" fillId="3" borderId="55" xfId="2" applyFont="1" applyFill="1" applyBorder="1" applyAlignment="1">
      <alignment vertical="center" shrinkToFit="1"/>
    </xf>
    <xf numFmtId="0" fontId="13" fillId="7" borderId="33" xfId="0" applyFont="1" applyFill="1" applyBorder="1" applyAlignment="1">
      <alignment vertical="center"/>
    </xf>
    <xf numFmtId="0" fontId="13" fillId="7" borderId="34" xfId="0" applyFont="1" applyFill="1" applyBorder="1" applyAlignment="1">
      <alignment vertical="center"/>
    </xf>
    <xf numFmtId="0" fontId="13" fillId="7" borderId="56" xfId="0" applyFont="1" applyFill="1" applyBorder="1" applyAlignment="1">
      <alignment vertical="center"/>
    </xf>
    <xf numFmtId="0" fontId="13" fillId="7" borderId="42" xfId="0" applyFont="1" applyFill="1" applyBorder="1" applyAlignment="1">
      <alignment vertical="center"/>
    </xf>
    <xf numFmtId="0" fontId="13" fillId="7" borderId="25" xfId="0" applyFont="1" applyFill="1" applyBorder="1" applyAlignment="1">
      <alignment vertical="center"/>
    </xf>
    <xf numFmtId="0" fontId="13" fillId="7" borderId="43" xfId="0" applyFont="1" applyFill="1" applyBorder="1" applyAlignment="1">
      <alignment vertical="center"/>
    </xf>
    <xf numFmtId="0" fontId="13" fillId="7" borderId="36" xfId="0" applyFont="1" applyFill="1" applyBorder="1" applyAlignment="1">
      <alignment vertical="center"/>
    </xf>
    <xf numFmtId="179" fontId="13" fillId="7" borderId="19" xfId="0" applyNumberFormat="1" applyFont="1" applyFill="1" applyBorder="1" applyAlignment="1">
      <alignment horizontal="center" vertical="center"/>
    </xf>
    <xf numFmtId="0" fontId="13" fillId="7" borderId="57" xfId="0" applyFont="1" applyFill="1" applyBorder="1" applyAlignment="1">
      <alignment vertical="center"/>
    </xf>
    <xf numFmtId="0" fontId="4" fillId="8" borderId="30" xfId="0" applyFont="1" applyFill="1" applyBorder="1" applyAlignment="1">
      <alignment vertical="center"/>
    </xf>
    <xf numFmtId="0" fontId="4" fillId="6" borderId="36" xfId="0" applyFont="1" applyFill="1" applyBorder="1" applyAlignment="1">
      <alignment vertical="center"/>
    </xf>
    <xf numFmtId="38" fontId="4" fillId="3" borderId="59" xfId="2" applyFont="1" applyFill="1" applyBorder="1" applyAlignment="1">
      <alignment vertical="center" shrinkToFit="1"/>
    </xf>
    <xf numFmtId="0" fontId="4" fillId="8" borderId="31" xfId="0" applyFont="1" applyFill="1" applyBorder="1" applyAlignment="1">
      <alignment vertical="center"/>
    </xf>
    <xf numFmtId="0" fontId="4" fillId="8" borderId="32" xfId="0" applyFont="1" applyFill="1" applyBorder="1" applyAlignment="1">
      <alignment vertical="center"/>
    </xf>
    <xf numFmtId="180" fontId="5" fillId="3" borderId="1" xfId="0" applyNumberFormat="1" applyFont="1" applyFill="1" applyBorder="1" applyAlignment="1">
      <alignment horizontal="center" vertical="center"/>
    </xf>
    <xf numFmtId="180" fontId="5" fillId="3" borderId="50" xfId="0" applyNumberFormat="1" applyFont="1" applyFill="1" applyBorder="1" applyAlignment="1">
      <alignment horizontal="center" vertical="center"/>
    </xf>
    <xf numFmtId="0" fontId="4" fillId="12" borderId="11" xfId="0" applyFont="1" applyFill="1" applyBorder="1" applyAlignment="1">
      <alignment vertical="center"/>
    </xf>
    <xf numFmtId="0" fontId="4" fillId="11" borderId="7" xfId="0" applyFont="1" applyFill="1" applyBorder="1" applyAlignment="1">
      <alignment vertical="center"/>
    </xf>
    <xf numFmtId="0" fontId="4" fillId="11" borderId="11" xfId="0" applyFont="1" applyFill="1" applyBorder="1" applyAlignment="1">
      <alignment vertical="center"/>
    </xf>
    <xf numFmtId="0" fontId="4" fillId="11" borderId="8" xfId="0" applyFont="1" applyFill="1" applyBorder="1" applyAlignment="1">
      <alignment vertical="center"/>
    </xf>
    <xf numFmtId="0" fontId="4" fillId="11" borderId="3" xfId="0" applyFont="1" applyFill="1" applyBorder="1" applyAlignment="1">
      <alignment vertical="center"/>
    </xf>
    <xf numFmtId="0" fontId="4" fillId="11" borderId="10" xfId="0" applyFont="1" applyFill="1" applyBorder="1" applyAlignment="1">
      <alignment vertical="center"/>
    </xf>
    <xf numFmtId="0" fontId="4" fillId="12" borderId="30" xfId="0" applyFont="1" applyFill="1" applyBorder="1" applyAlignment="1">
      <alignment vertical="center"/>
    </xf>
    <xf numFmtId="0" fontId="4" fillId="12" borderId="58" xfId="0" applyFont="1" applyFill="1" applyBorder="1" applyAlignment="1">
      <alignment vertical="center"/>
    </xf>
    <xf numFmtId="0" fontId="4" fillId="11" borderId="28" xfId="0" applyFont="1" applyFill="1" applyBorder="1" applyAlignment="1">
      <alignment vertical="center"/>
    </xf>
    <xf numFmtId="0" fontId="4" fillId="11" borderId="20" xfId="0" applyFont="1" applyFill="1" applyBorder="1" applyAlignment="1">
      <alignment vertical="center"/>
    </xf>
    <xf numFmtId="0" fontId="13" fillId="10" borderId="33" xfId="0" applyFont="1" applyFill="1" applyBorder="1" applyAlignment="1">
      <alignment vertical="center"/>
    </xf>
    <xf numFmtId="0" fontId="13" fillId="10" borderId="34" xfId="0" applyFont="1" applyFill="1" applyBorder="1" applyAlignment="1">
      <alignment vertical="center"/>
    </xf>
    <xf numFmtId="0" fontId="13" fillId="10" borderId="56" xfId="0" applyFont="1" applyFill="1" applyBorder="1" applyAlignment="1">
      <alignment vertical="center"/>
    </xf>
    <xf numFmtId="0" fontId="13" fillId="10" borderId="36" xfId="0" applyFont="1" applyFill="1" applyBorder="1" applyAlignment="1">
      <alignment vertical="center"/>
    </xf>
    <xf numFmtId="0" fontId="13" fillId="10" borderId="57" xfId="0" applyFont="1" applyFill="1" applyBorder="1" applyAlignment="1">
      <alignment vertical="center"/>
    </xf>
    <xf numFmtId="0" fontId="13" fillId="10" borderId="49" xfId="0" applyFont="1" applyFill="1" applyBorder="1" applyAlignment="1">
      <alignment vertical="center"/>
    </xf>
    <xf numFmtId="0" fontId="13" fillId="10" borderId="1" xfId="0" applyFont="1" applyFill="1" applyBorder="1" applyAlignment="1">
      <alignment horizontal="center" vertical="center"/>
    </xf>
    <xf numFmtId="0" fontId="13" fillId="10" borderId="25" xfId="0" applyFont="1" applyFill="1" applyBorder="1" applyAlignment="1">
      <alignment vertical="center"/>
    </xf>
    <xf numFmtId="0" fontId="13" fillId="10" borderId="43" xfId="0" applyFont="1" applyFill="1" applyBorder="1" applyAlignment="1">
      <alignment vertical="center"/>
    </xf>
    <xf numFmtId="0" fontId="13" fillId="10" borderId="50" xfId="0" applyFont="1" applyFill="1" applyBorder="1" applyAlignment="1">
      <alignment vertical="center"/>
    </xf>
    <xf numFmtId="179" fontId="13" fillId="10" borderId="1" xfId="0" applyNumberFormat="1" applyFont="1" applyFill="1" applyBorder="1" applyAlignment="1">
      <alignment horizontal="center" vertical="center"/>
    </xf>
    <xf numFmtId="179" fontId="13" fillId="10" borderId="19" xfId="0" applyNumberFormat="1" applyFont="1" applyFill="1" applyBorder="1" applyAlignment="1">
      <alignment horizontal="center" vertical="center"/>
    </xf>
    <xf numFmtId="0" fontId="13" fillId="9" borderId="33" xfId="0" applyFont="1" applyFill="1" applyBorder="1" applyAlignment="1">
      <alignment vertical="center"/>
    </xf>
    <xf numFmtId="0" fontId="13" fillId="9" borderId="34" xfId="0" applyFont="1" applyFill="1" applyBorder="1" applyAlignment="1">
      <alignment vertical="center"/>
    </xf>
    <xf numFmtId="0" fontId="13" fillId="9" borderId="56" xfId="0" applyFont="1" applyFill="1" applyBorder="1" applyAlignment="1">
      <alignment vertical="center"/>
    </xf>
    <xf numFmtId="0" fontId="13" fillId="9" borderId="36" xfId="0" applyFont="1" applyFill="1" applyBorder="1" applyAlignment="1">
      <alignment vertical="center"/>
    </xf>
    <xf numFmtId="0" fontId="13" fillId="9" borderId="57" xfId="0" applyFont="1" applyFill="1" applyBorder="1" applyAlignment="1">
      <alignment vertical="center"/>
    </xf>
    <xf numFmtId="0" fontId="13" fillId="9" borderId="49" xfId="0" applyFont="1" applyFill="1" applyBorder="1" applyAlignment="1">
      <alignment vertical="center"/>
    </xf>
    <xf numFmtId="0" fontId="13" fillId="9" borderId="1" xfId="0" applyFont="1" applyFill="1" applyBorder="1" applyAlignment="1">
      <alignment horizontal="center" vertical="center"/>
    </xf>
    <xf numFmtId="0" fontId="13" fillId="9" borderId="42" xfId="0" applyFont="1" applyFill="1" applyBorder="1" applyAlignment="1">
      <alignment vertical="center"/>
    </xf>
    <xf numFmtId="0" fontId="13" fillId="9" borderId="25" xfId="0" applyFont="1" applyFill="1" applyBorder="1" applyAlignment="1">
      <alignment vertical="center"/>
    </xf>
    <xf numFmtId="0" fontId="13" fillId="9" borderId="43" xfId="0" applyFont="1" applyFill="1" applyBorder="1" applyAlignment="1">
      <alignment vertical="center"/>
    </xf>
    <xf numFmtId="0" fontId="13" fillId="9" borderId="50" xfId="0" applyFont="1" applyFill="1" applyBorder="1" applyAlignment="1">
      <alignment vertical="center"/>
    </xf>
    <xf numFmtId="179" fontId="13" fillId="9" borderId="1" xfId="0" applyNumberFormat="1" applyFont="1" applyFill="1" applyBorder="1" applyAlignment="1">
      <alignment horizontal="center" vertical="center"/>
    </xf>
    <xf numFmtId="179" fontId="13" fillId="9" borderId="19" xfId="0" applyNumberFormat="1" applyFont="1" applyFill="1" applyBorder="1" applyAlignment="1">
      <alignment horizontal="center" vertical="center"/>
    </xf>
    <xf numFmtId="0" fontId="4" fillId="13" borderId="11" xfId="0" applyFont="1" applyFill="1" applyBorder="1" applyAlignment="1">
      <alignment vertical="center"/>
    </xf>
    <xf numFmtId="0" fontId="4" fillId="14" borderId="11" xfId="0" applyFont="1" applyFill="1" applyBorder="1" applyAlignment="1">
      <alignment vertical="center"/>
    </xf>
    <xf numFmtId="0" fontId="4" fillId="4" borderId="51" xfId="0" applyFont="1" applyFill="1" applyBorder="1" applyAlignment="1">
      <alignment vertical="center"/>
    </xf>
    <xf numFmtId="0" fontId="4" fillId="13" borderId="10" xfId="0" applyFont="1" applyFill="1" applyBorder="1" applyAlignment="1">
      <alignment vertical="center"/>
    </xf>
    <xf numFmtId="0" fontId="4" fillId="4" borderId="8" xfId="0" applyFont="1" applyFill="1" applyBorder="1" applyAlignment="1">
      <alignment horizontal="center" vertical="center"/>
    </xf>
    <xf numFmtId="38" fontId="4" fillId="2" borderId="40" xfId="2" applyFont="1" applyFill="1" applyBorder="1" applyAlignment="1">
      <alignment vertical="center" shrinkToFit="1"/>
    </xf>
    <xf numFmtId="38" fontId="4" fillId="2" borderId="41" xfId="2" applyFont="1" applyFill="1" applyBorder="1" applyAlignment="1">
      <alignment vertical="center" shrinkToFit="1"/>
    </xf>
    <xf numFmtId="181" fontId="4" fillId="3" borderId="64" xfId="1" applyNumberFormat="1" applyFont="1" applyFill="1" applyBorder="1" applyAlignment="1">
      <alignment horizontal="center" vertical="center"/>
    </xf>
    <xf numFmtId="38" fontId="4" fillId="3" borderId="8" xfId="2" applyFont="1" applyFill="1" applyBorder="1" applyAlignment="1">
      <alignment vertical="center" shrinkToFit="1"/>
    </xf>
    <xf numFmtId="38" fontId="4" fillId="3" borderId="58" xfId="2" applyFont="1" applyFill="1" applyBorder="1" applyAlignment="1">
      <alignment vertical="center" shrinkToFit="1"/>
    </xf>
    <xf numFmtId="0" fontId="5" fillId="4" borderId="63" xfId="0" applyFont="1" applyFill="1" applyBorder="1" applyAlignment="1">
      <alignment horizontal="center" vertical="center"/>
    </xf>
    <xf numFmtId="0" fontId="5" fillId="4" borderId="65" xfId="0" applyFont="1" applyFill="1" applyBorder="1" applyAlignment="1">
      <alignment vertical="center"/>
    </xf>
    <xf numFmtId="0" fontId="4" fillId="4" borderId="66" xfId="0" applyFont="1" applyFill="1" applyBorder="1" applyAlignment="1">
      <alignment vertical="center"/>
    </xf>
    <xf numFmtId="40" fontId="4" fillId="3" borderId="67" xfId="2" applyNumberFormat="1" applyFont="1" applyFill="1" applyBorder="1" applyAlignment="1">
      <alignment vertical="center" shrinkToFit="1"/>
    </xf>
    <xf numFmtId="40" fontId="4" fillId="3" borderId="64" xfId="2" applyNumberFormat="1" applyFont="1" applyFill="1" applyBorder="1" applyAlignment="1">
      <alignment vertical="center" shrinkToFit="1"/>
    </xf>
    <xf numFmtId="179" fontId="4" fillId="4" borderId="26" xfId="0" applyNumberFormat="1" applyFont="1" applyFill="1" applyBorder="1" applyAlignment="1">
      <alignment horizontal="center" vertical="center"/>
    </xf>
    <xf numFmtId="0" fontId="4" fillId="4" borderId="60" xfId="0" applyFont="1" applyFill="1" applyBorder="1" applyAlignment="1">
      <alignment vertical="center"/>
    </xf>
    <xf numFmtId="0" fontId="4" fillId="4" borderId="62" xfId="0" applyFont="1" applyFill="1" applyBorder="1" applyAlignment="1">
      <alignment vertical="center"/>
    </xf>
    <xf numFmtId="38" fontId="4" fillId="3" borderId="2" xfId="2" applyFont="1" applyFill="1" applyBorder="1" applyAlignment="1">
      <alignment vertical="center" shrinkToFit="1"/>
    </xf>
    <xf numFmtId="38" fontId="4" fillId="13" borderId="11" xfId="2" applyFont="1" applyFill="1" applyBorder="1" applyAlignment="1">
      <alignment vertical="center" shrinkToFit="1"/>
    </xf>
    <xf numFmtId="38" fontId="4" fillId="13" borderId="8" xfId="2" applyFont="1" applyFill="1" applyBorder="1" applyAlignment="1">
      <alignment vertical="center" shrinkToFit="1"/>
    </xf>
    <xf numFmtId="2" fontId="9" fillId="2" borderId="1" xfId="0" applyNumberFormat="1" applyFont="1" applyFill="1" applyBorder="1" applyAlignment="1">
      <alignment vertical="center" shrinkToFit="1"/>
    </xf>
    <xf numFmtId="2" fontId="9" fillId="3" borderId="19" xfId="0" applyNumberFormat="1" applyFont="1" applyFill="1" applyBorder="1" applyAlignment="1">
      <alignment vertical="center" shrinkToFit="1"/>
    </xf>
    <xf numFmtId="2" fontId="9" fillId="2" borderId="40" xfId="0" applyNumberFormat="1" applyFont="1" applyFill="1" applyBorder="1" applyAlignment="1">
      <alignment vertical="center" shrinkToFit="1"/>
    </xf>
    <xf numFmtId="2" fontId="9" fillId="3" borderId="41" xfId="0" applyNumberFormat="1" applyFont="1" applyFill="1" applyBorder="1" applyAlignment="1">
      <alignment vertical="center" shrinkToFit="1"/>
    </xf>
    <xf numFmtId="2" fontId="4" fillId="3" borderId="19" xfId="0" applyNumberFormat="1" applyFont="1" applyFill="1" applyBorder="1" applyAlignment="1">
      <alignment vertical="center" shrinkToFit="1"/>
    </xf>
    <xf numFmtId="2" fontId="4" fillId="3" borderId="41" xfId="0" applyNumberFormat="1" applyFont="1" applyFill="1" applyBorder="1" applyAlignment="1">
      <alignment vertical="center" shrinkToFit="1"/>
    </xf>
    <xf numFmtId="2" fontId="4" fillId="3" borderId="40" xfId="0" applyNumberFormat="1" applyFont="1" applyFill="1" applyBorder="1" applyAlignment="1">
      <alignment vertical="center" shrinkToFit="1"/>
    </xf>
    <xf numFmtId="2" fontId="11" fillId="5" borderId="1" xfId="0" applyNumberFormat="1" applyFont="1" applyFill="1" applyBorder="1" applyAlignment="1">
      <alignment vertical="center"/>
    </xf>
    <xf numFmtId="2" fontId="4" fillId="3" borderId="1" xfId="0" applyNumberFormat="1" applyFont="1" applyFill="1" applyBorder="1" applyAlignment="1">
      <alignment vertical="center" shrinkToFit="1"/>
    </xf>
    <xf numFmtId="0" fontId="4" fillId="0" borderId="0" xfId="0" applyFont="1" applyAlignment="1">
      <alignment horizontal="left" vertical="top"/>
    </xf>
    <xf numFmtId="0" fontId="4" fillId="3" borderId="1" xfId="0" applyFont="1" applyFill="1" applyBorder="1" applyAlignment="1">
      <alignment vertical="center"/>
    </xf>
    <xf numFmtId="0" fontId="5" fillId="0" borderId="0" xfId="0" applyFont="1" applyAlignment="1">
      <alignment horizontal="left" vertical="top"/>
    </xf>
    <xf numFmtId="0" fontId="5" fillId="0" borderId="0" xfId="0" applyFont="1" applyAlignment="1">
      <alignment horizontal="left" vertical="top" wrapText="1"/>
    </xf>
    <xf numFmtId="0" fontId="0" fillId="0" borderId="0" xfId="0" applyAlignment="1">
      <alignment horizontal="left" vertical="top"/>
    </xf>
    <xf numFmtId="0" fontId="16" fillId="0" borderId="0" xfId="0" applyFont="1" applyAlignment="1">
      <alignment horizontal="left" vertical="top"/>
    </xf>
    <xf numFmtId="0" fontId="0" fillId="0" borderId="0" xfId="0" applyAlignment="1">
      <alignment horizontal="left" vertical="top" wrapText="1"/>
    </xf>
    <xf numFmtId="0" fontId="0" fillId="0" borderId="0" xfId="0" applyAlignment="1">
      <alignment vertical="top" wrapText="1"/>
    </xf>
    <xf numFmtId="0" fontId="17" fillId="0" borderId="0" xfId="0" applyFont="1" applyAlignment="1">
      <alignment horizontal="left" vertical="top"/>
    </xf>
    <xf numFmtId="0" fontId="0" fillId="15" borderId="1" xfId="0" applyFill="1" applyBorder="1" applyAlignment="1">
      <alignment horizontal="left" vertical="top"/>
    </xf>
    <xf numFmtId="0" fontId="0" fillId="0" borderId="1" xfId="0" applyBorder="1" applyAlignment="1">
      <alignment horizontal="left" vertical="top" wrapText="1"/>
    </xf>
    <xf numFmtId="0" fontId="4" fillId="2" borderId="1" xfId="0" applyFont="1" applyFill="1" applyBorder="1" applyAlignment="1">
      <alignment vertical="center"/>
    </xf>
    <xf numFmtId="0" fontId="4" fillId="0" borderId="1" xfId="0" applyFont="1" applyBorder="1" applyAlignment="1">
      <alignment vertical="center" wrapText="1"/>
    </xf>
    <xf numFmtId="182" fontId="10" fillId="5" borderId="0" xfId="0" applyNumberFormat="1" applyFont="1" applyFill="1" applyAlignment="1">
      <alignment horizontal="center" vertical="center"/>
    </xf>
    <xf numFmtId="0" fontId="4" fillId="4" borderId="1" xfId="0" applyFont="1" applyFill="1" applyBorder="1" applyAlignment="1">
      <alignment horizontal="center" vertical="center" shrinkToFit="1"/>
    </xf>
    <xf numFmtId="0" fontId="4" fillId="4" borderId="19" xfId="0" applyFont="1" applyFill="1" applyBorder="1" applyAlignment="1">
      <alignment horizontal="center" vertical="center" shrinkToFit="1"/>
    </xf>
    <xf numFmtId="181" fontId="4" fillId="3" borderId="1" xfId="1" applyNumberFormat="1" applyFont="1" applyFill="1" applyBorder="1" applyAlignment="1">
      <alignment vertical="center" shrinkToFit="1"/>
    </xf>
    <xf numFmtId="181" fontId="4" fillId="3" borderId="19" xfId="1" applyNumberFormat="1" applyFont="1" applyFill="1" applyBorder="1" applyAlignment="1">
      <alignment vertical="center" shrinkToFit="1"/>
    </xf>
    <xf numFmtId="181" fontId="4" fillId="0" borderId="0" xfId="1" applyNumberFormat="1" applyFont="1" applyAlignment="1">
      <alignment vertical="center"/>
    </xf>
    <xf numFmtId="0" fontId="12" fillId="0" borderId="1" xfId="3" applyBorder="1" applyAlignment="1">
      <alignment horizontal="left" vertical="top"/>
    </xf>
    <xf numFmtId="0" fontId="4" fillId="4" borderId="7" xfId="0" applyFont="1" applyFill="1" applyBorder="1" applyAlignment="1">
      <alignment horizontal="center" vertical="center"/>
    </xf>
    <xf numFmtId="0" fontId="4" fillId="2" borderId="11" xfId="0" applyFont="1" applyFill="1" applyBorder="1" applyAlignment="1">
      <alignment vertical="center"/>
    </xf>
    <xf numFmtId="0" fontId="4" fillId="2" borderId="8" xfId="0" applyFont="1" applyFill="1" applyBorder="1" applyAlignment="1">
      <alignment vertical="center"/>
    </xf>
    <xf numFmtId="0" fontId="4" fillId="2" borderId="7" xfId="0" applyFont="1" applyFill="1" applyBorder="1" applyAlignment="1">
      <alignment vertical="center"/>
    </xf>
    <xf numFmtId="0" fontId="12" fillId="0" borderId="0" xfId="3" applyAlignment="1">
      <alignment horizontal="center" vertical="center"/>
    </xf>
    <xf numFmtId="0" fontId="5" fillId="3" borderId="7" xfId="0" applyFont="1" applyFill="1" applyBorder="1" applyAlignment="1">
      <alignment horizontal="center" vertical="center"/>
    </xf>
    <xf numFmtId="0" fontId="4" fillId="2" borderId="7" xfId="0" applyFont="1" applyFill="1" applyBorder="1" applyAlignment="1">
      <alignment horizontal="center" vertical="center" shrinkToFit="1"/>
    </xf>
    <xf numFmtId="0" fontId="4" fillId="3" borderId="7" xfId="0" applyFont="1" applyFill="1" applyBorder="1" applyAlignment="1">
      <alignment vertical="center" shrinkToFit="1"/>
    </xf>
    <xf numFmtId="9" fontId="4" fillId="2" borderId="7" xfId="1" applyFont="1" applyFill="1" applyBorder="1" applyAlignment="1">
      <alignment vertical="center" shrinkToFit="1"/>
    </xf>
    <xf numFmtId="0" fontId="4" fillId="4" borderId="69" xfId="0" applyFont="1" applyFill="1" applyBorder="1" applyAlignment="1">
      <alignment vertical="center"/>
    </xf>
    <xf numFmtId="0" fontId="4" fillId="4" borderId="70" xfId="0" applyFont="1" applyFill="1" applyBorder="1" applyAlignment="1">
      <alignment vertical="center"/>
    </xf>
    <xf numFmtId="0" fontId="18" fillId="0" borderId="0" xfId="0" applyFont="1" applyAlignment="1">
      <alignment vertical="center"/>
    </xf>
    <xf numFmtId="0" fontId="18" fillId="0" borderId="0" xfId="0" applyFont="1" applyAlignment="1">
      <alignment horizontal="right" vertical="center"/>
    </xf>
    <xf numFmtId="0" fontId="1" fillId="0" borderId="0" xfId="0" applyFont="1" applyAlignment="1">
      <alignment vertical="center" shrinkToFit="1"/>
    </xf>
    <xf numFmtId="3" fontId="4" fillId="3" borderId="1" xfId="0" applyNumberFormat="1" applyFont="1" applyFill="1" applyBorder="1" applyAlignment="1">
      <alignment vertical="center" shrinkToFit="1"/>
    </xf>
    <xf numFmtId="3" fontId="4" fillId="3" borderId="19" xfId="0" applyNumberFormat="1" applyFont="1" applyFill="1" applyBorder="1" applyAlignment="1">
      <alignment vertical="center" shrinkToFit="1"/>
    </xf>
    <xf numFmtId="179" fontId="4" fillId="4" borderId="42" xfId="0" applyNumberFormat="1" applyFont="1" applyFill="1" applyBorder="1" applyAlignment="1">
      <alignment horizontal="center" vertical="center"/>
    </xf>
    <xf numFmtId="0" fontId="4" fillId="3" borderId="7" xfId="0" applyFont="1" applyFill="1" applyBorder="1" applyAlignment="1">
      <alignment horizontal="center" vertical="center"/>
    </xf>
    <xf numFmtId="38" fontId="4" fillId="2" borderId="7" xfId="2" applyFont="1" applyFill="1" applyBorder="1" applyAlignment="1">
      <alignment vertical="center" shrinkToFit="1"/>
    </xf>
    <xf numFmtId="38" fontId="4" fillId="2" borderId="5" xfId="2" applyFont="1" applyFill="1" applyBorder="1" applyAlignment="1">
      <alignment vertical="center" shrinkToFit="1"/>
    </xf>
    <xf numFmtId="38" fontId="4" fillId="3" borderId="71" xfId="2" applyFont="1" applyFill="1" applyBorder="1" applyAlignment="1">
      <alignment vertical="center" shrinkToFit="1"/>
    </xf>
    <xf numFmtId="38" fontId="4" fillId="3" borderId="7" xfId="2" applyFont="1" applyFill="1" applyBorder="1" applyAlignment="1">
      <alignment vertical="center" shrinkToFit="1"/>
    </xf>
    <xf numFmtId="38" fontId="4" fillId="3" borderId="72" xfId="2" applyFont="1" applyFill="1" applyBorder="1" applyAlignment="1">
      <alignment vertical="center" shrinkToFit="1"/>
    </xf>
    <xf numFmtId="38" fontId="4" fillId="3" borderId="73" xfId="2" applyFont="1" applyFill="1" applyBorder="1" applyAlignment="1">
      <alignment vertical="center" shrinkToFit="1"/>
    </xf>
    <xf numFmtId="0" fontId="4" fillId="8" borderId="1" xfId="0" applyFont="1" applyFill="1" applyBorder="1" applyAlignment="1">
      <alignment vertical="center"/>
    </xf>
    <xf numFmtId="38" fontId="4" fillId="8" borderId="1" xfId="2" applyFont="1" applyFill="1" applyBorder="1" applyAlignment="1">
      <alignment vertical="center" shrinkToFit="1"/>
    </xf>
    <xf numFmtId="179" fontId="13" fillId="9" borderId="7" xfId="0" applyNumberFormat="1" applyFont="1" applyFill="1" applyBorder="1" applyAlignment="1">
      <alignment horizontal="center" vertical="center"/>
    </xf>
    <xf numFmtId="0" fontId="4" fillId="12" borderId="1" xfId="0" applyFont="1" applyFill="1" applyBorder="1" applyAlignment="1">
      <alignment vertical="center"/>
    </xf>
    <xf numFmtId="40" fontId="4" fillId="3" borderId="74" xfId="2" applyNumberFormat="1" applyFont="1" applyFill="1" applyBorder="1" applyAlignment="1">
      <alignment vertical="center" shrinkToFit="1"/>
    </xf>
    <xf numFmtId="0" fontId="4" fillId="4" borderId="75" xfId="0" applyFont="1" applyFill="1" applyBorder="1" applyAlignment="1">
      <alignment vertical="center"/>
    </xf>
    <xf numFmtId="0" fontId="4" fillId="2" borderId="62" xfId="0" applyFont="1" applyFill="1" applyBorder="1" applyAlignment="1">
      <alignment vertical="center"/>
    </xf>
    <xf numFmtId="0" fontId="4" fillId="8" borderId="19" xfId="0" applyFont="1" applyFill="1" applyBorder="1" applyAlignment="1">
      <alignment vertical="center"/>
    </xf>
    <xf numFmtId="38" fontId="4" fillId="8" borderId="19" xfId="2" applyFont="1" applyFill="1" applyBorder="1" applyAlignment="1">
      <alignment vertical="center" shrinkToFit="1"/>
    </xf>
    <xf numFmtId="0" fontId="4" fillId="12" borderId="19" xfId="0" applyFont="1" applyFill="1" applyBorder="1" applyAlignment="1">
      <alignment vertical="center"/>
    </xf>
    <xf numFmtId="0" fontId="4" fillId="13" borderId="27" xfId="0" applyFont="1" applyFill="1" applyBorder="1" applyAlignment="1">
      <alignment vertical="center"/>
    </xf>
    <xf numFmtId="38" fontId="4" fillId="13" borderId="58" xfId="2" applyFont="1" applyFill="1" applyBorder="1" applyAlignment="1">
      <alignment vertical="center" shrinkToFit="1"/>
    </xf>
    <xf numFmtId="0" fontId="4" fillId="4" borderId="57" xfId="0" applyFont="1" applyFill="1" applyBorder="1" applyAlignment="1">
      <alignment vertical="center"/>
    </xf>
    <xf numFmtId="0" fontId="4" fillId="13" borderId="30" xfId="0" applyFont="1" applyFill="1" applyBorder="1" applyAlignment="1">
      <alignment vertical="center"/>
    </xf>
    <xf numFmtId="0" fontId="4" fillId="14" borderId="30" xfId="0" applyFont="1" applyFill="1" applyBorder="1" applyAlignment="1">
      <alignment vertical="center"/>
    </xf>
    <xf numFmtId="0" fontId="4" fillId="14" borderId="60" xfId="0" applyFont="1" applyFill="1" applyBorder="1" applyAlignment="1">
      <alignment vertical="center"/>
    </xf>
    <xf numFmtId="0" fontId="4" fillId="14" borderId="61" xfId="0" applyFont="1" applyFill="1" applyBorder="1" applyAlignment="1">
      <alignment vertical="center"/>
    </xf>
    <xf numFmtId="0" fontId="4" fillId="0" borderId="0" xfId="0" applyFont="1" applyAlignment="1">
      <alignment horizontal="right" vertical="center" shrinkToFit="1"/>
    </xf>
    <xf numFmtId="0" fontId="4" fillId="11" borderId="57" xfId="0" applyFont="1" applyFill="1" applyBorder="1" applyAlignment="1">
      <alignment vertical="center"/>
    </xf>
    <xf numFmtId="0" fontId="4" fillId="11" borderId="5" xfId="0" applyFont="1" applyFill="1" applyBorder="1" applyAlignment="1">
      <alignment vertical="center"/>
    </xf>
    <xf numFmtId="0" fontId="13" fillId="7" borderId="76" xfId="0" applyFont="1" applyFill="1" applyBorder="1" applyAlignment="1">
      <alignment vertical="center"/>
    </xf>
    <xf numFmtId="0" fontId="13" fillId="7" borderId="51" xfId="0" applyFont="1" applyFill="1" applyBorder="1" applyAlignment="1">
      <alignment vertical="center"/>
    </xf>
    <xf numFmtId="0" fontId="13" fillId="9" borderId="76" xfId="0" applyFont="1" applyFill="1" applyBorder="1" applyAlignment="1">
      <alignment vertical="center"/>
    </xf>
    <xf numFmtId="0" fontId="13" fillId="9" borderId="51" xfId="0" applyFont="1" applyFill="1" applyBorder="1" applyAlignment="1">
      <alignment vertical="center"/>
    </xf>
    <xf numFmtId="0" fontId="13" fillId="10" borderId="76" xfId="0" applyFont="1" applyFill="1" applyBorder="1" applyAlignment="1">
      <alignment vertical="center"/>
    </xf>
    <xf numFmtId="0" fontId="13" fillId="10" borderId="51" xfId="0" applyFont="1" applyFill="1" applyBorder="1" applyAlignment="1">
      <alignment vertical="center"/>
    </xf>
    <xf numFmtId="0" fontId="4" fillId="11" borderId="23" xfId="0" applyFont="1" applyFill="1" applyBorder="1" applyAlignment="1">
      <alignment vertical="center"/>
    </xf>
    <xf numFmtId="0" fontId="4" fillId="11" borderId="52" xfId="0" applyFont="1" applyFill="1" applyBorder="1" applyAlignment="1">
      <alignment vertical="center"/>
    </xf>
    <xf numFmtId="0" fontId="4" fillId="12" borderId="65" xfId="0" applyFont="1" applyFill="1" applyBorder="1" applyAlignment="1">
      <alignment vertical="center"/>
    </xf>
    <xf numFmtId="0" fontId="4" fillId="12" borderId="77" xfId="0" applyFont="1" applyFill="1" applyBorder="1" applyAlignment="1">
      <alignment vertical="center"/>
    </xf>
    <xf numFmtId="0" fontId="4" fillId="12" borderId="66" xfId="0" applyFont="1" applyFill="1" applyBorder="1" applyAlignment="1">
      <alignment vertical="center"/>
    </xf>
    <xf numFmtId="38" fontId="4" fillId="3" borderId="66" xfId="2" applyFont="1" applyFill="1" applyBorder="1" applyAlignment="1">
      <alignment vertical="center" shrinkToFit="1"/>
    </xf>
    <xf numFmtId="38" fontId="4" fillId="2" borderId="58" xfId="2" applyFont="1" applyFill="1" applyBorder="1" applyAlignment="1">
      <alignment vertical="center" shrinkToFit="1"/>
    </xf>
    <xf numFmtId="0" fontId="4" fillId="4" borderId="52" xfId="0" applyFont="1" applyFill="1" applyBorder="1" applyAlignment="1">
      <alignment vertical="center"/>
    </xf>
    <xf numFmtId="0" fontId="4" fillId="4" borderId="49" xfId="0" applyFont="1" applyFill="1" applyBorder="1" applyAlignment="1">
      <alignment vertical="center"/>
    </xf>
    <xf numFmtId="38" fontId="4" fillId="2" borderId="4" xfId="2" applyFont="1" applyFill="1" applyBorder="1" applyAlignment="1">
      <alignment vertical="center" shrinkToFit="1"/>
    </xf>
    <xf numFmtId="38" fontId="4" fillId="2" borderId="79" xfId="2" applyFont="1" applyFill="1" applyBorder="1" applyAlignment="1">
      <alignment vertical="center" shrinkToFit="1"/>
    </xf>
    <xf numFmtId="0" fontId="4" fillId="4" borderId="81" xfId="0" applyFont="1" applyFill="1" applyBorder="1" applyAlignment="1">
      <alignment vertical="center"/>
    </xf>
    <xf numFmtId="38" fontId="4" fillId="3" borderId="82" xfId="2" applyFont="1" applyFill="1" applyBorder="1" applyAlignment="1">
      <alignment vertical="center" shrinkToFit="1"/>
    </xf>
    <xf numFmtId="38" fontId="4" fillId="3" borderId="78" xfId="2" applyFont="1" applyFill="1" applyBorder="1" applyAlignment="1">
      <alignment vertical="center" shrinkToFit="1"/>
    </xf>
    <xf numFmtId="0" fontId="12" fillId="0" borderId="0" xfId="3" applyAlignment="1">
      <alignment horizontal="right" vertical="center"/>
    </xf>
    <xf numFmtId="0" fontId="4" fillId="2" borderId="2" xfId="0" applyFont="1" applyFill="1" applyBorder="1" applyAlignment="1">
      <alignment vertical="center" shrinkToFit="1"/>
    </xf>
    <xf numFmtId="0" fontId="4" fillId="2" borderId="21" xfId="0" applyFont="1" applyFill="1" applyBorder="1" applyAlignment="1">
      <alignment vertical="center" shrinkToFit="1"/>
    </xf>
    <xf numFmtId="0" fontId="9" fillId="4" borderId="7" xfId="0" applyFont="1" applyFill="1" applyBorder="1" applyAlignment="1">
      <alignment vertical="center"/>
    </xf>
    <xf numFmtId="0" fontId="9" fillId="4" borderId="1" xfId="0" applyFont="1" applyFill="1" applyBorder="1" applyAlignment="1">
      <alignment vertical="center"/>
    </xf>
    <xf numFmtId="0" fontId="1" fillId="0" borderId="0" xfId="0" applyFont="1" applyAlignment="1">
      <alignment vertical="center"/>
    </xf>
    <xf numFmtId="38" fontId="4" fillId="3" borderId="1" xfId="2" applyFont="1" applyFill="1" applyBorder="1" applyAlignment="1">
      <alignment horizontal="right" vertical="center"/>
    </xf>
    <xf numFmtId="38" fontId="4" fillId="3" borderId="83" xfId="2" applyFont="1" applyFill="1" applyBorder="1" applyAlignment="1">
      <alignment vertical="center" shrinkToFit="1"/>
    </xf>
    <xf numFmtId="38" fontId="4" fillId="3" borderId="84" xfId="2" applyFont="1" applyFill="1" applyBorder="1" applyAlignment="1">
      <alignment vertical="center" shrinkToFit="1"/>
    </xf>
    <xf numFmtId="0" fontId="5" fillId="0" borderId="0" xfId="0" applyFont="1" applyAlignment="1">
      <alignment horizontal="left" vertical="center"/>
    </xf>
    <xf numFmtId="0" fontId="4" fillId="0" borderId="0" xfId="0" applyFont="1" applyAlignment="1">
      <alignment horizontal="left" vertical="center"/>
    </xf>
    <xf numFmtId="0" fontId="0" fillId="0" borderId="0" xfId="0" applyAlignment="1">
      <alignment vertical="center"/>
    </xf>
    <xf numFmtId="0" fontId="22" fillId="0" borderId="0" xfId="0" applyFont="1" applyAlignment="1">
      <alignment vertical="center"/>
    </xf>
    <xf numFmtId="0" fontId="24" fillId="7" borderId="1" xfId="0" applyFont="1" applyFill="1" applyBorder="1" applyAlignment="1">
      <alignment vertical="center"/>
    </xf>
    <xf numFmtId="183" fontId="24" fillId="7" borderId="1" xfId="0" applyNumberFormat="1" applyFont="1" applyFill="1" applyBorder="1" applyAlignment="1">
      <alignment horizontal="center" vertical="center"/>
    </xf>
    <xf numFmtId="0" fontId="4" fillId="4" borderId="62" xfId="0" applyFont="1" applyFill="1" applyBorder="1" applyAlignment="1">
      <alignment horizontal="center" vertical="center"/>
    </xf>
    <xf numFmtId="0" fontId="4" fillId="4" borderId="65" xfId="0" applyFont="1" applyFill="1" applyBorder="1" applyAlignment="1">
      <alignment vertical="center"/>
    </xf>
    <xf numFmtId="38" fontId="4" fillId="3" borderId="64" xfId="2" applyFont="1" applyFill="1" applyBorder="1" applyAlignment="1">
      <alignment vertical="center" shrinkToFit="1"/>
    </xf>
    <xf numFmtId="0" fontId="4" fillId="4" borderId="26" xfId="0" applyFont="1" applyFill="1" applyBorder="1" applyAlignment="1">
      <alignment vertical="center"/>
    </xf>
    <xf numFmtId="0" fontId="4" fillId="4" borderId="8" xfId="0" applyFont="1" applyFill="1" applyBorder="1" applyAlignment="1">
      <alignment vertical="center" shrinkToFit="1"/>
    </xf>
    <xf numFmtId="0" fontId="4" fillId="4" borderId="85" xfId="0" applyFont="1" applyFill="1" applyBorder="1" applyAlignment="1">
      <alignment vertical="center" shrinkToFit="1"/>
    </xf>
    <xf numFmtId="38" fontId="22" fillId="2" borderId="1" xfId="2" applyFont="1" applyFill="1" applyBorder="1" applyAlignment="1">
      <alignment vertical="center" shrinkToFit="1"/>
    </xf>
    <xf numFmtId="38" fontId="0" fillId="3" borderId="1" xfId="2" applyFont="1" applyFill="1" applyBorder="1" applyAlignment="1">
      <alignment vertical="center" shrinkToFit="1"/>
    </xf>
    <xf numFmtId="0" fontId="22" fillId="2" borderId="1" xfId="0" applyFont="1" applyFill="1" applyBorder="1" applyAlignment="1">
      <alignment horizontal="center" vertical="center"/>
    </xf>
    <xf numFmtId="184" fontId="22" fillId="3" borderId="1" xfId="1" applyNumberFormat="1" applyFont="1" applyFill="1" applyBorder="1" applyAlignment="1">
      <alignment vertical="center" shrinkToFit="1"/>
    </xf>
    <xf numFmtId="0" fontId="0" fillId="0" borderId="10" xfId="0" applyBorder="1" applyAlignment="1">
      <alignment vertical="center"/>
    </xf>
    <xf numFmtId="38" fontId="0" fillId="0" borderId="0" xfId="2" applyFont="1" applyBorder="1" applyAlignment="1">
      <alignment vertical="center" shrinkToFit="1"/>
    </xf>
    <xf numFmtId="0" fontId="22" fillId="4" borderId="1" xfId="0" applyFont="1" applyFill="1" applyBorder="1" applyAlignment="1">
      <alignment vertical="center"/>
    </xf>
    <xf numFmtId="0" fontId="23" fillId="4" borderId="1" xfId="0" applyFont="1" applyFill="1" applyBorder="1" applyAlignment="1">
      <alignment vertical="center"/>
    </xf>
    <xf numFmtId="183" fontId="0" fillId="4" borderId="1" xfId="0" applyNumberFormat="1" applyFill="1" applyBorder="1" applyAlignment="1">
      <alignment horizontal="center" vertical="center"/>
    </xf>
    <xf numFmtId="38" fontId="4" fillId="0" borderId="0" xfId="2" applyFont="1" applyFill="1" applyBorder="1" applyAlignment="1">
      <alignment horizontal="left" vertical="center"/>
    </xf>
    <xf numFmtId="0" fontId="0" fillId="0" borderId="0" xfId="0" applyAlignment="1">
      <alignment horizontal="left"/>
    </xf>
    <xf numFmtId="38" fontId="4" fillId="2" borderId="1" xfId="2" applyFont="1" applyFill="1" applyBorder="1" applyAlignment="1">
      <alignment horizontal="center" vertical="center"/>
    </xf>
    <xf numFmtId="10" fontId="0" fillId="2" borderId="1" xfId="0" applyNumberFormat="1" applyFill="1" applyBorder="1" applyAlignment="1">
      <alignment horizontal="center"/>
    </xf>
    <xf numFmtId="0" fontId="5" fillId="2" borderId="1" xfId="0" applyFont="1" applyFill="1" applyBorder="1" applyAlignment="1">
      <alignment horizontal="center" vertical="center"/>
    </xf>
    <xf numFmtId="0" fontId="0" fillId="2" borderId="1" xfId="0" applyFill="1" applyBorder="1" applyAlignment="1">
      <alignment horizontal="center"/>
    </xf>
    <xf numFmtId="0" fontId="4" fillId="4" borderId="1" xfId="0" applyFont="1" applyFill="1" applyBorder="1" applyAlignment="1">
      <alignment horizontal="left" vertical="center"/>
    </xf>
    <xf numFmtId="38" fontId="4" fillId="3" borderId="1" xfId="0" applyNumberFormat="1" applyFont="1" applyFill="1" applyBorder="1" applyAlignment="1">
      <alignment horizontal="right" vertical="center"/>
    </xf>
    <xf numFmtId="0" fontId="4" fillId="0" borderId="1" xfId="0" applyFont="1" applyBorder="1" applyAlignment="1">
      <alignment vertical="center"/>
    </xf>
    <xf numFmtId="182" fontId="4" fillId="2" borderId="1" xfId="0" applyNumberFormat="1" applyFont="1" applyFill="1" applyBorder="1" applyAlignment="1">
      <alignment vertical="center"/>
    </xf>
    <xf numFmtId="0" fontId="4" fillId="4" borderId="43" xfId="0" applyFont="1" applyFill="1" applyBorder="1" applyAlignment="1">
      <alignment horizontal="center" vertical="center" shrinkToFit="1"/>
    </xf>
    <xf numFmtId="38" fontId="4" fillId="2" borderId="88" xfId="2" applyFont="1" applyFill="1" applyBorder="1" applyAlignment="1">
      <alignment vertical="center" shrinkToFit="1"/>
    </xf>
    <xf numFmtId="38" fontId="4" fillId="3" borderId="89" xfId="2" applyFont="1" applyFill="1" applyBorder="1" applyAlignment="1">
      <alignment vertical="center" shrinkToFit="1"/>
    </xf>
    <xf numFmtId="38" fontId="4" fillId="17" borderId="58" xfId="2" applyFont="1" applyFill="1" applyBorder="1" applyAlignment="1">
      <alignment vertical="center" shrinkToFit="1"/>
    </xf>
    <xf numFmtId="0" fontId="4" fillId="4" borderId="36" xfId="0" applyFont="1" applyFill="1" applyBorder="1" applyAlignment="1">
      <alignment horizontal="center" vertical="center" shrinkToFit="1"/>
    </xf>
    <xf numFmtId="0" fontId="5" fillId="0" borderId="0" xfId="0" applyFont="1" applyAlignment="1">
      <alignment horizontal="center" vertical="center"/>
    </xf>
    <xf numFmtId="0" fontId="5" fillId="0" borderId="0" xfId="0" applyFont="1" applyAlignment="1">
      <alignment horizontal="center" vertical="center" shrinkToFit="1"/>
    </xf>
    <xf numFmtId="0" fontId="4" fillId="4" borderId="2" xfId="0" applyFont="1" applyFill="1" applyBorder="1" applyAlignment="1">
      <alignment vertical="center" shrinkToFit="1"/>
    </xf>
    <xf numFmtId="0" fontId="4" fillId="4" borderId="23" xfId="0" applyFont="1" applyFill="1" applyBorder="1" applyAlignment="1">
      <alignment vertical="center" shrinkToFit="1"/>
    </xf>
    <xf numFmtId="0" fontId="4" fillId="4" borderId="27" xfId="0" applyFont="1" applyFill="1" applyBorder="1" applyAlignment="1">
      <alignment horizontal="center" vertical="center" shrinkToFit="1"/>
    </xf>
    <xf numFmtId="184" fontId="22" fillId="2" borderId="1" xfId="1" applyNumberFormat="1" applyFont="1" applyFill="1" applyBorder="1" applyAlignment="1">
      <alignment vertical="center" shrinkToFit="1"/>
    </xf>
    <xf numFmtId="0" fontId="0" fillId="0" borderId="0" xfId="0" applyAlignment="1">
      <alignment horizontal="center"/>
    </xf>
    <xf numFmtId="0" fontId="0" fillId="3" borderId="1" xfId="0" applyFill="1" applyBorder="1" applyAlignment="1">
      <alignment horizontal="center"/>
    </xf>
    <xf numFmtId="0" fontId="24" fillId="7" borderId="1" xfId="0" applyFont="1" applyFill="1" applyBorder="1" applyAlignment="1">
      <alignment horizontal="center" vertical="center"/>
    </xf>
    <xf numFmtId="38" fontId="4" fillId="2" borderId="17" xfId="2" applyFont="1" applyFill="1" applyBorder="1" applyAlignment="1">
      <alignment vertical="center" shrinkToFit="1"/>
    </xf>
    <xf numFmtId="0" fontId="4" fillId="4" borderId="14" xfId="0" applyFont="1" applyFill="1" applyBorder="1" applyAlignment="1">
      <alignment horizontal="center" vertical="top" wrapText="1" shrinkToFit="1"/>
    </xf>
    <xf numFmtId="0" fontId="4" fillId="4" borderId="2" xfId="0" applyFont="1" applyFill="1" applyBorder="1" applyAlignment="1">
      <alignment horizontal="center" vertical="top" wrapText="1" shrinkToFit="1"/>
    </xf>
    <xf numFmtId="9" fontId="4" fillId="3" borderId="1" xfId="1" applyFont="1" applyFill="1" applyBorder="1" applyAlignment="1">
      <alignment vertical="center" shrinkToFit="1"/>
    </xf>
    <xf numFmtId="0" fontId="4" fillId="3" borderId="2"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21" xfId="0" applyFont="1" applyFill="1" applyBorder="1" applyAlignment="1">
      <alignment horizontal="center" vertical="center"/>
    </xf>
    <xf numFmtId="0" fontId="9" fillId="4" borderId="69" xfId="0" applyFont="1" applyFill="1" applyBorder="1" applyAlignment="1">
      <alignment vertical="center"/>
    </xf>
    <xf numFmtId="0" fontId="4" fillId="0" borderId="0" xfId="0" applyFont="1" applyAlignment="1">
      <alignment horizontal="left" vertical="top" wrapText="1"/>
    </xf>
    <xf numFmtId="0" fontId="4" fillId="4" borderId="4" xfId="0" applyFont="1" applyFill="1" applyBorder="1" applyAlignment="1">
      <alignment horizontal="center" vertical="center"/>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xf>
    <xf numFmtId="0" fontId="12" fillId="0" borderId="0" xfId="3" applyAlignment="1">
      <alignment horizontal="right"/>
    </xf>
    <xf numFmtId="0" fontId="4" fillId="4" borderId="18" xfId="0" applyFont="1" applyFill="1" applyBorder="1" applyAlignment="1">
      <alignment vertical="center" shrinkToFit="1"/>
    </xf>
    <xf numFmtId="38" fontId="22" fillId="3" borderId="1" xfId="2" applyFont="1" applyFill="1" applyBorder="1" applyAlignment="1">
      <alignment vertical="center" shrinkToFit="1"/>
    </xf>
    <xf numFmtId="38" fontId="22" fillId="4" borderId="1" xfId="2" applyFont="1" applyFill="1" applyBorder="1" applyAlignment="1">
      <alignment vertical="center" shrinkToFit="1"/>
    </xf>
    <xf numFmtId="185" fontId="22" fillId="3" borderId="1" xfId="1" applyNumberFormat="1" applyFont="1" applyFill="1" applyBorder="1" applyAlignment="1">
      <alignment vertical="center" shrinkToFit="1"/>
    </xf>
    <xf numFmtId="0" fontId="25" fillId="2" borderId="1" xfId="0" applyFont="1" applyFill="1" applyBorder="1" applyAlignment="1">
      <alignment horizontal="center" vertical="center"/>
    </xf>
    <xf numFmtId="180" fontId="0" fillId="3" borderId="1" xfId="0" applyNumberFormat="1" applyFill="1" applyBorder="1" applyAlignment="1">
      <alignment horizontal="center"/>
    </xf>
    <xf numFmtId="0" fontId="26" fillId="4" borderId="31" xfId="0" applyFont="1" applyFill="1" applyBorder="1" applyAlignment="1">
      <alignment vertical="center"/>
    </xf>
    <xf numFmtId="0" fontId="26" fillId="4" borderId="60" xfId="0" applyFont="1" applyFill="1" applyBorder="1" applyAlignment="1">
      <alignment vertical="center"/>
    </xf>
    <xf numFmtId="0" fontId="26" fillId="4" borderId="80" xfId="0" applyFont="1" applyFill="1" applyBorder="1" applyAlignment="1">
      <alignment vertical="center"/>
    </xf>
    <xf numFmtId="0" fontId="26" fillId="4" borderId="57" xfId="0" applyFont="1" applyFill="1" applyBorder="1" applyAlignment="1">
      <alignment vertical="center"/>
    </xf>
    <xf numFmtId="0" fontId="26" fillId="11" borderId="5" xfId="0" applyFont="1" applyFill="1" applyBorder="1" applyAlignment="1">
      <alignment vertical="center"/>
    </xf>
    <xf numFmtId="0" fontId="26" fillId="4" borderId="7" xfId="0" applyFont="1" applyFill="1" applyBorder="1" applyAlignment="1">
      <alignment vertical="center"/>
    </xf>
    <xf numFmtId="0" fontId="26" fillId="11" borderId="11" xfId="0" applyFont="1" applyFill="1" applyBorder="1" applyAlignment="1">
      <alignment vertical="center"/>
    </xf>
    <xf numFmtId="0" fontId="26" fillId="6" borderId="11" xfId="0" applyFont="1" applyFill="1" applyBorder="1" applyAlignment="1">
      <alignment vertical="center"/>
    </xf>
    <xf numFmtId="0" fontId="26" fillId="6" borderId="7" xfId="0" applyFont="1" applyFill="1" applyBorder="1" applyAlignment="1">
      <alignment vertical="center"/>
    </xf>
    <xf numFmtId="0" fontId="26" fillId="6" borderId="5" xfId="0" applyFont="1" applyFill="1" applyBorder="1" applyAlignment="1">
      <alignment vertical="center"/>
    </xf>
    <xf numFmtId="0" fontId="26" fillId="4" borderId="30" xfId="0" applyFont="1" applyFill="1" applyBorder="1" applyAlignment="1">
      <alignment vertical="center"/>
    </xf>
    <xf numFmtId="0" fontId="9" fillId="4" borderId="30" xfId="0" applyFont="1" applyFill="1" applyBorder="1" applyAlignment="1">
      <alignment vertical="center"/>
    </xf>
    <xf numFmtId="0" fontId="28" fillId="0" borderId="1" xfId="0" applyFont="1" applyBorder="1" applyAlignment="1">
      <alignment horizontal="left" vertical="top"/>
    </xf>
    <xf numFmtId="0" fontId="27" fillId="0" borderId="1" xfId="0" applyFont="1" applyBorder="1"/>
    <xf numFmtId="0" fontId="0" fillId="0" borderId="1" xfId="0" applyBorder="1" applyAlignment="1">
      <alignment horizontal="left" vertical="top"/>
    </xf>
    <xf numFmtId="0" fontId="4" fillId="4" borderId="93" xfId="0" applyFont="1" applyFill="1" applyBorder="1" applyAlignment="1">
      <alignment horizontal="center" vertical="center"/>
    </xf>
    <xf numFmtId="0" fontId="4" fillId="4" borderId="94" xfId="0" applyFont="1" applyFill="1" applyBorder="1" applyAlignment="1">
      <alignment horizontal="center" vertical="center"/>
    </xf>
    <xf numFmtId="0" fontId="4" fillId="4" borderId="95" xfId="0" applyFont="1" applyFill="1" applyBorder="1" applyAlignment="1">
      <alignment horizontal="center" vertical="center"/>
    </xf>
    <xf numFmtId="9" fontId="4" fillId="3" borderId="7" xfId="1" applyFont="1" applyFill="1" applyBorder="1" applyAlignment="1">
      <alignment vertical="center" shrinkToFit="1"/>
    </xf>
    <xf numFmtId="9" fontId="4" fillId="2" borderId="1" xfId="0" applyNumberFormat="1" applyFont="1" applyFill="1" applyBorder="1" applyAlignment="1">
      <alignment horizontal="center" vertical="center"/>
    </xf>
    <xf numFmtId="9" fontId="4" fillId="0" borderId="1" xfId="1" applyFont="1" applyBorder="1" applyAlignment="1">
      <alignment horizontal="center" vertical="center"/>
    </xf>
    <xf numFmtId="9" fontId="4" fillId="2" borderId="1" xfId="1" applyFont="1" applyFill="1" applyBorder="1" applyAlignment="1">
      <alignment horizontal="center" vertical="center"/>
    </xf>
    <xf numFmtId="9" fontId="4" fillId="3" borderId="1" xfId="1" applyFont="1" applyFill="1" applyBorder="1" applyAlignment="1">
      <alignment horizontal="center" vertical="center"/>
    </xf>
    <xf numFmtId="0" fontId="9" fillId="4" borderId="18" xfId="0" applyFont="1" applyFill="1" applyBorder="1" applyAlignment="1">
      <alignment vertical="center"/>
    </xf>
    <xf numFmtId="38" fontId="29" fillId="18" borderId="1" xfId="2" applyFont="1" applyFill="1" applyBorder="1" applyAlignment="1">
      <alignment vertical="center" shrinkToFit="1"/>
    </xf>
    <xf numFmtId="38" fontId="29" fillId="18" borderId="2" xfId="2" applyFont="1" applyFill="1" applyBorder="1" applyAlignment="1">
      <alignment vertical="center" shrinkToFit="1"/>
    </xf>
    <xf numFmtId="38" fontId="4" fillId="2" borderId="38" xfId="2" applyFont="1" applyFill="1" applyBorder="1" applyAlignment="1">
      <alignment vertical="center" shrinkToFit="1"/>
    </xf>
    <xf numFmtId="38" fontId="4" fillId="3" borderId="96" xfId="2" applyFont="1" applyFill="1" applyBorder="1" applyAlignment="1">
      <alignment vertical="center" shrinkToFit="1"/>
    </xf>
    <xf numFmtId="0" fontId="4" fillId="3" borderId="1" xfId="2" applyNumberFormat="1" applyFont="1" applyFill="1" applyBorder="1" applyAlignment="1">
      <alignment horizontal="center" vertical="center" shrinkToFit="1"/>
    </xf>
    <xf numFmtId="0" fontId="4" fillId="3" borderId="19" xfId="2" applyNumberFormat="1" applyFont="1" applyFill="1" applyBorder="1" applyAlignment="1">
      <alignment horizontal="center" vertical="center" shrinkToFit="1"/>
    </xf>
    <xf numFmtId="182" fontId="4" fillId="3" borderId="1" xfId="0" applyNumberFormat="1" applyFont="1" applyFill="1" applyBorder="1" applyAlignment="1">
      <alignment vertical="center" shrinkToFit="1"/>
    </xf>
    <xf numFmtId="186" fontId="4" fillId="2" borderId="1" xfId="0" applyNumberFormat="1" applyFont="1" applyFill="1" applyBorder="1" applyAlignment="1">
      <alignment vertical="center" shrinkToFit="1"/>
    </xf>
    <xf numFmtId="186" fontId="4" fillId="2" borderId="7" xfId="0" applyNumberFormat="1" applyFont="1" applyFill="1" applyBorder="1" applyAlignment="1">
      <alignment vertical="center" shrinkToFit="1"/>
    </xf>
    <xf numFmtId="187" fontId="4" fillId="2" borderId="40" xfId="0" applyNumberFormat="1" applyFont="1" applyFill="1" applyBorder="1" applyAlignment="1">
      <alignment vertical="center" shrinkToFit="1"/>
    </xf>
    <xf numFmtId="187" fontId="4" fillId="2" borderId="38" xfId="0" applyNumberFormat="1" applyFont="1" applyFill="1" applyBorder="1" applyAlignment="1">
      <alignment vertical="center" shrinkToFit="1"/>
    </xf>
    <xf numFmtId="0" fontId="5" fillId="19" borderId="0" xfId="0" applyFont="1" applyFill="1" applyAlignment="1">
      <alignment horizontal="left" vertical="top" wrapText="1"/>
    </xf>
    <xf numFmtId="0" fontId="4" fillId="19" borderId="0" xfId="0" applyFont="1" applyFill="1" applyAlignment="1">
      <alignment horizontal="left" vertical="top"/>
    </xf>
    <xf numFmtId="38" fontId="4" fillId="3" borderId="21" xfId="2" applyFont="1" applyFill="1" applyBorder="1" applyAlignment="1">
      <alignment vertical="center" shrinkToFit="1"/>
    </xf>
    <xf numFmtId="0" fontId="26" fillId="4" borderId="10" xfId="0" applyFont="1" applyFill="1" applyBorder="1" applyAlignment="1">
      <alignment vertical="center"/>
    </xf>
    <xf numFmtId="0" fontId="4" fillId="0" borderId="34" xfId="0" applyFont="1" applyBorder="1" applyAlignment="1">
      <alignment vertical="center"/>
    </xf>
    <xf numFmtId="0" fontId="4" fillId="0" borderId="97" xfId="0" applyFont="1" applyBorder="1" applyAlignment="1">
      <alignment vertical="center"/>
    </xf>
    <xf numFmtId="0" fontId="4" fillId="4" borderId="50" xfId="0" applyFont="1" applyFill="1" applyBorder="1" applyAlignment="1">
      <alignment vertical="center"/>
    </xf>
    <xf numFmtId="179" fontId="4" fillId="4" borderId="4" xfId="0" applyNumberFormat="1" applyFont="1" applyFill="1" applyBorder="1" applyAlignment="1">
      <alignment horizontal="center" vertical="center"/>
    </xf>
    <xf numFmtId="179" fontId="4" fillId="4" borderId="79" xfId="0" applyNumberFormat="1" applyFont="1" applyFill="1" applyBorder="1" applyAlignment="1">
      <alignment horizontal="center" vertical="center"/>
    </xf>
    <xf numFmtId="179" fontId="4" fillId="4" borderId="25" xfId="0" applyNumberFormat="1" applyFont="1" applyFill="1" applyBorder="1" applyAlignment="1">
      <alignment horizontal="center" vertical="center"/>
    </xf>
    <xf numFmtId="179" fontId="4" fillId="4" borderId="43" xfId="0" applyNumberFormat="1" applyFont="1" applyFill="1" applyBorder="1" applyAlignment="1">
      <alignment horizontal="center" vertical="center"/>
    </xf>
    <xf numFmtId="179" fontId="4" fillId="4" borderId="50" xfId="0" applyNumberFormat="1" applyFont="1" applyFill="1" applyBorder="1" applyAlignment="1">
      <alignment horizontal="center" vertical="center"/>
    </xf>
    <xf numFmtId="0" fontId="4" fillId="4" borderId="76" xfId="0" applyFont="1" applyFill="1" applyBorder="1" applyAlignment="1">
      <alignment vertical="center"/>
    </xf>
    <xf numFmtId="0" fontId="4" fillId="4" borderId="56" xfId="0" applyFont="1" applyFill="1" applyBorder="1" applyAlignment="1">
      <alignment vertical="center"/>
    </xf>
    <xf numFmtId="0" fontId="4" fillId="4" borderId="26" xfId="0" applyFont="1" applyFill="1" applyBorder="1" applyAlignment="1">
      <alignment vertical="center" shrinkToFit="1"/>
    </xf>
    <xf numFmtId="0" fontId="4" fillId="4" borderId="62" xfId="0" applyFont="1" applyFill="1" applyBorder="1" applyAlignment="1">
      <alignment vertical="center" shrinkToFit="1"/>
    </xf>
    <xf numFmtId="38" fontId="4" fillId="3" borderId="8" xfId="0" applyNumberFormat="1" applyFont="1" applyFill="1" applyBorder="1" applyAlignment="1">
      <alignment vertical="center"/>
    </xf>
    <xf numFmtId="0" fontId="4" fillId="4" borderId="30" xfId="0" applyFont="1" applyFill="1" applyBorder="1" applyAlignment="1">
      <alignment vertical="center" shrinkToFit="1"/>
    </xf>
    <xf numFmtId="0" fontId="4" fillId="4" borderId="24" xfId="0" applyFont="1" applyFill="1" applyBorder="1" applyAlignment="1">
      <alignment vertical="center" shrinkToFit="1"/>
    </xf>
    <xf numFmtId="181" fontId="4" fillId="2" borderId="8" xfId="1" applyNumberFormat="1" applyFont="1" applyFill="1" applyBorder="1" applyAlignment="1">
      <alignment vertical="center" shrinkToFit="1"/>
    </xf>
    <xf numFmtId="179" fontId="4" fillId="3" borderId="1" xfId="0" quotePrefix="1" applyNumberFormat="1" applyFont="1" applyFill="1" applyBorder="1" applyAlignment="1">
      <alignment horizontal="center" vertical="center"/>
    </xf>
    <xf numFmtId="179" fontId="4" fillId="4" borderId="1" xfId="0" applyNumberFormat="1" applyFont="1" applyFill="1" applyBorder="1" applyAlignment="1">
      <alignment horizontal="center" vertical="center"/>
    </xf>
    <xf numFmtId="0" fontId="4" fillId="3" borderId="1" xfId="0" quotePrefix="1" applyFont="1" applyFill="1" applyBorder="1" applyAlignment="1">
      <alignment horizontal="center" vertical="center"/>
    </xf>
    <xf numFmtId="179" fontId="4" fillId="4" borderId="19" xfId="0" applyNumberFormat="1" applyFont="1" applyFill="1" applyBorder="1" applyAlignment="1">
      <alignment horizontal="center" vertical="center"/>
    </xf>
    <xf numFmtId="14" fontId="4" fillId="4" borderId="42" xfId="0" applyNumberFormat="1" applyFont="1" applyFill="1" applyBorder="1" applyAlignment="1">
      <alignment vertical="center"/>
    </xf>
    <xf numFmtId="14" fontId="4" fillId="4" borderId="25" xfId="0" applyNumberFormat="1" applyFont="1" applyFill="1" applyBorder="1" applyAlignment="1">
      <alignment vertical="center"/>
    </xf>
    <xf numFmtId="14" fontId="4" fillId="4" borderId="26" xfId="0" applyNumberFormat="1" applyFont="1" applyFill="1" applyBorder="1" applyAlignment="1">
      <alignment vertical="center"/>
    </xf>
    <xf numFmtId="14" fontId="4" fillId="4" borderId="43" xfId="0" applyNumberFormat="1" applyFont="1" applyFill="1" applyBorder="1" applyAlignment="1">
      <alignment vertical="center"/>
    </xf>
    <xf numFmtId="0" fontId="9" fillId="2" borderId="1" xfId="0" applyFont="1" applyFill="1" applyBorder="1" applyAlignment="1">
      <alignment horizontal="center" vertical="center" shrinkToFit="1"/>
    </xf>
    <xf numFmtId="38" fontId="9" fillId="2" borderId="2" xfId="2" applyFont="1" applyFill="1" applyBorder="1" applyAlignment="1">
      <alignment vertical="center" shrinkToFit="1"/>
    </xf>
    <xf numFmtId="188" fontId="4" fillId="3" borderId="1" xfId="0" applyNumberFormat="1" applyFont="1" applyFill="1" applyBorder="1" applyAlignment="1">
      <alignment vertical="center"/>
    </xf>
    <xf numFmtId="189" fontId="4" fillId="3" borderId="1" xfId="0" applyNumberFormat="1" applyFont="1" applyFill="1" applyBorder="1" applyAlignment="1">
      <alignment vertical="center"/>
    </xf>
    <xf numFmtId="10" fontId="4" fillId="3" borderId="1" xfId="0" applyNumberFormat="1" applyFont="1" applyFill="1" applyBorder="1" applyAlignment="1">
      <alignment vertical="center"/>
    </xf>
    <xf numFmtId="0" fontId="4" fillId="4" borderId="11" xfId="0" applyFont="1" applyFill="1" applyBorder="1" applyAlignment="1">
      <alignment vertical="center" wrapText="1"/>
    </xf>
    <xf numFmtId="0" fontId="4" fillId="4" borderId="8" xfId="0" applyFont="1" applyFill="1" applyBorder="1" applyAlignment="1">
      <alignment vertical="center" wrapText="1"/>
    </xf>
    <xf numFmtId="38" fontId="29" fillId="2" borderId="2" xfId="2" applyFont="1" applyFill="1" applyBorder="1" applyAlignment="1">
      <alignment vertical="center" shrinkToFit="1"/>
    </xf>
    <xf numFmtId="186" fontId="4" fillId="3" borderId="1" xfId="0" applyNumberFormat="1" applyFont="1" applyFill="1" applyBorder="1" applyAlignment="1">
      <alignment vertical="center" shrinkToFit="1"/>
    </xf>
    <xf numFmtId="38" fontId="4" fillId="2" borderId="98" xfId="2" applyFont="1" applyFill="1" applyBorder="1" applyAlignment="1">
      <alignment vertical="center" shrinkToFit="1"/>
    </xf>
    <xf numFmtId="38" fontId="4" fillId="3" borderId="98" xfId="2" applyFont="1" applyFill="1" applyBorder="1" applyAlignment="1">
      <alignment vertical="center" shrinkToFit="1"/>
    </xf>
    <xf numFmtId="0" fontId="4" fillId="12" borderId="75" xfId="0" applyFont="1" applyFill="1" applyBorder="1" applyAlignment="1">
      <alignment vertical="center"/>
    </xf>
    <xf numFmtId="0" fontId="4" fillId="12" borderId="97" xfId="0" applyFont="1" applyFill="1" applyBorder="1" applyAlignment="1">
      <alignment vertical="center"/>
    </xf>
    <xf numFmtId="0" fontId="4" fillId="12" borderId="99" xfId="0" applyFont="1" applyFill="1" applyBorder="1" applyAlignment="1">
      <alignment vertical="center"/>
    </xf>
    <xf numFmtId="0" fontId="4" fillId="12" borderId="98" xfId="0" applyFont="1" applyFill="1" applyBorder="1" applyAlignment="1">
      <alignment vertical="center"/>
    </xf>
    <xf numFmtId="0" fontId="4" fillId="12" borderId="100" xfId="0" applyFont="1" applyFill="1" applyBorder="1" applyAlignment="1">
      <alignment vertical="center"/>
    </xf>
    <xf numFmtId="0" fontId="4" fillId="11" borderId="100" xfId="0" applyFont="1" applyFill="1" applyBorder="1" applyAlignment="1">
      <alignment vertical="center"/>
    </xf>
    <xf numFmtId="0" fontId="4" fillId="11" borderId="32" xfId="0" applyFont="1" applyFill="1" applyBorder="1" applyAlignment="1">
      <alignment vertical="center"/>
    </xf>
    <xf numFmtId="14" fontId="4" fillId="3" borderId="4" xfId="0" applyNumberFormat="1" applyFont="1" applyFill="1" applyBorder="1" applyAlignment="1">
      <alignment horizontal="center" vertical="center" shrinkToFit="1"/>
    </xf>
    <xf numFmtId="14" fontId="4" fillId="3" borderId="79" xfId="0" applyNumberFormat="1" applyFont="1" applyFill="1" applyBorder="1" applyAlignment="1">
      <alignment horizontal="center" vertical="center" shrinkToFit="1"/>
    </xf>
    <xf numFmtId="0" fontId="4" fillId="4" borderId="16" xfId="0" applyFont="1" applyFill="1" applyBorder="1" applyAlignment="1">
      <alignment horizontal="center" vertical="center"/>
    </xf>
    <xf numFmtId="190" fontId="4" fillId="2" borderId="1" xfId="0" applyNumberFormat="1" applyFont="1" applyFill="1" applyBorder="1" applyAlignment="1">
      <alignment vertical="center" shrinkToFit="1"/>
    </xf>
    <xf numFmtId="190" fontId="4" fillId="2" borderId="7" xfId="0" applyNumberFormat="1" applyFont="1" applyFill="1" applyBorder="1" applyAlignment="1">
      <alignment vertical="center" shrinkToFit="1"/>
    </xf>
    <xf numFmtId="0" fontId="4" fillId="2" borderId="40" xfId="0" applyFont="1" applyFill="1" applyBorder="1" applyAlignment="1">
      <alignment vertical="center" shrinkToFit="1"/>
    </xf>
    <xf numFmtId="181" fontId="4" fillId="3" borderId="40" xfId="1" applyNumberFormat="1" applyFont="1" applyFill="1" applyBorder="1" applyAlignment="1">
      <alignment vertical="center" shrinkToFit="1"/>
    </xf>
    <xf numFmtId="9" fontId="4" fillId="3" borderId="40" xfId="1" applyFont="1" applyFill="1" applyBorder="1" applyAlignment="1">
      <alignment vertical="center" shrinkToFit="1"/>
    </xf>
    <xf numFmtId="3" fontId="4" fillId="3" borderId="40" xfId="0" applyNumberFormat="1" applyFont="1" applyFill="1" applyBorder="1" applyAlignment="1">
      <alignment vertical="center" shrinkToFit="1"/>
    </xf>
    <xf numFmtId="181" fontId="4" fillId="3" borderId="41" xfId="1" applyNumberFormat="1" applyFont="1" applyFill="1" applyBorder="1" applyAlignment="1">
      <alignment vertical="center" shrinkToFit="1"/>
    </xf>
    <xf numFmtId="0" fontId="4" fillId="0" borderId="1" xfId="0" applyFont="1" applyBorder="1" applyAlignment="1">
      <alignment horizontal="center" vertical="center"/>
    </xf>
    <xf numFmtId="182" fontId="4" fillId="3" borderId="19" xfId="0" applyNumberFormat="1" applyFont="1" applyFill="1" applyBorder="1" applyAlignment="1">
      <alignment vertical="center"/>
    </xf>
    <xf numFmtId="182" fontId="4" fillId="3" borderId="41" xfId="0" applyNumberFormat="1" applyFont="1" applyFill="1" applyBorder="1" applyAlignment="1">
      <alignment vertical="center"/>
    </xf>
    <xf numFmtId="0" fontId="4" fillId="4" borderId="17" xfId="0" applyFont="1" applyFill="1" applyBorder="1" applyAlignment="1">
      <alignment vertical="center" shrinkToFit="1"/>
    </xf>
    <xf numFmtId="0" fontId="4" fillId="4" borderId="18" xfId="0" applyFont="1" applyFill="1" applyBorder="1" applyAlignment="1">
      <alignment vertical="center"/>
    </xf>
    <xf numFmtId="180" fontId="4" fillId="2" borderId="1" xfId="0" applyNumberFormat="1" applyFont="1" applyFill="1" applyBorder="1" applyAlignment="1">
      <alignment horizontal="center" vertical="center"/>
    </xf>
    <xf numFmtId="38" fontId="0" fillId="3" borderId="1" xfId="2" applyFont="1" applyFill="1" applyBorder="1" applyAlignment="1">
      <alignment horizontal="right"/>
    </xf>
    <xf numFmtId="38" fontId="4" fillId="3" borderId="102" xfId="2" applyFont="1" applyFill="1" applyBorder="1" applyAlignment="1">
      <alignment vertical="center" shrinkToFit="1"/>
    </xf>
    <xf numFmtId="38" fontId="4" fillId="3" borderId="101" xfId="2" applyFont="1" applyFill="1" applyBorder="1" applyAlignment="1">
      <alignment vertical="center" shrinkToFit="1"/>
    </xf>
    <xf numFmtId="191" fontId="4" fillId="2" borderId="8" xfId="0" applyNumberFormat="1" applyFont="1" applyFill="1" applyBorder="1" applyAlignment="1">
      <alignment vertical="center"/>
    </xf>
    <xf numFmtId="191" fontId="4" fillId="2" borderId="62" xfId="0" applyNumberFormat="1" applyFont="1" applyFill="1" applyBorder="1" applyAlignment="1">
      <alignment vertical="center"/>
    </xf>
    <xf numFmtId="0" fontId="4" fillId="3" borderId="50" xfId="0" applyFont="1" applyFill="1" applyBorder="1" applyAlignment="1">
      <alignment horizontal="center" vertical="center"/>
    </xf>
    <xf numFmtId="38" fontId="4" fillId="2" borderId="8" xfId="2" applyFont="1" applyFill="1" applyBorder="1" applyAlignment="1">
      <alignment vertical="center"/>
    </xf>
    <xf numFmtId="38" fontId="4" fillId="2" borderId="62" xfId="2" applyFont="1" applyFill="1" applyBorder="1" applyAlignment="1">
      <alignment vertical="center"/>
    </xf>
    <xf numFmtId="192" fontId="4" fillId="3" borderId="1" xfId="0" applyNumberFormat="1" applyFont="1" applyFill="1" applyBorder="1" applyAlignment="1">
      <alignment vertical="center"/>
    </xf>
    <xf numFmtId="192" fontId="4" fillId="3" borderId="1" xfId="0" applyNumberFormat="1" applyFont="1" applyFill="1" applyBorder="1" applyAlignment="1">
      <alignment vertical="center" shrinkToFit="1"/>
    </xf>
    <xf numFmtId="193" fontId="4" fillId="3" borderId="1" xfId="0" applyNumberFormat="1" applyFont="1" applyFill="1" applyBorder="1" applyAlignment="1">
      <alignment vertical="center"/>
    </xf>
    <xf numFmtId="194" fontId="4" fillId="3" borderId="1" xfId="0" applyNumberFormat="1" applyFont="1" applyFill="1" applyBorder="1" applyAlignment="1">
      <alignment vertical="center"/>
    </xf>
    <xf numFmtId="0" fontId="0" fillId="0" borderId="0" xfId="0" applyAlignment="1">
      <alignment horizontal="left" vertical="top" wrapText="1"/>
    </xf>
    <xf numFmtId="0" fontId="4" fillId="4" borderId="16" xfId="0" applyFont="1" applyFill="1" applyBorder="1" applyAlignment="1">
      <alignment horizontal="center" vertical="center"/>
    </xf>
    <xf numFmtId="0" fontId="4" fillId="4" borderId="42" xfId="0" applyFont="1" applyFill="1" applyBorder="1" applyAlignment="1">
      <alignment horizontal="center" vertical="center"/>
    </xf>
    <xf numFmtId="0" fontId="4" fillId="0" borderId="0" xfId="0" applyFont="1" applyAlignment="1">
      <alignment horizontal="left" vertical="top" wrapText="1"/>
    </xf>
    <xf numFmtId="0" fontId="4" fillId="0" borderId="0" xfId="0" applyFont="1" applyAlignment="1">
      <alignment horizontal="left" vertical="top"/>
    </xf>
    <xf numFmtId="0" fontId="4" fillId="4" borderId="68" xfId="0" applyFont="1" applyFill="1" applyBorder="1" applyAlignment="1">
      <alignment horizontal="center" vertical="center"/>
    </xf>
    <xf numFmtId="0" fontId="4" fillId="4" borderId="69" xfId="0" applyFont="1" applyFill="1" applyBorder="1" applyAlignment="1">
      <alignment horizontal="center" vertical="center"/>
    </xf>
    <xf numFmtId="0" fontId="4" fillId="4" borderId="16" xfId="0" applyFont="1" applyFill="1" applyBorder="1" applyAlignment="1">
      <alignment horizontal="center" vertical="center" shrinkToFit="1"/>
    </xf>
    <xf numFmtId="0" fontId="4" fillId="4" borderId="17" xfId="0" applyFont="1" applyFill="1" applyBorder="1" applyAlignment="1">
      <alignment horizontal="center" vertical="center" shrinkToFit="1"/>
    </xf>
    <xf numFmtId="0" fontId="12" fillId="0" borderId="0" xfId="3" applyAlignment="1">
      <alignment horizontal="center" vertical="center"/>
    </xf>
    <xf numFmtId="0" fontId="4" fillId="4" borderId="15" xfId="0" applyFont="1" applyFill="1" applyBorder="1" applyAlignment="1">
      <alignment horizontal="center" vertical="center"/>
    </xf>
    <xf numFmtId="0" fontId="9" fillId="0" borderId="0" xfId="0" applyFont="1" applyAlignment="1">
      <alignment horizontal="left" vertical="top" wrapText="1"/>
    </xf>
    <xf numFmtId="0" fontId="19" fillId="0" borderId="0" xfId="0" applyFont="1" applyAlignment="1">
      <alignment horizontal="left" vertical="top"/>
    </xf>
    <xf numFmtId="0" fontId="4" fillId="4" borderId="18" xfId="0" applyFont="1" applyFill="1" applyBorder="1" applyAlignment="1">
      <alignment horizontal="center" vertical="center"/>
    </xf>
    <xf numFmtId="0" fontId="4" fillId="4" borderId="16"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46" xfId="0" applyFont="1" applyFill="1" applyBorder="1" applyAlignment="1">
      <alignment horizontal="center" vertical="top" wrapText="1" shrinkToFit="1"/>
    </xf>
    <xf numFmtId="0" fontId="4" fillId="4" borderId="47" xfId="0" applyFont="1" applyFill="1" applyBorder="1" applyAlignment="1">
      <alignment horizontal="center" vertical="top" wrapText="1" shrinkToFit="1"/>
    </xf>
    <xf numFmtId="0" fontId="5" fillId="3" borderId="1" xfId="0" applyFont="1" applyFill="1" applyBorder="1" applyAlignment="1">
      <alignment horizontal="center" vertical="center"/>
    </xf>
    <xf numFmtId="0" fontId="5" fillId="3" borderId="1" xfId="0" applyFont="1" applyFill="1" applyBorder="1" applyAlignment="1">
      <alignment horizontal="center" vertical="center" shrinkToFit="1"/>
    </xf>
    <xf numFmtId="0" fontId="4" fillId="4" borderId="44" xfId="0" applyFont="1" applyFill="1" applyBorder="1" applyAlignment="1">
      <alignment horizontal="center" vertical="center"/>
    </xf>
    <xf numFmtId="0" fontId="4" fillId="4" borderId="28" xfId="0" applyFont="1" applyFill="1" applyBorder="1" applyAlignment="1">
      <alignment horizontal="center" vertical="center"/>
    </xf>
    <xf numFmtId="0" fontId="4" fillId="4" borderId="29" xfId="0" applyFont="1" applyFill="1" applyBorder="1" applyAlignment="1">
      <alignment horizontal="center" vertical="center"/>
    </xf>
    <xf numFmtId="0" fontId="4" fillId="4" borderId="45" xfId="0" applyFont="1" applyFill="1" applyBorder="1" applyAlignment="1">
      <alignment horizontal="center" vertical="top" wrapText="1" shrinkToFit="1"/>
    </xf>
    <xf numFmtId="0" fontId="4" fillId="4" borderId="14" xfId="0" applyFont="1" applyFill="1" applyBorder="1" applyAlignment="1">
      <alignment horizontal="center" vertical="top" wrapText="1" shrinkToFit="1"/>
    </xf>
    <xf numFmtId="0" fontId="4" fillId="4" borderId="25" xfId="0" applyFont="1" applyFill="1" applyBorder="1" applyAlignment="1">
      <alignment horizontal="center" vertical="center"/>
    </xf>
    <xf numFmtId="0" fontId="4" fillId="4" borderId="26" xfId="0" applyFont="1" applyFill="1" applyBorder="1" applyAlignment="1">
      <alignment horizontal="center" vertical="center"/>
    </xf>
    <xf numFmtId="0" fontId="4" fillId="4" borderId="45" xfId="0" applyFont="1" applyFill="1" applyBorder="1" applyAlignment="1">
      <alignment horizontal="center" vertical="center" shrinkToFit="1"/>
    </xf>
    <xf numFmtId="0" fontId="4" fillId="4" borderId="14" xfId="0" applyFont="1" applyFill="1" applyBorder="1" applyAlignment="1">
      <alignment horizontal="center" vertical="center" shrinkToFit="1"/>
    </xf>
    <xf numFmtId="0" fontId="4" fillId="4" borderId="45" xfId="0" applyFont="1" applyFill="1" applyBorder="1" applyAlignment="1">
      <alignment horizontal="center" vertical="top" shrinkToFit="1"/>
    </xf>
    <xf numFmtId="0" fontId="4" fillId="4" borderId="3" xfId="0" applyFont="1" applyFill="1" applyBorder="1" applyAlignment="1">
      <alignment horizontal="center" vertical="top" shrinkToFit="1"/>
    </xf>
    <xf numFmtId="0" fontId="4" fillId="4" borderId="5" xfId="0" applyFont="1" applyFill="1" applyBorder="1" applyAlignment="1">
      <alignment horizontal="center" vertical="top" wrapText="1" shrinkToFit="1"/>
    </xf>
    <xf numFmtId="0" fontId="4" fillId="4" borderId="10" xfId="0" applyFont="1" applyFill="1" applyBorder="1" applyAlignment="1">
      <alignment horizontal="center" vertical="top" wrapText="1" shrinkToFit="1"/>
    </xf>
    <xf numFmtId="0" fontId="4" fillId="4" borderId="23" xfId="0" applyFont="1" applyFill="1" applyBorder="1" applyAlignment="1">
      <alignment horizontal="center" vertical="top" wrapText="1" shrinkToFit="1"/>
    </xf>
    <xf numFmtId="0" fontId="4" fillId="4" borderId="90" xfId="0" applyFont="1" applyFill="1" applyBorder="1" applyAlignment="1">
      <alignment horizontal="center" vertical="top" wrapText="1" shrinkToFit="1"/>
    </xf>
    <xf numFmtId="0" fontId="4" fillId="4" borderId="91" xfId="0" applyFont="1" applyFill="1" applyBorder="1" applyAlignment="1">
      <alignment horizontal="center" vertical="top" wrapText="1" shrinkToFit="1"/>
    </xf>
    <xf numFmtId="0" fontId="4" fillId="4" borderId="92" xfId="0" applyFont="1" applyFill="1" applyBorder="1" applyAlignment="1">
      <alignment horizontal="center" vertical="top" wrapText="1" shrinkToFit="1"/>
    </xf>
    <xf numFmtId="0" fontId="4" fillId="4" borderId="2" xfId="0" applyFont="1" applyFill="1" applyBorder="1" applyAlignment="1">
      <alignment horizontal="center" vertical="top" wrapText="1" shrinkToFit="1"/>
    </xf>
    <xf numFmtId="0" fontId="4" fillId="16" borderId="38" xfId="0" applyFont="1" applyFill="1" applyBorder="1" applyAlignment="1">
      <alignment horizontal="center" vertical="center"/>
    </xf>
    <xf numFmtId="0" fontId="4" fillId="16" borderId="62" xfId="0" applyFont="1" applyFill="1" applyBorder="1" applyAlignment="1">
      <alignment horizontal="center" vertical="center"/>
    </xf>
    <xf numFmtId="0" fontId="4" fillId="2" borderId="30" xfId="0" applyFont="1" applyFill="1" applyBorder="1" applyAlignment="1">
      <alignment vertical="center"/>
    </xf>
    <xf numFmtId="0" fontId="4" fillId="2" borderId="11" xfId="0" applyFont="1" applyFill="1" applyBorder="1" applyAlignment="1">
      <alignment vertical="center"/>
    </xf>
    <xf numFmtId="0" fontId="4" fillId="2" borderId="8" xfId="0" applyFont="1" applyFill="1" applyBorder="1" applyAlignment="1">
      <alignment vertical="center"/>
    </xf>
    <xf numFmtId="0" fontId="4" fillId="4" borderId="28" xfId="0" applyFont="1" applyFill="1" applyBorder="1" applyAlignment="1">
      <alignment horizontal="center" vertical="center" shrinkToFit="1"/>
    </xf>
    <xf numFmtId="0" fontId="9" fillId="2" borderId="30" xfId="0" applyFont="1" applyFill="1" applyBorder="1" applyAlignment="1">
      <alignment vertical="center"/>
    </xf>
    <xf numFmtId="0" fontId="9" fillId="2" borderId="11" xfId="0" applyFont="1" applyFill="1" applyBorder="1" applyAlignment="1">
      <alignment vertical="center"/>
    </xf>
    <xf numFmtId="0" fontId="9" fillId="2" borderId="8" xfId="0" applyFont="1" applyFill="1" applyBorder="1" applyAlignment="1">
      <alignment vertical="center"/>
    </xf>
    <xf numFmtId="0" fontId="4" fillId="4" borderId="27" xfId="0" applyFont="1" applyFill="1" applyBorder="1" applyAlignment="1">
      <alignment horizontal="left" vertical="center" shrinkToFit="1"/>
    </xf>
    <xf numFmtId="0" fontId="4" fillId="4" borderId="8" xfId="0" applyFont="1" applyFill="1" applyBorder="1" applyAlignment="1">
      <alignment horizontal="left" vertical="center" shrinkToFit="1"/>
    </xf>
    <xf numFmtId="0" fontId="4" fillId="4" borderId="30" xfId="0" applyFont="1" applyFill="1" applyBorder="1" applyAlignment="1">
      <alignment horizontal="left" vertical="center" shrinkToFit="1"/>
    </xf>
    <xf numFmtId="0" fontId="4" fillId="4" borderId="18" xfId="0" applyFont="1" applyFill="1" applyBorder="1" applyAlignment="1">
      <alignment horizontal="left" vertical="center" shrinkToFit="1"/>
    </xf>
    <xf numFmtId="0" fontId="4" fillId="4" borderId="1" xfId="0" applyFont="1" applyFill="1" applyBorder="1" applyAlignment="1">
      <alignment horizontal="left" vertical="center" shrinkToFit="1"/>
    </xf>
    <xf numFmtId="0" fontId="4" fillId="4" borderId="23" xfId="0" applyFont="1" applyFill="1" applyBorder="1" applyAlignment="1">
      <alignment horizontal="left" vertical="center" shrinkToFit="1"/>
    </xf>
    <xf numFmtId="0" fontId="4" fillId="2" borderId="30" xfId="0" applyFont="1" applyFill="1" applyBorder="1" applyAlignment="1">
      <alignment horizontal="left" vertical="center" shrinkToFit="1"/>
    </xf>
    <xf numFmtId="0" fontId="4" fillId="2" borderId="8" xfId="0" applyFont="1" applyFill="1" applyBorder="1" applyAlignment="1">
      <alignment horizontal="left" vertical="center" shrinkToFit="1"/>
    </xf>
    <xf numFmtId="0" fontId="4" fillId="4" borderId="17" xfId="0" applyFont="1" applyFill="1" applyBorder="1" applyAlignment="1">
      <alignment horizontal="center" vertical="center"/>
    </xf>
    <xf numFmtId="0" fontId="4" fillId="4" borderId="19"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56" xfId="0" applyFont="1" applyFill="1" applyBorder="1" applyAlignment="1">
      <alignment horizontal="center" vertical="center"/>
    </xf>
    <xf numFmtId="0" fontId="4" fillId="4" borderId="57" xfId="0" applyFont="1" applyFill="1" applyBorder="1" applyAlignment="1">
      <alignment horizontal="center" vertical="center"/>
    </xf>
    <xf numFmtId="0" fontId="4" fillId="4" borderId="50" xfId="0" applyFont="1" applyFill="1" applyBorder="1" applyAlignment="1">
      <alignment horizontal="center" vertical="center"/>
    </xf>
    <xf numFmtId="0" fontId="4" fillId="4" borderId="37" xfId="0" applyFont="1" applyFill="1" applyBorder="1" applyAlignment="1">
      <alignment horizontal="left" vertical="center" shrinkToFit="1"/>
    </xf>
    <xf numFmtId="0" fontId="4" fillId="4" borderId="40" xfId="0" applyFont="1" applyFill="1" applyBorder="1" applyAlignment="1">
      <alignment horizontal="left" vertical="center" shrinkToFit="1"/>
    </xf>
    <xf numFmtId="0" fontId="4" fillId="2" borderId="86" xfId="0" applyFont="1" applyFill="1" applyBorder="1" applyAlignment="1">
      <alignment horizontal="left" vertical="center" shrinkToFit="1"/>
    </xf>
    <xf numFmtId="0" fontId="4" fillId="2" borderId="87" xfId="0" applyFont="1" applyFill="1" applyBorder="1" applyAlignment="1">
      <alignment horizontal="left" vertical="center" shrinkToFit="1"/>
    </xf>
    <xf numFmtId="0" fontId="1" fillId="0" borderId="49" xfId="0" applyFont="1" applyBorder="1" applyAlignment="1">
      <alignment horizontal="left" vertical="center" shrinkToFit="1"/>
    </xf>
    <xf numFmtId="0" fontId="4" fillId="2" borderId="7" xfId="0" applyFont="1" applyFill="1" applyBorder="1" applyAlignment="1">
      <alignment horizontal="left" vertical="center"/>
    </xf>
    <xf numFmtId="0" fontId="4" fillId="2" borderId="11" xfId="0" applyFont="1" applyFill="1" applyBorder="1" applyAlignment="1">
      <alignment horizontal="left" vertical="center"/>
    </xf>
    <xf numFmtId="0" fontId="4" fillId="2" borderId="8" xfId="0" applyFont="1" applyFill="1" applyBorder="1" applyAlignment="1">
      <alignment horizontal="left" vertical="center"/>
    </xf>
    <xf numFmtId="0" fontId="4" fillId="2" borderId="7" xfId="0" applyFont="1" applyFill="1" applyBorder="1" applyAlignment="1">
      <alignment vertical="center"/>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7" xfId="0" applyFont="1" applyFill="1" applyBorder="1" applyAlignment="1">
      <alignment horizontal="center" vertical="center"/>
    </xf>
    <xf numFmtId="0" fontId="4" fillId="4" borderId="8" xfId="0" applyFont="1" applyFill="1" applyBorder="1" applyAlignment="1">
      <alignment horizontal="center" vertical="center"/>
    </xf>
    <xf numFmtId="0" fontId="4" fillId="6" borderId="7" xfId="0" applyFont="1" applyFill="1" applyBorder="1" applyAlignment="1">
      <alignment horizontal="left" vertical="center"/>
    </xf>
    <xf numFmtId="0" fontId="4" fillId="6" borderId="8" xfId="0" applyFont="1" applyFill="1" applyBorder="1" applyAlignment="1">
      <alignment horizontal="left" vertical="center"/>
    </xf>
    <xf numFmtId="0" fontId="26" fillId="11" borderId="7" xfId="0" applyFont="1" applyFill="1" applyBorder="1" applyAlignment="1">
      <alignment vertical="center"/>
    </xf>
    <xf numFmtId="0" fontId="26" fillId="11" borderId="8" xfId="0" applyFont="1" applyFill="1" applyBorder="1" applyAlignment="1">
      <alignment vertical="center"/>
    </xf>
    <xf numFmtId="0" fontId="4" fillId="4" borderId="2"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1" xfId="0" applyFont="1" applyFill="1" applyBorder="1" applyAlignment="1">
      <alignment horizontal="center" vertical="center"/>
    </xf>
  </cellXfs>
  <cellStyles count="4">
    <cellStyle name="パーセント" xfId="1" builtinId="5"/>
    <cellStyle name="ハイパーリンク" xfId="3" builtinId="8"/>
    <cellStyle name="桁区切り" xfId="2" builtinId="6"/>
    <cellStyle name="標準" xfId="0" builtinId="0"/>
  </cellStyles>
  <dxfs count="123">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patternType="solid">
          <fgColor indexed="64"/>
          <bgColor rgb="FFBFBFBF"/>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6"/>
      </font>
      <fill>
        <patternFill>
          <bgColor theme="6"/>
        </patternFill>
      </fill>
    </dxf>
    <dxf>
      <fill>
        <patternFill patternType="solid">
          <fgColor indexed="64"/>
          <bgColor rgb="FFBFBFBF"/>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6"/>
      </font>
      <fill>
        <patternFill>
          <bgColor theme="6"/>
        </patternFill>
      </fill>
    </dxf>
    <dxf>
      <fill>
        <patternFill patternType="solid">
          <fgColor indexed="64"/>
          <bgColor rgb="FFBFBFBF"/>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rgb="FFBFBFBF"/>
      </font>
      <fill>
        <patternFill patternType="solid">
          <fgColor indexed="64"/>
          <bgColor rgb="FFBFBFBF"/>
        </patternFill>
      </fill>
    </dxf>
    <dxf>
      <font>
        <color theme="0" tint="-0.24994659260841701"/>
      </font>
      <fill>
        <patternFill>
          <bgColor theme="0" tint="-0.24994659260841701"/>
        </patternFill>
      </fill>
    </dxf>
    <dxf>
      <font>
        <color theme="6"/>
      </font>
      <fill>
        <patternFill>
          <bgColor theme="6"/>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2" tint="-9.9948118533890809E-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2" tint="-9.9948118533890809E-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2" tint="-9.9948118533890809E-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s>
  <tableStyles count="0" defaultTableStyle="TableStyleMedium2" defaultPivotStyle="PivotStyleLight16"/>
  <colors>
    <mruColors>
      <color rgb="FFFFFFCC"/>
      <color rgb="FFF4F9F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流量データ!$R$9</c:f>
              <c:strCache>
                <c:ptCount val="1"/>
                <c:pt idx="0">
                  <c:v>流量（m3/s）</c:v>
                </c:pt>
              </c:strCache>
            </c:strRef>
          </c:tx>
          <c:spPr>
            <a:ln w="19050" cap="rnd">
              <a:solidFill>
                <a:schemeClr val="tx1"/>
              </a:solidFill>
              <a:round/>
            </a:ln>
            <a:effectLst/>
          </c:spPr>
          <c:marker>
            <c:symbol val="none"/>
          </c:marker>
          <c:cat>
            <c:numRef>
              <c:f>流量データ!$V$10:$V$375</c:f>
              <c:numCache>
                <c:formatCode>General</c:formatCode>
                <c:ptCount val="366"/>
                <c:pt idx="0">
                  <c:v>0</c:v>
                </c:pt>
                <c:pt idx="1">
                  <c:v>1</c:v>
                </c:pt>
                <c:pt idx="35">
                  <c:v>35</c:v>
                </c:pt>
                <c:pt idx="95">
                  <c:v>95</c:v>
                </c:pt>
                <c:pt idx="185">
                  <c:v>185</c:v>
                </c:pt>
                <c:pt idx="275">
                  <c:v>275</c:v>
                </c:pt>
                <c:pt idx="355">
                  <c:v>355</c:v>
                </c:pt>
                <c:pt idx="365">
                  <c:v>365</c:v>
                </c:pt>
              </c:numCache>
            </c:numRef>
          </c:cat>
          <c:val>
            <c:numRef>
              <c:f>流量データ!$R$11:$R$375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1"/>
          <c:extLst>
            <c:ext xmlns:c16="http://schemas.microsoft.com/office/drawing/2014/chart" uri="{C3380CC4-5D6E-409C-BE32-E72D297353CC}">
              <c16:uniqueId val="{00000000-E539-4E1E-9B82-EEC1381F5DE3}"/>
            </c:ext>
          </c:extLst>
        </c:ser>
        <c:ser>
          <c:idx val="1"/>
          <c:order val="1"/>
          <c:tx>
            <c:v>●用</c:v>
          </c:tx>
          <c:spPr>
            <a:ln w="28575" cap="rnd">
              <a:noFill/>
              <a:round/>
            </a:ln>
            <a:effectLst/>
          </c:spPr>
          <c:marker>
            <c:symbol val="circle"/>
            <c:size val="8"/>
            <c:spPr>
              <a:solidFill>
                <a:schemeClr val="tx1"/>
              </a:solidFill>
              <a:ln w="9525">
                <a:noFill/>
              </a:ln>
              <a:effectLst/>
            </c:spPr>
          </c:marker>
          <c:errBars>
            <c:errDir val="y"/>
            <c:errBarType val="minus"/>
            <c:errValType val="percentage"/>
            <c:noEndCap val="1"/>
            <c:val val="100"/>
            <c:spPr>
              <a:noFill/>
              <a:ln w="12700" cap="flat" cmpd="sng" algn="ctr">
                <a:solidFill>
                  <a:schemeClr val="tx1"/>
                </a:solidFill>
                <a:round/>
              </a:ln>
              <a:effectLst/>
            </c:spPr>
          </c:errBars>
          <c:cat>
            <c:numRef>
              <c:f>流量データ!$V$10:$V$375</c:f>
              <c:numCache>
                <c:formatCode>General</c:formatCode>
                <c:ptCount val="366"/>
                <c:pt idx="0">
                  <c:v>0</c:v>
                </c:pt>
                <c:pt idx="1">
                  <c:v>1</c:v>
                </c:pt>
                <c:pt idx="35">
                  <c:v>35</c:v>
                </c:pt>
                <c:pt idx="95">
                  <c:v>95</c:v>
                </c:pt>
                <c:pt idx="185">
                  <c:v>185</c:v>
                </c:pt>
                <c:pt idx="275">
                  <c:v>275</c:v>
                </c:pt>
                <c:pt idx="355">
                  <c:v>355</c:v>
                </c:pt>
                <c:pt idx="365">
                  <c:v>365</c:v>
                </c:pt>
              </c:numCache>
            </c:numRef>
          </c:cat>
          <c:val>
            <c:numRef>
              <c:f>流量データ!$W$10:$W$375</c:f>
              <c:numCache>
                <c:formatCode>0.00</c:formatCode>
                <c:ptCount val="366"/>
                <c:pt idx="1">
                  <c:v>0</c:v>
                </c:pt>
                <c:pt idx="35">
                  <c:v>0</c:v>
                </c:pt>
                <c:pt idx="95">
                  <c:v>0</c:v>
                </c:pt>
                <c:pt idx="185">
                  <c:v>0</c:v>
                </c:pt>
                <c:pt idx="275">
                  <c:v>0</c:v>
                </c:pt>
                <c:pt idx="355">
                  <c:v>0</c:v>
                </c:pt>
                <c:pt idx="365">
                  <c:v>0</c:v>
                </c:pt>
              </c:numCache>
            </c:numRef>
          </c:val>
          <c:smooth val="0"/>
          <c:extLst>
            <c:ext xmlns:c16="http://schemas.microsoft.com/office/drawing/2014/chart" uri="{C3380CC4-5D6E-409C-BE32-E72D297353CC}">
              <c16:uniqueId val="{00000002-E539-4E1E-9B82-EEC1381F5DE3}"/>
            </c:ext>
          </c:extLst>
        </c:ser>
        <c:ser>
          <c:idx val="3"/>
          <c:order val="2"/>
          <c:tx>
            <c:strRef>
              <c:f>流量データ!$X$8</c:f>
              <c:strCache>
                <c:ptCount val="1"/>
                <c:pt idx="0">
                  <c:v>35日横線</c:v>
                </c:pt>
              </c:strCache>
            </c:strRef>
          </c:tx>
          <c:spPr>
            <a:ln w="12700" cap="rnd">
              <a:solidFill>
                <a:schemeClr val="tx1"/>
              </a:solidFill>
              <a:round/>
            </a:ln>
            <a:effectLst/>
          </c:spPr>
          <c:marker>
            <c:symbol val="none"/>
          </c:marker>
          <c:val>
            <c:numRef>
              <c:f>流量データ!$Y$10:$Y$375</c:f>
              <c:numCache>
                <c:formatCode>0.00</c:formatCode>
                <c:ptCount val="366"/>
                <c:pt idx="0">
                  <c:v>0</c:v>
                </c:pt>
                <c:pt idx="1">
                  <c:v>0</c:v>
                </c:pt>
                <c:pt idx="35">
                  <c:v>0</c:v>
                </c:pt>
              </c:numCache>
            </c:numRef>
          </c:val>
          <c:smooth val="0"/>
          <c:extLst>
            <c:ext xmlns:c16="http://schemas.microsoft.com/office/drawing/2014/chart" uri="{C3380CC4-5D6E-409C-BE32-E72D297353CC}">
              <c16:uniqueId val="{00000000-7375-409E-8C59-E38D2DEBBC7C}"/>
            </c:ext>
          </c:extLst>
        </c:ser>
        <c:ser>
          <c:idx val="2"/>
          <c:order val="3"/>
          <c:tx>
            <c:strRef>
              <c:f>流量データ!$Z$8</c:f>
              <c:strCache>
                <c:ptCount val="1"/>
                <c:pt idx="0">
                  <c:v>95日横線</c:v>
                </c:pt>
              </c:strCache>
            </c:strRef>
          </c:tx>
          <c:spPr>
            <a:ln w="12700" cap="rnd">
              <a:solidFill>
                <a:schemeClr val="tx1"/>
              </a:solidFill>
              <a:round/>
            </a:ln>
            <a:effectLst/>
          </c:spPr>
          <c:marker>
            <c:symbol val="none"/>
          </c:marker>
          <c:cat>
            <c:numRef>
              <c:f>流量データ!$V$10:$V$375</c:f>
              <c:numCache>
                <c:formatCode>General</c:formatCode>
                <c:ptCount val="366"/>
                <c:pt idx="0">
                  <c:v>0</c:v>
                </c:pt>
                <c:pt idx="1">
                  <c:v>1</c:v>
                </c:pt>
                <c:pt idx="35">
                  <c:v>35</c:v>
                </c:pt>
                <c:pt idx="95">
                  <c:v>95</c:v>
                </c:pt>
                <c:pt idx="185">
                  <c:v>185</c:v>
                </c:pt>
                <c:pt idx="275">
                  <c:v>275</c:v>
                </c:pt>
                <c:pt idx="355">
                  <c:v>355</c:v>
                </c:pt>
                <c:pt idx="365">
                  <c:v>365</c:v>
                </c:pt>
              </c:numCache>
            </c:numRef>
          </c:cat>
          <c:val>
            <c:numRef>
              <c:f>流量データ!$AA$10:$AA$375</c:f>
              <c:numCache>
                <c:formatCode>0.00</c:formatCode>
                <c:ptCount val="366"/>
                <c:pt idx="0">
                  <c:v>0</c:v>
                </c:pt>
                <c:pt idx="1">
                  <c:v>0</c:v>
                </c:pt>
                <c:pt idx="95">
                  <c:v>0</c:v>
                </c:pt>
              </c:numCache>
            </c:numRef>
          </c:val>
          <c:smooth val="0"/>
          <c:extLst>
            <c:ext xmlns:c16="http://schemas.microsoft.com/office/drawing/2014/chart" uri="{C3380CC4-5D6E-409C-BE32-E72D297353CC}">
              <c16:uniqueId val="{00000000-39E2-4C63-A613-5FF2CF318433}"/>
            </c:ext>
          </c:extLst>
        </c:ser>
        <c:ser>
          <c:idx val="4"/>
          <c:order val="4"/>
          <c:tx>
            <c:strRef>
              <c:f>流量データ!$AB$8</c:f>
              <c:strCache>
                <c:ptCount val="1"/>
                <c:pt idx="0">
                  <c:v>185日横線</c:v>
                </c:pt>
              </c:strCache>
            </c:strRef>
          </c:tx>
          <c:spPr>
            <a:ln w="12700" cap="rnd">
              <a:solidFill>
                <a:schemeClr val="tx1"/>
              </a:solidFill>
              <a:round/>
            </a:ln>
            <a:effectLst/>
          </c:spPr>
          <c:marker>
            <c:symbol val="none"/>
          </c:marker>
          <c:val>
            <c:numRef>
              <c:f>流量データ!$AC$10:$AC$375</c:f>
              <c:numCache>
                <c:formatCode>0.00</c:formatCode>
                <c:ptCount val="366"/>
                <c:pt idx="0">
                  <c:v>0</c:v>
                </c:pt>
                <c:pt idx="1">
                  <c:v>0</c:v>
                </c:pt>
                <c:pt idx="185">
                  <c:v>0</c:v>
                </c:pt>
              </c:numCache>
            </c:numRef>
          </c:val>
          <c:smooth val="0"/>
          <c:extLst>
            <c:ext xmlns:c16="http://schemas.microsoft.com/office/drawing/2014/chart" uri="{C3380CC4-5D6E-409C-BE32-E72D297353CC}">
              <c16:uniqueId val="{00000001-7375-409E-8C59-E38D2DEBBC7C}"/>
            </c:ext>
          </c:extLst>
        </c:ser>
        <c:ser>
          <c:idx val="5"/>
          <c:order val="5"/>
          <c:tx>
            <c:strRef>
              <c:f>流量データ!$AD$8</c:f>
              <c:strCache>
                <c:ptCount val="1"/>
                <c:pt idx="0">
                  <c:v>275日横線</c:v>
                </c:pt>
              </c:strCache>
            </c:strRef>
          </c:tx>
          <c:spPr>
            <a:ln w="12700" cap="rnd">
              <a:solidFill>
                <a:schemeClr val="tx1"/>
              </a:solidFill>
              <a:round/>
            </a:ln>
            <a:effectLst/>
          </c:spPr>
          <c:marker>
            <c:symbol val="none"/>
          </c:marker>
          <c:val>
            <c:numRef>
              <c:f>流量データ!$AE$10:$AE$375</c:f>
              <c:numCache>
                <c:formatCode>0.00</c:formatCode>
                <c:ptCount val="366"/>
                <c:pt idx="0">
                  <c:v>0</c:v>
                </c:pt>
                <c:pt idx="1">
                  <c:v>0</c:v>
                </c:pt>
                <c:pt idx="275">
                  <c:v>0</c:v>
                </c:pt>
              </c:numCache>
            </c:numRef>
          </c:val>
          <c:smooth val="0"/>
          <c:extLst>
            <c:ext xmlns:c16="http://schemas.microsoft.com/office/drawing/2014/chart" uri="{C3380CC4-5D6E-409C-BE32-E72D297353CC}">
              <c16:uniqueId val="{00000002-7375-409E-8C59-E38D2DEBBC7C}"/>
            </c:ext>
          </c:extLst>
        </c:ser>
        <c:ser>
          <c:idx val="6"/>
          <c:order val="6"/>
          <c:tx>
            <c:strRef>
              <c:f>流量データ!$AF$8</c:f>
              <c:strCache>
                <c:ptCount val="1"/>
                <c:pt idx="0">
                  <c:v>355日横線</c:v>
                </c:pt>
              </c:strCache>
            </c:strRef>
          </c:tx>
          <c:spPr>
            <a:ln w="12700" cap="rnd">
              <a:solidFill>
                <a:schemeClr val="tx1"/>
              </a:solidFill>
              <a:round/>
            </a:ln>
            <a:effectLst/>
          </c:spPr>
          <c:marker>
            <c:symbol val="none"/>
          </c:marker>
          <c:val>
            <c:numRef>
              <c:f>流量データ!$AG$10:$AG$375</c:f>
              <c:numCache>
                <c:formatCode>0.00</c:formatCode>
                <c:ptCount val="366"/>
                <c:pt idx="0">
                  <c:v>0</c:v>
                </c:pt>
                <c:pt idx="1">
                  <c:v>0</c:v>
                </c:pt>
                <c:pt idx="355">
                  <c:v>0</c:v>
                </c:pt>
              </c:numCache>
            </c:numRef>
          </c:val>
          <c:smooth val="0"/>
          <c:extLst>
            <c:ext xmlns:c16="http://schemas.microsoft.com/office/drawing/2014/chart" uri="{C3380CC4-5D6E-409C-BE32-E72D297353CC}">
              <c16:uniqueId val="{00000003-7375-409E-8C59-E38D2DEBBC7C}"/>
            </c:ext>
          </c:extLst>
        </c:ser>
        <c:dLbls>
          <c:showLegendKey val="0"/>
          <c:showVal val="0"/>
          <c:showCatName val="0"/>
          <c:showSerName val="0"/>
          <c:showPercent val="0"/>
          <c:showBubbleSize val="0"/>
        </c:dLbls>
        <c:smooth val="0"/>
        <c:axId val="193281776"/>
        <c:axId val="193282256"/>
      </c:lineChart>
      <c:catAx>
        <c:axId val="193281776"/>
        <c:scaling>
          <c:orientation val="minMax"/>
        </c:scaling>
        <c:delete val="0"/>
        <c:axPos val="b"/>
        <c:title>
          <c:tx>
            <c:strRef>
              <c:f>流量データ!$Q$9</c:f>
              <c:strCache>
                <c:ptCount val="1"/>
                <c:pt idx="0">
                  <c:v>日数（日）</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24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ja-JP"/>
          </a:p>
        </c:txPr>
        <c:crossAx val="193282256"/>
        <c:crosses val="autoZero"/>
        <c:auto val="1"/>
        <c:lblAlgn val="ctr"/>
        <c:lblOffset val="100"/>
        <c:noMultiLvlLbl val="0"/>
      </c:catAx>
      <c:valAx>
        <c:axId val="193282256"/>
        <c:scaling>
          <c:orientation val="minMax"/>
        </c:scaling>
        <c:delete val="0"/>
        <c:axPos val="l"/>
        <c:majorGridlines>
          <c:spPr>
            <a:ln w="9525" cap="flat" cmpd="sng" algn="ctr">
              <a:noFill/>
              <a:round/>
            </a:ln>
            <a:effectLst/>
          </c:spPr>
        </c:majorGridlines>
        <c:title>
          <c:tx>
            <c:strRef>
              <c:f>流量データ!$R$9</c:f>
              <c:strCache>
                <c:ptCount val="1"/>
                <c:pt idx="0">
                  <c:v>流量（m3/s）</c:v>
                </c:pt>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ja-JP"/>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ja-JP"/>
          </a:p>
        </c:txPr>
        <c:crossAx val="193281776"/>
        <c:crosses val="autoZero"/>
        <c:crossBetween val="midCat"/>
      </c:valAx>
      <c:spPr>
        <a:noFill/>
        <a:ln w="12700">
          <a:solidFill>
            <a:schemeClr val="tx1"/>
          </a:solidFill>
        </a:ln>
        <a:effectLst/>
      </c:spPr>
    </c:plotArea>
    <c:plotVisOnly val="0"/>
    <c:dispBlanksAs val="span"/>
    <c:showDLblsOverMax val="0"/>
  </c:chart>
  <c:spPr>
    <a:solidFill>
      <a:schemeClr val="bg1"/>
    </a:solidFill>
    <a:ln w="9525" cap="flat" cmpd="sng" algn="ctr">
      <a:solidFill>
        <a:schemeClr val="tx1"/>
      </a:solidFill>
      <a:round/>
    </a:ln>
    <a:effectLst/>
  </c:spPr>
  <c:txPr>
    <a:bodyPr/>
    <a:lstStyle/>
    <a:p>
      <a:pPr>
        <a:defRPr sz="1100">
          <a:solidFill>
            <a:sysClr val="windowText" lastClr="000000"/>
          </a:solidFill>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chemeClr val="accent1">
            <a:lumMod val="20000"/>
            <a:lumOff val="80000"/>
          </a:schemeClr>
        </a:solid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ea"/>
              <a:ea typeface="+mn-ea"/>
              <a:cs typeface="+mn-cs"/>
            </a:defRPr>
          </a:pPr>
          <a:endParaRPr lang="ja-JP"/>
        </a:p>
      </c:txPr>
    </c:title>
    <c:autoTitleDeleted val="0"/>
    <c:plotArea>
      <c:layout/>
      <c:lineChart>
        <c:grouping val="standard"/>
        <c:varyColors val="0"/>
        <c:ser>
          <c:idx val="0"/>
          <c:order val="0"/>
          <c:tx>
            <c:strRef>
              <c:f>財務三表①!$B$163</c:f>
              <c:strCache>
                <c:ptCount val="1"/>
                <c:pt idx="0">
                  <c:v>累積資金増加額（又は減少額）</c:v>
                </c:pt>
              </c:strCache>
            </c:strRef>
          </c:tx>
          <c:spPr>
            <a:ln w="28575" cap="rnd">
              <a:solidFill>
                <a:schemeClr val="tx1"/>
              </a:solidFill>
              <a:round/>
            </a:ln>
            <a:effectLst/>
          </c:spPr>
          <c:marker>
            <c:symbol val="none"/>
          </c:marker>
          <c:cat>
            <c:multiLvlStrRef>
              <c:f>財務三表①!$F$125:$BH$127</c:f>
              <c:multiLvlStrCache>
                <c:ptCount val="55"/>
                <c:lvl>
                  <c:pt idx="0">
                    <c:v>0年</c:v>
                  </c:pt>
                  <c:pt idx="1">
                    <c:v>1</c:v>
                  </c:pt>
                  <c:pt idx="2">
                    <c:v>2</c:v>
                  </c:pt>
                  <c:pt idx="3">
                    <c:v>3</c:v>
                  </c:pt>
                  <c:pt idx="4">
                    <c:v>4</c:v>
                  </c:pt>
                  <c:pt idx="5">
                    <c:v>0年</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lvl>
                <c:lvl>
                  <c:pt idx="5">
                    <c:v>1年目</c:v>
                  </c:pt>
                  <c:pt idx="6">
                    <c:v>2年目</c:v>
                  </c:pt>
                  <c:pt idx="7">
                    <c:v>3年目</c:v>
                  </c:pt>
                  <c:pt idx="8">
                    <c:v>4年目</c:v>
                  </c:pt>
                  <c:pt idx="9">
                    <c:v>5年目</c:v>
                  </c:pt>
                  <c:pt idx="10">
                    <c:v>6年目</c:v>
                  </c:pt>
                  <c:pt idx="11">
                    <c:v>7年目</c:v>
                  </c:pt>
                  <c:pt idx="12">
                    <c:v>8年目</c:v>
                  </c:pt>
                  <c:pt idx="13">
                    <c:v>9年目</c:v>
                  </c:pt>
                  <c:pt idx="14">
                    <c:v>10年目</c:v>
                  </c:pt>
                  <c:pt idx="15">
                    <c:v>11年目</c:v>
                  </c:pt>
                  <c:pt idx="16">
                    <c:v>12年目</c:v>
                  </c:pt>
                  <c:pt idx="17">
                    <c:v>13年目</c:v>
                  </c:pt>
                  <c:pt idx="18">
                    <c:v>14年目</c:v>
                  </c:pt>
                  <c:pt idx="19">
                    <c:v>15年目</c:v>
                  </c:pt>
                  <c:pt idx="20">
                    <c:v>16年目</c:v>
                  </c:pt>
                  <c:pt idx="21">
                    <c:v>17年目</c:v>
                  </c:pt>
                  <c:pt idx="22">
                    <c:v>18年目</c:v>
                  </c:pt>
                  <c:pt idx="23">
                    <c:v>19年目</c:v>
                  </c:pt>
                  <c:pt idx="24">
                    <c:v>20年目</c:v>
                  </c:pt>
                  <c:pt idx="25">
                    <c:v>21年目</c:v>
                  </c:pt>
                  <c:pt idx="26">
                    <c:v>22年目</c:v>
                  </c:pt>
                  <c:pt idx="27">
                    <c:v>23年目</c:v>
                  </c:pt>
                  <c:pt idx="28">
                    <c:v>24年目</c:v>
                  </c:pt>
                  <c:pt idx="29">
                    <c:v>25年目</c:v>
                  </c:pt>
                  <c:pt idx="30">
                    <c:v>26年目</c:v>
                  </c:pt>
                  <c:pt idx="31">
                    <c:v>27年目</c:v>
                  </c:pt>
                  <c:pt idx="32">
                    <c:v>28年目</c:v>
                  </c:pt>
                  <c:pt idx="33">
                    <c:v>29年目</c:v>
                  </c:pt>
                  <c:pt idx="34">
                    <c:v>30年目</c:v>
                  </c:pt>
                  <c:pt idx="35">
                    <c:v>31年目</c:v>
                  </c:pt>
                  <c:pt idx="36">
                    <c:v>32年目</c:v>
                  </c:pt>
                  <c:pt idx="37">
                    <c:v>33年目</c:v>
                  </c:pt>
                  <c:pt idx="38">
                    <c:v>34年目</c:v>
                  </c:pt>
                  <c:pt idx="39">
                    <c:v>35年目</c:v>
                  </c:pt>
                  <c:pt idx="40">
                    <c:v>36年目</c:v>
                  </c:pt>
                  <c:pt idx="41">
                    <c:v>37年目</c:v>
                  </c:pt>
                  <c:pt idx="42">
                    <c:v>38年目</c:v>
                  </c:pt>
                  <c:pt idx="43">
                    <c:v>39年目</c:v>
                  </c:pt>
                  <c:pt idx="44">
                    <c:v>40年目</c:v>
                  </c:pt>
                  <c:pt idx="45">
                    <c:v>41年目</c:v>
                  </c:pt>
                  <c:pt idx="46">
                    <c:v>42年目</c:v>
                  </c:pt>
                  <c:pt idx="47">
                    <c:v>43年目</c:v>
                  </c:pt>
                  <c:pt idx="48">
                    <c:v>44年目</c:v>
                  </c:pt>
                  <c:pt idx="49">
                    <c:v>45年目</c:v>
                  </c:pt>
                  <c:pt idx="50">
                    <c:v>46年目</c:v>
                  </c:pt>
                  <c:pt idx="51">
                    <c:v>47年目</c:v>
                  </c:pt>
                  <c:pt idx="52">
                    <c:v>48年目</c:v>
                  </c:pt>
                  <c:pt idx="53">
                    <c:v>49年目</c:v>
                  </c:pt>
                  <c:pt idx="54">
                    <c:v>50年目</c:v>
                  </c:pt>
                </c:lvl>
                <c:lvl>
                  <c:pt idx="0">
                    <c:v>工事期間</c:v>
                  </c:pt>
                  <c:pt idx="5">
                    <c:v>運転年数</c:v>
                  </c:pt>
                </c:lvl>
              </c:multiLvlStrCache>
            </c:multiLvlStrRef>
          </c:cat>
          <c:val>
            <c:numRef>
              <c:f>財務三表①!$F$163:$BH$163</c:f>
              <c:numCache>
                <c:formatCode>#,##0_);[Red]\(#,##0\)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0-294F-4919-B8E5-598862F0051C}"/>
            </c:ext>
          </c:extLst>
        </c:ser>
        <c:dLbls>
          <c:showLegendKey val="0"/>
          <c:showVal val="0"/>
          <c:showCatName val="0"/>
          <c:showSerName val="0"/>
          <c:showPercent val="0"/>
          <c:showBubbleSize val="0"/>
        </c:dLbls>
        <c:smooth val="0"/>
        <c:axId val="372805840"/>
        <c:axId val="372798160"/>
      </c:lineChart>
      <c:catAx>
        <c:axId val="37280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ea"/>
                <a:ea typeface="+mn-ea"/>
                <a:cs typeface="+mn-cs"/>
              </a:defRPr>
            </a:pPr>
            <a:endParaRPr lang="ja-JP"/>
          </a:p>
        </c:txPr>
        <c:crossAx val="372798160"/>
        <c:crosses val="autoZero"/>
        <c:auto val="1"/>
        <c:lblAlgn val="ctr"/>
        <c:lblOffset val="100"/>
        <c:noMultiLvlLbl val="0"/>
      </c:catAx>
      <c:valAx>
        <c:axId val="37279816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ea"/>
                <a:ea typeface="+mn-ea"/>
                <a:cs typeface="+mn-cs"/>
              </a:defRPr>
            </a:pPr>
            <a:endParaRPr lang="ja-JP"/>
          </a:p>
        </c:txPr>
        <c:crossAx val="372805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mn-ea"/>
          <a:ea typeface="+mn-ea"/>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chemeClr val="accent1">
            <a:lumMod val="20000"/>
            <a:lumOff val="80000"/>
          </a:schemeClr>
        </a:solid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ea"/>
              <a:ea typeface="+mn-ea"/>
              <a:cs typeface="+mn-cs"/>
            </a:defRPr>
          </a:pPr>
          <a:endParaRPr lang="ja-JP"/>
        </a:p>
      </c:txPr>
    </c:title>
    <c:autoTitleDeleted val="0"/>
    <c:plotArea>
      <c:layout/>
      <c:lineChart>
        <c:grouping val="standard"/>
        <c:varyColors val="0"/>
        <c:ser>
          <c:idx val="0"/>
          <c:order val="0"/>
          <c:tx>
            <c:strRef>
              <c:f>財務三表②!$B$163</c:f>
              <c:strCache>
                <c:ptCount val="1"/>
                <c:pt idx="0">
                  <c:v>累積資金増加額（又は減少額）</c:v>
                </c:pt>
              </c:strCache>
            </c:strRef>
          </c:tx>
          <c:spPr>
            <a:ln w="28575" cap="rnd">
              <a:solidFill>
                <a:schemeClr val="tx1"/>
              </a:solidFill>
              <a:round/>
            </a:ln>
            <a:effectLst/>
          </c:spPr>
          <c:marker>
            <c:symbol val="none"/>
          </c:marker>
          <c:cat>
            <c:multiLvlStrRef>
              <c:f>財務三表②!$F$125:$BH$127</c:f>
              <c:multiLvlStrCache>
                <c:ptCount val="55"/>
                <c:lvl>
                  <c:pt idx="0">
                    <c:v>0年</c:v>
                  </c:pt>
                  <c:pt idx="1">
                    <c:v>1</c:v>
                  </c:pt>
                  <c:pt idx="2">
                    <c:v>2</c:v>
                  </c:pt>
                  <c:pt idx="3">
                    <c:v>3</c:v>
                  </c:pt>
                  <c:pt idx="4">
                    <c:v>4</c:v>
                  </c:pt>
                  <c:pt idx="5">
                    <c:v>0年</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lvl>
                <c:lvl>
                  <c:pt idx="5">
                    <c:v>1年目</c:v>
                  </c:pt>
                  <c:pt idx="6">
                    <c:v>2年目</c:v>
                  </c:pt>
                  <c:pt idx="7">
                    <c:v>3年目</c:v>
                  </c:pt>
                  <c:pt idx="8">
                    <c:v>4年目</c:v>
                  </c:pt>
                  <c:pt idx="9">
                    <c:v>5年目</c:v>
                  </c:pt>
                  <c:pt idx="10">
                    <c:v>6年目</c:v>
                  </c:pt>
                  <c:pt idx="11">
                    <c:v>7年目</c:v>
                  </c:pt>
                  <c:pt idx="12">
                    <c:v>8年目</c:v>
                  </c:pt>
                  <c:pt idx="13">
                    <c:v>9年目</c:v>
                  </c:pt>
                  <c:pt idx="14">
                    <c:v>10年目</c:v>
                  </c:pt>
                  <c:pt idx="15">
                    <c:v>11年目</c:v>
                  </c:pt>
                  <c:pt idx="16">
                    <c:v>12年目</c:v>
                  </c:pt>
                  <c:pt idx="17">
                    <c:v>13年目</c:v>
                  </c:pt>
                  <c:pt idx="18">
                    <c:v>14年目</c:v>
                  </c:pt>
                  <c:pt idx="19">
                    <c:v>15年目</c:v>
                  </c:pt>
                  <c:pt idx="20">
                    <c:v>16年目</c:v>
                  </c:pt>
                  <c:pt idx="21">
                    <c:v>17年目</c:v>
                  </c:pt>
                  <c:pt idx="22">
                    <c:v>18年目</c:v>
                  </c:pt>
                  <c:pt idx="23">
                    <c:v>19年目</c:v>
                  </c:pt>
                  <c:pt idx="24">
                    <c:v>20年目</c:v>
                  </c:pt>
                  <c:pt idx="25">
                    <c:v>21年目</c:v>
                  </c:pt>
                  <c:pt idx="26">
                    <c:v>22年目</c:v>
                  </c:pt>
                  <c:pt idx="27">
                    <c:v>23年目</c:v>
                  </c:pt>
                  <c:pt idx="28">
                    <c:v>24年目</c:v>
                  </c:pt>
                  <c:pt idx="29">
                    <c:v>25年目</c:v>
                  </c:pt>
                  <c:pt idx="30">
                    <c:v>26年目</c:v>
                  </c:pt>
                  <c:pt idx="31">
                    <c:v>27年目</c:v>
                  </c:pt>
                  <c:pt idx="32">
                    <c:v>28年目</c:v>
                  </c:pt>
                  <c:pt idx="33">
                    <c:v>29年目</c:v>
                  </c:pt>
                  <c:pt idx="34">
                    <c:v>30年目</c:v>
                  </c:pt>
                  <c:pt idx="35">
                    <c:v>31年目</c:v>
                  </c:pt>
                  <c:pt idx="36">
                    <c:v>32年目</c:v>
                  </c:pt>
                  <c:pt idx="37">
                    <c:v>33年目</c:v>
                  </c:pt>
                  <c:pt idx="38">
                    <c:v>34年目</c:v>
                  </c:pt>
                  <c:pt idx="39">
                    <c:v>35年目</c:v>
                  </c:pt>
                  <c:pt idx="40">
                    <c:v>36年目</c:v>
                  </c:pt>
                  <c:pt idx="41">
                    <c:v>37年目</c:v>
                  </c:pt>
                  <c:pt idx="42">
                    <c:v>38年目</c:v>
                  </c:pt>
                  <c:pt idx="43">
                    <c:v>39年目</c:v>
                  </c:pt>
                  <c:pt idx="44">
                    <c:v>40年目</c:v>
                  </c:pt>
                  <c:pt idx="45">
                    <c:v>41年目</c:v>
                  </c:pt>
                  <c:pt idx="46">
                    <c:v>42年目</c:v>
                  </c:pt>
                  <c:pt idx="47">
                    <c:v>43年目</c:v>
                  </c:pt>
                  <c:pt idx="48">
                    <c:v>44年目</c:v>
                  </c:pt>
                  <c:pt idx="49">
                    <c:v>45年目</c:v>
                  </c:pt>
                  <c:pt idx="50">
                    <c:v>46年目</c:v>
                  </c:pt>
                  <c:pt idx="51">
                    <c:v>47年目</c:v>
                  </c:pt>
                  <c:pt idx="52">
                    <c:v>48年目</c:v>
                  </c:pt>
                  <c:pt idx="53">
                    <c:v>49年目</c:v>
                  </c:pt>
                  <c:pt idx="54">
                    <c:v>50年目</c:v>
                  </c:pt>
                </c:lvl>
                <c:lvl>
                  <c:pt idx="0">
                    <c:v>工事期間</c:v>
                  </c:pt>
                  <c:pt idx="5">
                    <c:v>運転年数</c:v>
                  </c:pt>
                </c:lvl>
              </c:multiLvlStrCache>
            </c:multiLvlStrRef>
          </c:cat>
          <c:val>
            <c:numRef>
              <c:f>財務三表②!$F$163:$BH$163</c:f>
              <c:numCache>
                <c:formatCode>#,##0_);[Red]\(#,##0\)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0-56E7-493D-9204-C0F9D85B573F}"/>
            </c:ext>
          </c:extLst>
        </c:ser>
        <c:dLbls>
          <c:showLegendKey val="0"/>
          <c:showVal val="0"/>
          <c:showCatName val="0"/>
          <c:showSerName val="0"/>
          <c:showPercent val="0"/>
          <c:showBubbleSize val="0"/>
        </c:dLbls>
        <c:smooth val="0"/>
        <c:axId val="372805840"/>
        <c:axId val="372798160"/>
      </c:lineChart>
      <c:catAx>
        <c:axId val="37280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ea"/>
                <a:ea typeface="+mn-ea"/>
                <a:cs typeface="+mn-cs"/>
              </a:defRPr>
            </a:pPr>
            <a:endParaRPr lang="ja-JP"/>
          </a:p>
        </c:txPr>
        <c:crossAx val="372798160"/>
        <c:crosses val="autoZero"/>
        <c:auto val="1"/>
        <c:lblAlgn val="ctr"/>
        <c:lblOffset val="100"/>
        <c:noMultiLvlLbl val="0"/>
      </c:catAx>
      <c:valAx>
        <c:axId val="37279816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ea"/>
                <a:ea typeface="+mn-ea"/>
                <a:cs typeface="+mn-cs"/>
              </a:defRPr>
            </a:pPr>
            <a:endParaRPr lang="ja-JP"/>
          </a:p>
        </c:txPr>
        <c:crossAx val="372805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mn-ea"/>
          <a:ea typeface="+mn-ea"/>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solidFill>
          <a:schemeClr val="accent1">
            <a:lumMod val="20000"/>
            <a:lumOff val="80000"/>
          </a:schemeClr>
        </a:solid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ea"/>
              <a:ea typeface="+mn-ea"/>
              <a:cs typeface="+mn-cs"/>
            </a:defRPr>
          </a:pPr>
          <a:endParaRPr lang="ja-JP"/>
        </a:p>
      </c:txPr>
    </c:title>
    <c:autoTitleDeleted val="0"/>
    <c:plotArea>
      <c:layout/>
      <c:lineChart>
        <c:grouping val="standard"/>
        <c:varyColors val="0"/>
        <c:ser>
          <c:idx val="0"/>
          <c:order val="0"/>
          <c:tx>
            <c:strRef>
              <c:f>財務三表③!$B$163</c:f>
              <c:strCache>
                <c:ptCount val="1"/>
                <c:pt idx="0">
                  <c:v>累積資金増加額（又は減少額）</c:v>
                </c:pt>
              </c:strCache>
            </c:strRef>
          </c:tx>
          <c:spPr>
            <a:ln w="28575" cap="rnd">
              <a:solidFill>
                <a:schemeClr val="tx1"/>
              </a:solidFill>
              <a:round/>
            </a:ln>
            <a:effectLst/>
          </c:spPr>
          <c:marker>
            <c:symbol val="none"/>
          </c:marker>
          <c:cat>
            <c:multiLvlStrRef>
              <c:f>財務三表③!$F$125:$BH$127</c:f>
              <c:multiLvlStrCache>
                <c:ptCount val="55"/>
                <c:lvl>
                  <c:pt idx="0">
                    <c:v>0年</c:v>
                  </c:pt>
                  <c:pt idx="1">
                    <c:v>1</c:v>
                  </c:pt>
                  <c:pt idx="2">
                    <c:v>2</c:v>
                  </c:pt>
                  <c:pt idx="3">
                    <c:v>3</c:v>
                  </c:pt>
                  <c:pt idx="4">
                    <c:v>4</c:v>
                  </c:pt>
                  <c:pt idx="5">
                    <c:v>0年</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lvl>
                <c:lvl>
                  <c:pt idx="5">
                    <c:v>1年目</c:v>
                  </c:pt>
                  <c:pt idx="6">
                    <c:v>2年目</c:v>
                  </c:pt>
                  <c:pt idx="7">
                    <c:v>3年目</c:v>
                  </c:pt>
                  <c:pt idx="8">
                    <c:v>4年目</c:v>
                  </c:pt>
                  <c:pt idx="9">
                    <c:v>5年目</c:v>
                  </c:pt>
                  <c:pt idx="10">
                    <c:v>6年目</c:v>
                  </c:pt>
                  <c:pt idx="11">
                    <c:v>7年目</c:v>
                  </c:pt>
                  <c:pt idx="12">
                    <c:v>8年目</c:v>
                  </c:pt>
                  <c:pt idx="13">
                    <c:v>9年目</c:v>
                  </c:pt>
                  <c:pt idx="14">
                    <c:v>10年目</c:v>
                  </c:pt>
                  <c:pt idx="15">
                    <c:v>11年目</c:v>
                  </c:pt>
                  <c:pt idx="16">
                    <c:v>12年目</c:v>
                  </c:pt>
                  <c:pt idx="17">
                    <c:v>13年目</c:v>
                  </c:pt>
                  <c:pt idx="18">
                    <c:v>14年目</c:v>
                  </c:pt>
                  <c:pt idx="19">
                    <c:v>15年目</c:v>
                  </c:pt>
                  <c:pt idx="20">
                    <c:v>16年目</c:v>
                  </c:pt>
                  <c:pt idx="21">
                    <c:v>17年目</c:v>
                  </c:pt>
                  <c:pt idx="22">
                    <c:v>18年目</c:v>
                  </c:pt>
                  <c:pt idx="23">
                    <c:v>19年目</c:v>
                  </c:pt>
                  <c:pt idx="24">
                    <c:v>20年目</c:v>
                  </c:pt>
                  <c:pt idx="25">
                    <c:v>21年目</c:v>
                  </c:pt>
                  <c:pt idx="26">
                    <c:v>22年目</c:v>
                  </c:pt>
                  <c:pt idx="27">
                    <c:v>23年目</c:v>
                  </c:pt>
                  <c:pt idx="28">
                    <c:v>24年目</c:v>
                  </c:pt>
                  <c:pt idx="29">
                    <c:v>25年目</c:v>
                  </c:pt>
                  <c:pt idx="30">
                    <c:v>26年目</c:v>
                  </c:pt>
                  <c:pt idx="31">
                    <c:v>27年目</c:v>
                  </c:pt>
                  <c:pt idx="32">
                    <c:v>28年目</c:v>
                  </c:pt>
                  <c:pt idx="33">
                    <c:v>29年目</c:v>
                  </c:pt>
                  <c:pt idx="34">
                    <c:v>30年目</c:v>
                  </c:pt>
                  <c:pt idx="35">
                    <c:v>31年目</c:v>
                  </c:pt>
                  <c:pt idx="36">
                    <c:v>32年目</c:v>
                  </c:pt>
                  <c:pt idx="37">
                    <c:v>33年目</c:v>
                  </c:pt>
                  <c:pt idx="38">
                    <c:v>34年目</c:v>
                  </c:pt>
                  <c:pt idx="39">
                    <c:v>35年目</c:v>
                  </c:pt>
                  <c:pt idx="40">
                    <c:v>36年目</c:v>
                  </c:pt>
                  <c:pt idx="41">
                    <c:v>37年目</c:v>
                  </c:pt>
                  <c:pt idx="42">
                    <c:v>38年目</c:v>
                  </c:pt>
                  <c:pt idx="43">
                    <c:v>39年目</c:v>
                  </c:pt>
                  <c:pt idx="44">
                    <c:v>40年目</c:v>
                  </c:pt>
                  <c:pt idx="45">
                    <c:v>41年目</c:v>
                  </c:pt>
                  <c:pt idx="46">
                    <c:v>42年目</c:v>
                  </c:pt>
                  <c:pt idx="47">
                    <c:v>43年目</c:v>
                  </c:pt>
                  <c:pt idx="48">
                    <c:v>44年目</c:v>
                  </c:pt>
                  <c:pt idx="49">
                    <c:v>45年目</c:v>
                  </c:pt>
                  <c:pt idx="50">
                    <c:v>46年目</c:v>
                  </c:pt>
                  <c:pt idx="51">
                    <c:v>47年目</c:v>
                  </c:pt>
                  <c:pt idx="52">
                    <c:v>48年目</c:v>
                  </c:pt>
                  <c:pt idx="53">
                    <c:v>49年目</c:v>
                  </c:pt>
                  <c:pt idx="54">
                    <c:v>50年目</c:v>
                  </c:pt>
                </c:lvl>
                <c:lvl>
                  <c:pt idx="0">
                    <c:v>工事期間</c:v>
                  </c:pt>
                  <c:pt idx="5">
                    <c:v>運転年数</c:v>
                  </c:pt>
                </c:lvl>
              </c:multiLvlStrCache>
            </c:multiLvlStrRef>
          </c:cat>
          <c:val>
            <c:numRef>
              <c:f>財務三表③!$F$163:$BH$163</c:f>
              <c:numCache>
                <c:formatCode>#,##0_);[Red]\(#,##0\)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0-C8A0-420B-A802-FDBAD1399562}"/>
            </c:ext>
          </c:extLst>
        </c:ser>
        <c:dLbls>
          <c:showLegendKey val="0"/>
          <c:showVal val="0"/>
          <c:showCatName val="0"/>
          <c:showSerName val="0"/>
          <c:showPercent val="0"/>
          <c:showBubbleSize val="0"/>
        </c:dLbls>
        <c:smooth val="0"/>
        <c:axId val="372805840"/>
        <c:axId val="372798160"/>
      </c:lineChart>
      <c:catAx>
        <c:axId val="37280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ea"/>
                <a:ea typeface="+mn-ea"/>
                <a:cs typeface="+mn-cs"/>
              </a:defRPr>
            </a:pPr>
            <a:endParaRPr lang="ja-JP"/>
          </a:p>
        </c:txPr>
        <c:crossAx val="372798160"/>
        <c:crosses val="autoZero"/>
        <c:auto val="1"/>
        <c:lblAlgn val="ctr"/>
        <c:lblOffset val="100"/>
        <c:noMultiLvlLbl val="0"/>
      </c:catAx>
      <c:valAx>
        <c:axId val="37279816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ea"/>
                <a:ea typeface="+mn-ea"/>
                <a:cs typeface="+mn-cs"/>
              </a:defRPr>
            </a:pPr>
            <a:endParaRPr lang="ja-JP"/>
          </a:p>
        </c:txPr>
        <c:crossAx val="372805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mn-ea"/>
          <a:ea typeface="+mn-ea"/>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tmp"/><Relationship Id="rId5" Type="http://schemas.openxmlformats.org/officeDocument/2006/relationships/image" Target="../media/image6.png"/><Relationship Id="rId10" Type="http://schemas.openxmlformats.org/officeDocument/2006/relationships/image" Target="../media/image11.tmp"/><Relationship Id="rId4" Type="http://schemas.openxmlformats.org/officeDocument/2006/relationships/image" Target="../media/image5.png"/><Relationship Id="rId9" Type="http://schemas.openxmlformats.org/officeDocument/2006/relationships/image" Target="../media/image10.tmp"/></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158749</xdr:colOff>
      <xdr:row>28</xdr:row>
      <xdr:rowOff>30160</xdr:rowOff>
    </xdr:from>
    <xdr:to>
      <xdr:col>1</xdr:col>
      <xdr:colOff>1126801</xdr:colOff>
      <xdr:row>29</xdr:row>
      <xdr:rowOff>781</xdr:rowOff>
    </xdr:to>
    <xdr:pic>
      <xdr:nvPicPr>
        <xdr:cNvPr id="15" name="図 14">
          <a:extLst>
            <a:ext uri="{FF2B5EF4-FFF2-40B4-BE49-F238E27FC236}">
              <a16:creationId xmlns:a16="http://schemas.microsoft.com/office/drawing/2014/main" id="{315A0C60-F473-49FE-95D3-F8CC938032F1}"/>
            </a:ext>
          </a:extLst>
        </xdr:cNvPr>
        <xdr:cNvPicPr>
          <a:picLocks noChangeAspect="1"/>
        </xdr:cNvPicPr>
      </xdr:nvPicPr>
      <xdr:blipFill>
        <a:blip xmlns:r="http://schemas.openxmlformats.org/officeDocument/2006/relationships" r:embed="rId1"/>
        <a:stretch>
          <a:fillRect/>
        </a:stretch>
      </xdr:blipFill>
      <xdr:spPr>
        <a:xfrm>
          <a:off x="317499" y="8882060"/>
          <a:ext cx="960437" cy="300820"/>
        </a:xfrm>
        <a:prstGeom prst="rect">
          <a:avLst/>
        </a:prstGeom>
      </xdr:spPr>
    </xdr:pic>
    <xdr:clientData/>
  </xdr:twoCellAnchor>
  <xdr:twoCellAnchor>
    <xdr:from>
      <xdr:col>4</xdr:col>
      <xdr:colOff>129543</xdr:colOff>
      <xdr:row>7</xdr:row>
      <xdr:rowOff>17152</xdr:rowOff>
    </xdr:from>
    <xdr:to>
      <xdr:col>9</xdr:col>
      <xdr:colOff>495300</xdr:colOff>
      <xdr:row>17</xdr:row>
      <xdr:rowOff>21267</xdr:rowOff>
    </xdr:to>
    <xdr:grpSp>
      <xdr:nvGrpSpPr>
        <xdr:cNvPr id="31" name="グループ化 30">
          <a:extLst>
            <a:ext uri="{FF2B5EF4-FFF2-40B4-BE49-F238E27FC236}">
              <a16:creationId xmlns:a16="http://schemas.microsoft.com/office/drawing/2014/main" id="{B9A0BD54-FFC9-E4E0-5F8C-CC7251C76E87}"/>
            </a:ext>
          </a:extLst>
        </xdr:cNvPr>
        <xdr:cNvGrpSpPr/>
      </xdr:nvGrpSpPr>
      <xdr:grpSpPr>
        <a:xfrm>
          <a:off x="6909102" y="3681476"/>
          <a:ext cx="4119727" cy="3769291"/>
          <a:chOff x="6560188" y="3317247"/>
          <a:chExt cx="4079237" cy="3984930"/>
        </a:xfrm>
      </xdr:grpSpPr>
      <xdr:cxnSp macro="">
        <xdr:nvCxnSpPr>
          <xdr:cNvPr id="77" name="直線矢印コネクタ 76">
            <a:extLst>
              <a:ext uri="{FF2B5EF4-FFF2-40B4-BE49-F238E27FC236}">
                <a16:creationId xmlns:a16="http://schemas.microsoft.com/office/drawing/2014/main" id="{B833EE02-AFE6-4994-8DA3-651793730B3F}"/>
              </a:ext>
            </a:extLst>
          </xdr:cNvPr>
          <xdr:cNvCxnSpPr/>
        </xdr:nvCxnSpPr>
        <xdr:spPr>
          <a:xfrm>
            <a:off x="9184935" y="4635794"/>
            <a:ext cx="0" cy="1524011"/>
          </a:xfrm>
          <a:prstGeom prst="straightConnector1">
            <a:avLst/>
          </a:prstGeom>
          <a:ln w="63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直線矢印コネクタ 73">
            <a:extLst>
              <a:ext uri="{FF2B5EF4-FFF2-40B4-BE49-F238E27FC236}">
                <a16:creationId xmlns:a16="http://schemas.microsoft.com/office/drawing/2014/main" id="{B789A226-346F-42D0-AD7F-27318ED86EB0}"/>
              </a:ext>
            </a:extLst>
          </xdr:cNvPr>
          <xdr:cNvCxnSpPr/>
        </xdr:nvCxnSpPr>
        <xdr:spPr>
          <a:xfrm>
            <a:off x="8278165" y="4638981"/>
            <a:ext cx="0" cy="1522424"/>
          </a:xfrm>
          <a:prstGeom prst="straightConnector1">
            <a:avLst/>
          </a:prstGeom>
          <a:ln w="63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 name="直線矢印コネクタ 4">
            <a:extLst>
              <a:ext uri="{FF2B5EF4-FFF2-40B4-BE49-F238E27FC236}">
                <a16:creationId xmlns:a16="http://schemas.microsoft.com/office/drawing/2014/main" id="{99BF9CDB-957D-49DD-843A-E90979B0DD4A}"/>
              </a:ext>
            </a:extLst>
          </xdr:cNvPr>
          <xdr:cNvCxnSpPr/>
        </xdr:nvCxnSpPr>
        <xdr:spPr>
          <a:xfrm>
            <a:off x="9115424" y="5781993"/>
            <a:ext cx="0" cy="1173792"/>
          </a:xfrm>
          <a:prstGeom prst="straightConnector1">
            <a:avLst/>
          </a:prstGeom>
          <a:ln w="63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 name="正方形/長方形 2">
            <a:extLst>
              <a:ext uri="{FF2B5EF4-FFF2-40B4-BE49-F238E27FC236}">
                <a16:creationId xmlns:a16="http://schemas.microsoft.com/office/drawing/2014/main" id="{6AF709A3-3CA1-4D0C-BDA9-DB851B7FE56F}"/>
              </a:ext>
            </a:extLst>
          </xdr:cNvPr>
          <xdr:cNvSpPr/>
        </xdr:nvSpPr>
        <xdr:spPr>
          <a:xfrm>
            <a:off x="7293289" y="3317247"/>
            <a:ext cx="829308" cy="34290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t>発電計画</a:t>
            </a:r>
          </a:p>
        </xdr:txBody>
      </xdr:sp>
      <xdr:sp macro="" textlink="">
        <xdr:nvSpPr>
          <xdr:cNvPr id="6" name="正方形/長方形 5">
            <a:extLst>
              <a:ext uri="{FF2B5EF4-FFF2-40B4-BE49-F238E27FC236}">
                <a16:creationId xmlns:a16="http://schemas.microsoft.com/office/drawing/2014/main" id="{1661E697-2EAA-4F57-90DB-440448E02E70}"/>
              </a:ext>
            </a:extLst>
          </xdr:cNvPr>
          <xdr:cNvSpPr/>
        </xdr:nvSpPr>
        <xdr:spPr>
          <a:xfrm>
            <a:off x="8335958" y="3317247"/>
            <a:ext cx="824231" cy="346392"/>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t>流量データ</a:t>
            </a:r>
          </a:p>
        </xdr:txBody>
      </xdr:sp>
      <xdr:sp macro="" textlink="">
        <xdr:nvSpPr>
          <xdr:cNvPr id="7" name="正方形/長方形 6">
            <a:extLst>
              <a:ext uri="{FF2B5EF4-FFF2-40B4-BE49-F238E27FC236}">
                <a16:creationId xmlns:a16="http://schemas.microsoft.com/office/drawing/2014/main" id="{A6EAF5EB-862F-4C73-9940-BD0664F8F9EF}"/>
              </a:ext>
            </a:extLst>
          </xdr:cNvPr>
          <xdr:cNvSpPr/>
        </xdr:nvSpPr>
        <xdr:spPr>
          <a:xfrm>
            <a:off x="7810185" y="4269747"/>
            <a:ext cx="830582" cy="34290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t>収入</a:t>
            </a:r>
          </a:p>
        </xdr:txBody>
      </xdr:sp>
      <xdr:sp macro="" textlink="">
        <xdr:nvSpPr>
          <xdr:cNvPr id="8" name="正方形/長方形 7">
            <a:extLst>
              <a:ext uri="{FF2B5EF4-FFF2-40B4-BE49-F238E27FC236}">
                <a16:creationId xmlns:a16="http://schemas.microsoft.com/office/drawing/2014/main" id="{E39977B0-A547-48D9-826B-80F1B14BED5E}"/>
              </a:ext>
            </a:extLst>
          </xdr:cNvPr>
          <xdr:cNvSpPr/>
        </xdr:nvSpPr>
        <xdr:spPr>
          <a:xfrm>
            <a:off x="8850304" y="4279590"/>
            <a:ext cx="824231" cy="333056"/>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t>支出</a:t>
            </a:r>
          </a:p>
        </xdr:txBody>
      </xdr:sp>
      <xdr:sp macro="" textlink="">
        <xdr:nvSpPr>
          <xdr:cNvPr id="9" name="正方形/長方形 8">
            <a:extLst>
              <a:ext uri="{FF2B5EF4-FFF2-40B4-BE49-F238E27FC236}">
                <a16:creationId xmlns:a16="http://schemas.microsoft.com/office/drawing/2014/main" id="{0B2F7A64-6027-446E-909E-0CAA7CF59708}"/>
              </a:ext>
            </a:extLst>
          </xdr:cNvPr>
          <xdr:cNvSpPr/>
        </xdr:nvSpPr>
        <xdr:spPr>
          <a:xfrm>
            <a:off x="8165437" y="5069820"/>
            <a:ext cx="1109015" cy="712153"/>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財務三表</a:t>
            </a:r>
          </a:p>
        </xdr:txBody>
      </xdr:sp>
      <xdr:sp macro="" textlink="">
        <xdr:nvSpPr>
          <xdr:cNvPr id="10" name="正方形/長方形 9">
            <a:extLst>
              <a:ext uri="{FF2B5EF4-FFF2-40B4-BE49-F238E27FC236}">
                <a16:creationId xmlns:a16="http://schemas.microsoft.com/office/drawing/2014/main" id="{296EC462-07AA-4059-8BB3-9768F82E7DEC}"/>
              </a:ext>
            </a:extLst>
          </xdr:cNvPr>
          <xdr:cNvSpPr/>
        </xdr:nvSpPr>
        <xdr:spPr>
          <a:xfrm>
            <a:off x="6560506" y="5048240"/>
            <a:ext cx="923291" cy="326389"/>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t>減価償却費</a:t>
            </a:r>
          </a:p>
        </xdr:txBody>
      </xdr:sp>
      <xdr:sp macro="" textlink="">
        <xdr:nvSpPr>
          <xdr:cNvPr id="11" name="正方形/長方形 10">
            <a:extLst>
              <a:ext uri="{FF2B5EF4-FFF2-40B4-BE49-F238E27FC236}">
                <a16:creationId xmlns:a16="http://schemas.microsoft.com/office/drawing/2014/main" id="{B600335A-5BA6-473B-AB84-C64D97BD4AF4}"/>
              </a:ext>
            </a:extLst>
          </xdr:cNvPr>
          <xdr:cNvSpPr/>
        </xdr:nvSpPr>
        <xdr:spPr>
          <a:xfrm>
            <a:off x="6560508" y="5488934"/>
            <a:ext cx="919393" cy="346392"/>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t>支払い利息</a:t>
            </a:r>
          </a:p>
        </xdr:txBody>
      </xdr:sp>
      <xdr:sp macro="" textlink="">
        <xdr:nvSpPr>
          <xdr:cNvPr id="12" name="正方形/長方形 11">
            <a:extLst>
              <a:ext uri="{FF2B5EF4-FFF2-40B4-BE49-F238E27FC236}">
                <a16:creationId xmlns:a16="http://schemas.microsoft.com/office/drawing/2014/main" id="{4D6F7EB1-CE85-4F54-9007-E154957A138E}"/>
              </a:ext>
            </a:extLst>
          </xdr:cNvPr>
          <xdr:cNvSpPr/>
        </xdr:nvSpPr>
        <xdr:spPr>
          <a:xfrm>
            <a:off x="8198799" y="6207761"/>
            <a:ext cx="1053784" cy="32734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t>事業性評価</a:t>
            </a:r>
          </a:p>
        </xdr:txBody>
      </xdr:sp>
      <xdr:sp macro="" textlink="">
        <xdr:nvSpPr>
          <xdr:cNvPr id="13" name="正方形/長方形 12">
            <a:extLst>
              <a:ext uri="{FF2B5EF4-FFF2-40B4-BE49-F238E27FC236}">
                <a16:creationId xmlns:a16="http://schemas.microsoft.com/office/drawing/2014/main" id="{880735A9-19B6-488F-85BA-189A148DCF18}"/>
              </a:ext>
            </a:extLst>
          </xdr:cNvPr>
          <xdr:cNvSpPr/>
        </xdr:nvSpPr>
        <xdr:spPr>
          <a:xfrm>
            <a:off x="8143866" y="6964046"/>
            <a:ext cx="1154860" cy="338131"/>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t>パターン比較</a:t>
            </a:r>
          </a:p>
        </xdr:txBody>
      </xdr:sp>
      <xdr:cxnSp macro="">
        <xdr:nvCxnSpPr>
          <xdr:cNvPr id="14" name="直線矢印コネクタ 13">
            <a:extLst>
              <a:ext uri="{FF2B5EF4-FFF2-40B4-BE49-F238E27FC236}">
                <a16:creationId xmlns:a16="http://schemas.microsoft.com/office/drawing/2014/main" id="{5E477DED-43B4-41F1-AAAE-AC197B3C1EC7}"/>
              </a:ext>
            </a:extLst>
          </xdr:cNvPr>
          <xdr:cNvCxnSpPr/>
        </xdr:nvCxnSpPr>
        <xdr:spPr>
          <a:xfrm>
            <a:off x="7912738" y="3660146"/>
            <a:ext cx="0" cy="632978"/>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 name="直線矢印コネクタ 18">
            <a:extLst>
              <a:ext uri="{FF2B5EF4-FFF2-40B4-BE49-F238E27FC236}">
                <a16:creationId xmlns:a16="http://schemas.microsoft.com/office/drawing/2014/main" id="{0AF08E5F-1B79-42B0-923B-BD098F400A53}"/>
              </a:ext>
            </a:extLst>
          </xdr:cNvPr>
          <xdr:cNvCxnSpPr>
            <a:stCxn id="11" idx="3"/>
          </xdr:cNvCxnSpPr>
        </xdr:nvCxnSpPr>
        <xdr:spPr>
          <a:xfrm flipV="1">
            <a:off x="7479901" y="5656162"/>
            <a:ext cx="684188" cy="5969"/>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1" name="直線矢印コネクタ 20">
            <a:extLst>
              <a:ext uri="{FF2B5EF4-FFF2-40B4-BE49-F238E27FC236}">
                <a16:creationId xmlns:a16="http://schemas.microsoft.com/office/drawing/2014/main" id="{5E46DAAE-9857-4030-80C4-1B3FC171BA50}"/>
              </a:ext>
            </a:extLst>
          </xdr:cNvPr>
          <xdr:cNvCxnSpPr>
            <a:stCxn id="10" idx="3"/>
          </xdr:cNvCxnSpPr>
        </xdr:nvCxnSpPr>
        <xdr:spPr>
          <a:xfrm flipV="1">
            <a:off x="7483797" y="5208906"/>
            <a:ext cx="682935" cy="0"/>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9" name="直線矢印コネクタ 28">
            <a:extLst>
              <a:ext uri="{FF2B5EF4-FFF2-40B4-BE49-F238E27FC236}">
                <a16:creationId xmlns:a16="http://schemas.microsoft.com/office/drawing/2014/main" id="{90A34BA4-4193-4414-B17F-1F7A4583962F}"/>
              </a:ext>
            </a:extLst>
          </xdr:cNvPr>
          <xdr:cNvCxnSpPr>
            <a:stCxn id="9" idx="2"/>
            <a:endCxn id="12" idx="0"/>
          </xdr:cNvCxnSpPr>
        </xdr:nvCxnSpPr>
        <xdr:spPr>
          <a:xfrm>
            <a:off x="8712324" y="5785148"/>
            <a:ext cx="3207" cy="419120"/>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2" name="直線矢印コネクタ 31">
            <a:extLst>
              <a:ext uri="{FF2B5EF4-FFF2-40B4-BE49-F238E27FC236}">
                <a16:creationId xmlns:a16="http://schemas.microsoft.com/office/drawing/2014/main" id="{BCBBE598-9A04-4FDA-8D43-432E5912A5ED}"/>
              </a:ext>
            </a:extLst>
          </xdr:cNvPr>
          <xdr:cNvCxnSpPr>
            <a:stCxn id="12" idx="2"/>
            <a:endCxn id="13" idx="0"/>
          </xdr:cNvCxnSpPr>
        </xdr:nvCxnSpPr>
        <xdr:spPr>
          <a:xfrm flipH="1">
            <a:off x="8713676" y="6536688"/>
            <a:ext cx="0" cy="427358"/>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1" name="直線矢印コネクタ 40">
            <a:extLst>
              <a:ext uri="{FF2B5EF4-FFF2-40B4-BE49-F238E27FC236}">
                <a16:creationId xmlns:a16="http://schemas.microsoft.com/office/drawing/2014/main" id="{70AE11D2-D378-4851-8ED6-224EB1D9B395}"/>
              </a:ext>
            </a:extLst>
          </xdr:cNvPr>
          <xdr:cNvCxnSpPr/>
        </xdr:nvCxnSpPr>
        <xdr:spPr>
          <a:xfrm>
            <a:off x="8518211" y="3660147"/>
            <a:ext cx="13336" cy="626308"/>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直線矢印コネクタ 45">
            <a:extLst>
              <a:ext uri="{FF2B5EF4-FFF2-40B4-BE49-F238E27FC236}">
                <a16:creationId xmlns:a16="http://schemas.microsoft.com/office/drawing/2014/main" id="{B4C0BBC9-A7CF-4CDA-8609-7E9663716540}"/>
              </a:ext>
            </a:extLst>
          </xdr:cNvPr>
          <xdr:cNvCxnSpPr/>
        </xdr:nvCxnSpPr>
        <xdr:spPr>
          <a:xfrm>
            <a:off x="8403910" y="4629155"/>
            <a:ext cx="13336" cy="437399"/>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7" name="直線矢印コネクタ 46">
            <a:extLst>
              <a:ext uri="{FF2B5EF4-FFF2-40B4-BE49-F238E27FC236}">
                <a16:creationId xmlns:a16="http://schemas.microsoft.com/office/drawing/2014/main" id="{E63EF430-569B-436F-841B-718B10942C83}"/>
              </a:ext>
            </a:extLst>
          </xdr:cNvPr>
          <xdr:cNvCxnSpPr/>
        </xdr:nvCxnSpPr>
        <xdr:spPr>
          <a:xfrm>
            <a:off x="9002715" y="4622489"/>
            <a:ext cx="5081" cy="432634"/>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コネクタ: カギ線 15">
            <a:extLst>
              <a:ext uri="{FF2B5EF4-FFF2-40B4-BE49-F238E27FC236}">
                <a16:creationId xmlns:a16="http://schemas.microsoft.com/office/drawing/2014/main" id="{AE325F77-C7F0-0C5A-EC70-F37E2AC9568C}"/>
              </a:ext>
            </a:extLst>
          </xdr:cNvPr>
          <xdr:cNvCxnSpPr/>
        </xdr:nvCxnSpPr>
        <xdr:spPr>
          <a:xfrm rot="16200000" flipH="1">
            <a:off x="6760837" y="5744841"/>
            <a:ext cx="2518410" cy="260982"/>
          </a:xfrm>
          <a:prstGeom prst="bentConnector2">
            <a:avLst/>
          </a:prstGeom>
          <a:ln w="63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0" name="コネクタ: カギ線 19">
            <a:extLst>
              <a:ext uri="{FF2B5EF4-FFF2-40B4-BE49-F238E27FC236}">
                <a16:creationId xmlns:a16="http://schemas.microsoft.com/office/drawing/2014/main" id="{988A1FDE-8583-4367-829B-7EB83609F574}"/>
              </a:ext>
            </a:extLst>
          </xdr:cNvPr>
          <xdr:cNvCxnSpPr/>
        </xdr:nvCxnSpPr>
        <xdr:spPr>
          <a:xfrm rot="5400000">
            <a:off x="8143873" y="5753097"/>
            <a:ext cx="2493961" cy="262571"/>
          </a:xfrm>
          <a:prstGeom prst="bentConnector2">
            <a:avLst/>
          </a:prstGeom>
          <a:ln w="63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正方形/長方形 22">
            <a:extLst>
              <a:ext uri="{FF2B5EF4-FFF2-40B4-BE49-F238E27FC236}">
                <a16:creationId xmlns:a16="http://schemas.microsoft.com/office/drawing/2014/main" id="{D4F14E77-1E71-46BF-8792-A33347D8A1FA}"/>
              </a:ext>
            </a:extLst>
          </xdr:cNvPr>
          <xdr:cNvSpPr/>
        </xdr:nvSpPr>
        <xdr:spPr>
          <a:xfrm>
            <a:off x="6560188" y="4273221"/>
            <a:ext cx="1062312" cy="340677"/>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t>相対合成効率</a:t>
            </a:r>
          </a:p>
        </xdr:txBody>
      </xdr:sp>
      <xdr:cxnSp macro="">
        <xdr:nvCxnSpPr>
          <xdr:cNvPr id="24" name="直線矢印コネクタ 23">
            <a:extLst>
              <a:ext uri="{FF2B5EF4-FFF2-40B4-BE49-F238E27FC236}">
                <a16:creationId xmlns:a16="http://schemas.microsoft.com/office/drawing/2014/main" id="{B73624DD-4251-4502-8E01-1697B86C2ED9}"/>
              </a:ext>
            </a:extLst>
          </xdr:cNvPr>
          <xdr:cNvCxnSpPr>
            <a:stCxn id="23" idx="3"/>
            <a:endCxn id="7" idx="1"/>
          </xdr:cNvCxnSpPr>
        </xdr:nvCxnSpPr>
        <xdr:spPr>
          <a:xfrm flipV="1">
            <a:off x="7622500" y="4441198"/>
            <a:ext cx="187685" cy="2362"/>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8" name="正方形/長方形 27">
            <a:extLst>
              <a:ext uri="{FF2B5EF4-FFF2-40B4-BE49-F238E27FC236}">
                <a16:creationId xmlns:a16="http://schemas.microsoft.com/office/drawing/2014/main" id="{2B3AD245-48EA-400B-98F4-6F432ADF31C8}"/>
              </a:ext>
            </a:extLst>
          </xdr:cNvPr>
          <xdr:cNvSpPr/>
        </xdr:nvSpPr>
        <xdr:spPr>
          <a:xfrm>
            <a:off x="10118410" y="4276395"/>
            <a:ext cx="521015" cy="332739"/>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t>租税</a:t>
            </a:r>
          </a:p>
        </xdr:txBody>
      </xdr:sp>
      <xdr:cxnSp macro="">
        <xdr:nvCxnSpPr>
          <xdr:cNvPr id="30" name="直線矢印コネクタ 29">
            <a:extLst>
              <a:ext uri="{FF2B5EF4-FFF2-40B4-BE49-F238E27FC236}">
                <a16:creationId xmlns:a16="http://schemas.microsoft.com/office/drawing/2014/main" id="{07EF013D-C72D-4463-AEF8-A32BAB6F050E}"/>
              </a:ext>
            </a:extLst>
          </xdr:cNvPr>
          <xdr:cNvCxnSpPr/>
        </xdr:nvCxnSpPr>
        <xdr:spPr>
          <a:xfrm flipH="1">
            <a:off x="9684381" y="4455939"/>
            <a:ext cx="424379" cy="0"/>
          </a:xfrm>
          <a:prstGeom prst="straightConnector1">
            <a:avLst/>
          </a:prstGeom>
          <a:ln w="190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1085850</xdr:colOff>
      <xdr:row>27</xdr:row>
      <xdr:rowOff>142875</xdr:rowOff>
    </xdr:from>
    <xdr:to>
      <xdr:col>4</xdr:col>
      <xdr:colOff>225458</xdr:colOff>
      <xdr:row>29</xdr:row>
      <xdr:rowOff>3620</xdr:rowOff>
    </xdr:to>
    <xdr:pic>
      <xdr:nvPicPr>
        <xdr:cNvPr id="3" name="図 2">
          <a:extLst>
            <a:ext uri="{FF2B5EF4-FFF2-40B4-BE49-F238E27FC236}">
              <a16:creationId xmlns:a16="http://schemas.microsoft.com/office/drawing/2014/main" id="{B6438DAA-D506-4EDF-B807-C511906B4495}"/>
            </a:ext>
          </a:extLst>
        </xdr:cNvPr>
        <xdr:cNvPicPr>
          <a:picLocks noChangeAspect="1"/>
        </xdr:cNvPicPr>
      </xdr:nvPicPr>
      <xdr:blipFill>
        <a:blip xmlns:r="http://schemas.openxmlformats.org/officeDocument/2006/relationships" r:embed="rId1"/>
        <a:stretch>
          <a:fillRect/>
        </a:stretch>
      </xdr:blipFill>
      <xdr:spPr>
        <a:xfrm>
          <a:off x="2181225" y="7381875"/>
          <a:ext cx="1066524" cy="335416"/>
        </a:xfrm>
        <a:prstGeom prst="rect">
          <a:avLst/>
        </a:prstGeom>
      </xdr:spPr>
    </xdr:pic>
    <xdr:clientData/>
  </xdr:twoCellAnchor>
  <xdr:twoCellAnchor editAs="oneCell">
    <xdr:from>
      <xdr:col>1</xdr:col>
      <xdr:colOff>895350</xdr:colOff>
      <xdr:row>37</xdr:row>
      <xdr:rowOff>66675</xdr:rowOff>
    </xdr:from>
    <xdr:to>
      <xdr:col>2</xdr:col>
      <xdr:colOff>1028424</xdr:colOff>
      <xdr:row>38</xdr:row>
      <xdr:rowOff>117920</xdr:rowOff>
    </xdr:to>
    <xdr:pic>
      <xdr:nvPicPr>
        <xdr:cNvPr id="4" name="図 3">
          <a:extLst>
            <a:ext uri="{FF2B5EF4-FFF2-40B4-BE49-F238E27FC236}">
              <a16:creationId xmlns:a16="http://schemas.microsoft.com/office/drawing/2014/main" id="{A5D7BCCB-03C8-485C-A65F-B539D02DDAB4}"/>
            </a:ext>
          </a:extLst>
        </xdr:cNvPr>
        <xdr:cNvPicPr>
          <a:picLocks noChangeAspect="1"/>
        </xdr:cNvPicPr>
      </xdr:nvPicPr>
      <xdr:blipFill>
        <a:blip xmlns:r="http://schemas.openxmlformats.org/officeDocument/2006/relationships" r:embed="rId1"/>
        <a:stretch>
          <a:fillRect/>
        </a:stretch>
      </xdr:blipFill>
      <xdr:spPr>
        <a:xfrm>
          <a:off x="1057275" y="11610975"/>
          <a:ext cx="1066524" cy="33541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1085850</xdr:colOff>
      <xdr:row>27</xdr:row>
      <xdr:rowOff>142875</xdr:rowOff>
    </xdr:from>
    <xdr:to>
      <xdr:col>4</xdr:col>
      <xdr:colOff>193708</xdr:colOff>
      <xdr:row>29</xdr:row>
      <xdr:rowOff>35370</xdr:rowOff>
    </xdr:to>
    <xdr:pic>
      <xdr:nvPicPr>
        <xdr:cNvPr id="3" name="図 2">
          <a:extLst>
            <a:ext uri="{FF2B5EF4-FFF2-40B4-BE49-F238E27FC236}">
              <a16:creationId xmlns:a16="http://schemas.microsoft.com/office/drawing/2014/main" id="{EEBBA1A3-2192-430F-8154-72C56A66687C}"/>
            </a:ext>
          </a:extLst>
        </xdr:cNvPr>
        <xdr:cNvPicPr>
          <a:picLocks noChangeAspect="1"/>
        </xdr:cNvPicPr>
      </xdr:nvPicPr>
      <xdr:blipFill>
        <a:blip xmlns:r="http://schemas.openxmlformats.org/officeDocument/2006/relationships" r:embed="rId1"/>
        <a:stretch>
          <a:fillRect/>
        </a:stretch>
      </xdr:blipFill>
      <xdr:spPr>
        <a:xfrm>
          <a:off x="2148840" y="8627745"/>
          <a:ext cx="1029368" cy="319850"/>
        </a:xfrm>
        <a:prstGeom prst="rect">
          <a:avLst/>
        </a:prstGeom>
      </xdr:spPr>
    </xdr:pic>
    <xdr:clientData/>
  </xdr:twoCellAnchor>
  <xdr:twoCellAnchor editAs="oneCell">
    <xdr:from>
      <xdr:col>1</xdr:col>
      <xdr:colOff>895350</xdr:colOff>
      <xdr:row>37</xdr:row>
      <xdr:rowOff>66675</xdr:rowOff>
    </xdr:from>
    <xdr:to>
      <xdr:col>2</xdr:col>
      <xdr:colOff>1028424</xdr:colOff>
      <xdr:row>38</xdr:row>
      <xdr:rowOff>149670</xdr:rowOff>
    </xdr:to>
    <xdr:pic>
      <xdr:nvPicPr>
        <xdr:cNvPr id="4" name="図 3">
          <a:extLst>
            <a:ext uri="{FF2B5EF4-FFF2-40B4-BE49-F238E27FC236}">
              <a16:creationId xmlns:a16="http://schemas.microsoft.com/office/drawing/2014/main" id="{6899E736-8C1C-4068-BE31-40052A94EEC9}"/>
            </a:ext>
          </a:extLst>
        </xdr:cNvPr>
        <xdr:cNvPicPr>
          <a:picLocks noChangeAspect="1"/>
        </xdr:cNvPicPr>
      </xdr:nvPicPr>
      <xdr:blipFill>
        <a:blip xmlns:r="http://schemas.openxmlformats.org/officeDocument/2006/relationships" r:embed="rId1"/>
        <a:stretch>
          <a:fillRect/>
        </a:stretch>
      </xdr:blipFill>
      <xdr:spPr>
        <a:xfrm>
          <a:off x="1043940" y="10970895"/>
          <a:ext cx="1051284" cy="319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1085850</xdr:colOff>
      <xdr:row>27</xdr:row>
      <xdr:rowOff>142875</xdr:rowOff>
    </xdr:from>
    <xdr:to>
      <xdr:col>4</xdr:col>
      <xdr:colOff>221648</xdr:colOff>
      <xdr:row>29</xdr:row>
      <xdr:rowOff>7430</xdr:rowOff>
    </xdr:to>
    <xdr:pic>
      <xdr:nvPicPr>
        <xdr:cNvPr id="2" name="図 1">
          <a:extLst>
            <a:ext uri="{FF2B5EF4-FFF2-40B4-BE49-F238E27FC236}">
              <a16:creationId xmlns:a16="http://schemas.microsoft.com/office/drawing/2014/main" id="{61D6FE11-19B1-4F9F-918A-9304D222A04C}"/>
            </a:ext>
          </a:extLst>
        </xdr:cNvPr>
        <xdr:cNvPicPr>
          <a:picLocks noChangeAspect="1"/>
        </xdr:cNvPicPr>
      </xdr:nvPicPr>
      <xdr:blipFill>
        <a:blip xmlns:r="http://schemas.openxmlformats.org/officeDocument/2006/relationships" r:embed="rId1"/>
        <a:stretch>
          <a:fillRect/>
        </a:stretch>
      </xdr:blipFill>
      <xdr:spPr>
        <a:xfrm>
          <a:off x="2148840" y="8627745"/>
          <a:ext cx="1033178" cy="316040"/>
        </a:xfrm>
        <a:prstGeom prst="rect">
          <a:avLst/>
        </a:prstGeom>
      </xdr:spPr>
    </xdr:pic>
    <xdr:clientData/>
  </xdr:twoCellAnchor>
  <xdr:twoCellAnchor editAs="oneCell">
    <xdr:from>
      <xdr:col>1</xdr:col>
      <xdr:colOff>895350</xdr:colOff>
      <xdr:row>37</xdr:row>
      <xdr:rowOff>66675</xdr:rowOff>
    </xdr:from>
    <xdr:to>
      <xdr:col>2</xdr:col>
      <xdr:colOff>1028424</xdr:colOff>
      <xdr:row>38</xdr:row>
      <xdr:rowOff>121730</xdr:rowOff>
    </xdr:to>
    <xdr:pic>
      <xdr:nvPicPr>
        <xdr:cNvPr id="3" name="図 2">
          <a:extLst>
            <a:ext uri="{FF2B5EF4-FFF2-40B4-BE49-F238E27FC236}">
              <a16:creationId xmlns:a16="http://schemas.microsoft.com/office/drawing/2014/main" id="{D9267F14-E75D-4206-8EF9-D6A0AEFDC1CF}"/>
            </a:ext>
          </a:extLst>
        </xdr:cNvPr>
        <xdr:cNvPicPr>
          <a:picLocks noChangeAspect="1"/>
        </xdr:cNvPicPr>
      </xdr:nvPicPr>
      <xdr:blipFill>
        <a:blip xmlns:r="http://schemas.openxmlformats.org/officeDocument/2006/relationships" r:embed="rId1"/>
        <a:stretch>
          <a:fillRect/>
        </a:stretch>
      </xdr:blipFill>
      <xdr:spPr>
        <a:xfrm>
          <a:off x="1043940" y="10970895"/>
          <a:ext cx="1051284" cy="31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34</xdr:col>
      <xdr:colOff>0</xdr:colOff>
      <xdr:row>12</xdr:row>
      <xdr:rowOff>57148</xdr:rowOff>
    </xdr:from>
    <xdr:to>
      <xdr:col>42</xdr:col>
      <xdr:colOff>0</xdr:colOff>
      <xdr:row>28</xdr:row>
      <xdr:rowOff>1269</xdr:rowOff>
    </xdr:to>
    <xdr:graphicFrame macro="">
      <xdr:nvGraphicFramePr>
        <xdr:cNvPr id="17" name="グラフ 16">
          <a:extLst>
            <a:ext uri="{FF2B5EF4-FFF2-40B4-BE49-F238E27FC236}">
              <a16:creationId xmlns:a16="http://schemas.microsoft.com/office/drawing/2014/main" id="{3133C254-FCF7-A874-BDA2-71D7C8636A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5</xdr:col>
      <xdr:colOff>708016</xdr:colOff>
      <xdr:row>46</xdr:row>
      <xdr:rowOff>92091</xdr:rowOff>
    </xdr:to>
    <xdr:pic>
      <xdr:nvPicPr>
        <xdr:cNvPr id="12" name="図 11">
          <a:extLst>
            <a:ext uri="{FF2B5EF4-FFF2-40B4-BE49-F238E27FC236}">
              <a16:creationId xmlns:a16="http://schemas.microsoft.com/office/drawing/2014/main" id="{5760B579-FA8E-46E3-9889-DB5A34B50C68}"/>
            </a:ext>
          </a:extLst>
        </xdr:cNvPr>
        <xdr:cNvPicPr>
          <a:picLocks noChangeAspect="1"/>
        </xdr:cNvPicPr>
      </xdr:nvPicPr>
      <xdr:blipFill>
        <a:blip xmlns:r="http://schemas.openxmlformats.org/officeDocument/2006/relationships" r:embed="rId1"/>
        <a:stretch>
          <a:fillRect/>
        </a:stretch>
      </xdr:blipFill>
      <xdr:spPr>
        <a:xfrm>
          <a:off x="171450" y="5229225"/>
          <a:ext cx="3651241" cy="3896376"/>
        </a:xfrm>
        <a:prstGeom prst="rect">
          <a:avLst/>
        </a:prstGeom>
      </xdr:spPr>
    </xdr:pic>
    <xdr:clientData/>
  </xdr:twoCellAnchor>
  <xdr:twoCellAnchor editAs="oneCell">
    <xdr:from>
      <xdr:col>7</xdr:col>
      <xdr:colOff>0</xdr:colOff>
      <xdr:row>26</xdr:row>
      <xdr:rowOff>0</xdr:rowOff>
    </xdr:from>
    <xdr:to>
      <xdr:col>12</xdr:col>
      <xdr:colOff>0</xdr:colOff>
      <xdr:row>46</xdr:row>
      <xdr:rowOff>95260</xdr:rowOff>
    </xdr:to>
    <xdr:pic>
      <xdr:nvPicPr>
        <xdr:cNvPr id="13" name="図 12">
          <a:extLst>
            <a:ext uri="{FF2B5EF4-FFF2-40B4-BE49-F238E27FC236}">
              <a16:creationId xmlns:a16="http://schemas.microsoft.com/office/drawing/2014/main" id="{275BA996-6CAB-41B9-AF01-B7AEB2FBFBA2}"/>
            </a:ext>
          </a:extLst>
        </xdr:cNvPr>
        <xdr:cNvPicPr>
          <a:picLocks noChangeAspect="1"/>
        </xdr:cNvPicPr>
      </xdr:nvPicPr>
      <xdr:blipFill>
        <a:blip xmlns:r="http://schemas.openxmlformats.org/officeDocument/2006/relationships" r:embed="rId2"/>
        <a:stretch>
          <a:fillRect/>
        </a:stretch>
      </xdr:blipFill>
      <xdr:spPr>
        <a:xfrm>
          <a:off x="4572000" y="5229225"/>
          <a:ext cx="3667125" cy="3890020"/>
        </a:xfrm>
        <a:prstGeom prst="rect">
          <a:avLst/>
        </a:prstGeom>
      </xdr:spPr>
    </xdr:pic>
    <xdr:clientData/>
  </xdr:twoCellAnchor>
  <xdr:twoCellAnchor editAs="oneCell">
    <xdr:from>
      <xdr:col>13</xdr:col>
      <xdr:colOff>0</xdr:colOff>
      <xdr:row>26</xdr:row>
      <xdr:rowOff>0</xdr:rowOff>
    </xdr:from>
    <xdr:to>
      <xdr:col>18</xdr:col>
      <xdr:colOff>850</xdr:colOff>
      <xdr:row>46</xdr:row>
      <xdr:rowOff>97837</xdr:rowOff>
    </xdr:to>
    <xdr:pic>
      <xdr:nvPicPr>
        <xdr:cNvPr id="14" name="図 13">
          <a:extLst>
            <a:ext uri="{FF2B5EF4-FFF2-40B4-BE49-F238E27FC236}">
              <a16:creationId xmlns:a16="http://schemas.microsoft.com/office/drawing/2014/main" id="{229D2E27-CDF7-4626-857E-94E166B874F1}"/>
            </a:ext>
          </a:extLst>
        </xdr:cNvPr>
        <xdr:cNvPicPr>
          <a:picLocks noChangeAspect="1"/>
        </xdr:cNvPicPr>
      </xdr:nvPicPr>
      <xdr:blipFill>
        <a:blip xmlns:r="http://schemas.openxmlformats.org/officeDocument/2006/relationships" r:embed="rId3"/>
        <a:stretch>
          <a:fillRect/>
        </a:stretch>
      </xdr:blipFill>
      <xdr:spPr>
        <a:xfrm>
          <a:off x="8972550" y="5229225"/>
          <a:ext cx="3667975" cy="3917362"/>
        </a:xfrm>
        <a:prstGeom prst="rect">
          <a:avLst/>
        </a:prstGeom>
      </xdr:spPr>
    </xdr:pic>
    <xdr:clientData/>
  </xdr:twoCellAnchor>
  <xdr:twoCellAnchor editAs="oneCell">
    <xdr:from>
      <xdr:col>13</xdr:col>
      <xdr:colOff>0</xdr:colOff>
      <xdr:row>48</xdr:row>
      <xdr:rowOff>0</xdr:rowOff>
    </xdr:from>
    <xdr:to>
      <xdr:col>17</xdr:col>
      <xdr:colOff>650294</xdr:colOff>
      <xdr:row>68</xdr:row>
      <xdr:rowOff>55438</xdr:rowOff>
    </xdr:to>
    <xdr:pic>
      <xdr:nvPicPr>
        <xdr:cNvPr id="15" name="図 14">
          <a:extLst>
            <a:ext uri="{FF2B5EF4-FFF2-40B4-BE49-F238E27FC236}">
              <a16:creationId xmlns:a16="http://schemas.microsoft.com/office/drawing/2014/main" id="{69BBA40D-616F-42D5-B0C2-1A5F9190F191}"/>
            </a:ext>
          </a:extLst>
        </xdr:cNvPr>
        <xdr:cNvPicPr>
          <a:picLocks noChangeAspect="1"/>
        </xdr:cNvPicPr>
      </xdr:nvPicPr>
      <xdr:blipFill>
        <a:blip xmlns:r="http://schemas.openxmlformats.org/officeDocument/2006/relationships" r:embed="rId4"/>
        <a:stretch>
          <a:fillRect/>
        </a:stretch>
      </xdr:blipFill>
      <xdr:spPr>
        <a:xfrm>
          <a:off x="8972550" y="9420225"/>
          <a:ext cx="3583994" cy="3876868"/>
        </a:xfrm>
        <a:prstGeom prst="rect">
          <a:avLst/>
        </a:prstGeom>
      </xdr:spPr>
    </xdr:pic>
    <xdr:clientData/>
  </xdr:twoCellAnchor>
  <xdr:twoCellAnchor editAs="oneCell">
    <xdr:from>
      <xdr:col>7</xdr:col>
      <xdr:colOff>0</xdr:colOff>
      <xdr:row>48</xdr:row>
      <xdr:rowOff>0</xdr:rowOff>
    </xdr:from>
    <xdr:to>
      <xdr:col>11</xdr:col>
      <xdr:colOff>668019</xdr:colOff>
      <xdr:row>68</xdr:row>
      <xdr:rowOff>95274</xdr:rowOff>
    </xdr:to>
    <xdr:pic>
      <xdr:nvPicPr>
        <xdr:cNvPr id="16" name="図 15">
          <a:extLst>
            <a:ext uri="{FF2B5EF4-FFF2-40B4-BE49-F238E27FC236}">
              <a16:creationId xmlns:a16="http://schemas.microsoft.com/office/drawing/2014/main" id="{FF677501-1344-4837-84C2-B8C9353860F9}"/>
            </a:ext>
          </a:extLst>
        </xdr:cNvPr>
        <xdr:cNvPicPr>
          <a:picLocks noChangeAspect="1"/>
        </xdr:cNvPicPr>
      </xdr:nvPicPr>
      <xdr:blipFill>
        <a:blip xmlns:r="http://schemas.openxmlformats.org/officeDocument/2006/relationships" r:embed="rId5"/>
        <a:stretch>
          <a:fillRect/>
        </a:stretch>
      </xdr:blipFill>
      <xdr:spPr>
        <a:xfrm>
          <a:off x="4572000" y="9420225"/>
          <a:ext cx="3601719" cy="3893844"/>
        </a:xfrm>
        <a:prstGeom prst="rect">
          <a:avLst/>
        </a:prstGeom>
      </xdr:spPr>
    </xdr:pic>
    <xdr:clientData/>
  </xdr:twoCellAnchor>
  <xdr:twoCellAnchor editAs="oneCell">
    <xdr:from>
      <xdr:col>1</xdr:col>
      <xdr:colOff>0</xdr:colOff>
      <xdr:row>48</xdr:row>
      <xdr:rowOff>0</xdr:rowOff>
    </xdr:from>
    <xdr:to>
      <xdr:col>5</xdr:col>
      <xdr:colOff>686542</xdr:colOff>
      <xdr:row>68</xdr:row>
      <xdr:rowOff>94615</xdr:rowOff>
    </xdr:to>
    <xdr:pic>
      <xdr:nvPicPr>
        <xdr:cNvPr id="17" name="図 16">
          <a:extLst>
            <a:ext uri="{FF2B5EF4-FFF2-40B4-BE49-F238E27FC236}">
              <a16:creationId xmlns:a16="http://schemas.microsoft.com/office/drawing/2014/main" id="{E82BD70D-4ACD-4758-9E8C-9FB8F35D04E6}"/>
            </a:ext>
          </a:extLst>
        </xdr:cNvPr>
        <xdr:cNvPicPr>
          <a:picLocks noChangeAspect="1"/>
        </xdr:cNvPicPr>
      </xdr:nvPicPr>
      <xdr:blipFill>
        <a:blip xmlns:r="http://schemas.openxmlformats.org/officeDocument/2006/relationships" r:embed="rId6"/>
        <a:stretch>
          <a:fillRect/>
        </a:stretch>
      </xdr:blipFill>
      <xdr:spPr>
        <a:xfrm>
          <a:off x="171450" y="9420225"/>
          <a:ext cx="3620242" cy="3919855"/>
        </a:xfrm>
        <a:prstGeom prst="rect">
          <a:avLst/>
        </a:prstGeom>
      </xdr:spPr>
    </xdr:pic>
    <xdr:clientData/>
  </xdr:twoCellAnchor>
  <xdr:twoCellAnchor>
    <xdr:from>
      <xdr:col>19</xdr:col>
      <xdr:colOff>0</xdr:colOff>
      <xdr:row>5</xdr:row>
      <xdr:rowOff>0</xdr:rowOff>
    </xdr:from>
    <xdr:to>
      <xdr:col>27</xdr:col>
      <xdr:colOff>325755</xdr:colOff>
      <xdr:row>21</xdr:row>
      <xdr:rowOff>87630</xdr:rowOff>
    </xdr:to>
    <xdr:grpSp>
      <xdr:nvGrpSpPr>
        <xdr:cNvPr id="4" name="グループ化 3">
          <a:extLst>
            <a:ext uri="{FF2B5EF4-FFF2-40B4-BE49-F238E27FC236}">
              <a16:creationId xmlns:a16="http://schemas.microsoft.com/office/drawing/2014/main" id="{291FF95D-BA55-441D-8147-7F744B131B93}"/>
            </a:ext>
          </a:extLst>
        </xdr:cNvPr>
        <xdr:cNvGrpSpPr/>
      </xdr:nvGrpSpPr>
      <xdr:grpSpPr>
        <a:xfrm>
          <a:off x="13887450" y="1628775"/>
          <a:ext cx="6421755" cy="3249930"/>
          <a:chOff x="5305426" y="2105025"/>
          <a:chExt cx="6191250" cy="3143250"/>
        </a:xfrm>
      </xdr:grpSpPr>
      <xdr:sp macro="" textlink="">
        <xdr:nvSpPr>
          <xdr:cNvPr id="5" name="正方形/長方形 4">
            <a:extLst>
              <a:ext uri="{FF2B5EF4-FFF2-40B4-BE49-F238E27FC236}">
                <a16:creationId xmlns:a16="http://schemas.microsoft.com/office/drawing/2014/main" id="{EA07584E-5DAB-8084-4945-45987B880F24}"/>
              </a:ext>
            </a:extLst>
          </xdr:cNvPr>
          <xdr:cNvSpPr/>
        </xdr:nvSpPr>
        <xdr:spPr>
          <a:xfrm>
            <a:off x="5305426" y="2105025"/>
            <a:ext cx="6191250" cy="3143250"/>
          </a:xfrm>
          <a:prstGeom prst="rect">
            <a:avLst/>
          </a:prstGeom>
          <a:solidFill>
            <a:sysClr val="window" lastClr="FFFFFF"/>
          </a:solidFill>
          <a:ln w="19050">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相対合成効率の設定方法</a:t>
            </a:r>
            <a:endParaRPr kumimoji="1" lang="en-US" altLang="ja-JP" sz="1100" b="1">
              <a:solidFill>
                <a:sysClr val="windowText" lastClr="000000"/>
              </a:solidFill>
            </a:endParaRPr>
          </a:p>
          <a:p>
            <a:pPr algn="l"/>
            <a:r>
              <a:rPr kumimoji="1" lang="ja-JP" altLang="en-US" sz="1100">
                <a:solidFill>
                  <a:sysClr val="windowText" lastClr="000000"/>
                </a:solidFill>
              </a:rPr>
              <a:t>例）フランシス水車</a:t>
            </a:r>
            <a:r>
              <a:rPr kumimoji="1" lang="en-US" altLang="ja-JP" sz="1100">
                <a:solidFill>
                  <a:sysClr val="windowText" lastClr="000000"/>
                </a:solidFill>
              </a:rPr>
              <a:t>,</a:t>
            </a:r>
            <a:r>
              <a:rPr kumimoji="1" lang="en-US" altLang="ja-JP" sz="1100" baseline="0">
                <a:solidFill>
                  <a:sysClr val="windowText" lastClr="000000"/>
                </a:solidFill>
              </a:rPr>
              <a:t> </a:t>
            </a:r>
            <a:r>
              <a:rPr kumimoji="1" lang="en-US" altLang="ja-JP" sz="1100">
                <a:solidFill>
                  <a:sysClr val="windowText" lastClr="000000"/>
                </a:solidFill>
              </a:rPr>
              <a:t>Ns=208(m-kW)</a:t>
            </a:r>
            <a:r>
              <a:rPr kumimoji="1" lang="ja-JP" altLang="en-US" sz="1100">
                <a:solidFill>
                  <a:sysClr val="windowText" lastClr="000000"/>
                </a:solidFill>
              </a:rPr>
              <a:t>の場合</a:t>
            </a:r>
          </a:p>
        </xdr:txBody>
      </xdr:sp>
      <xdr:pic>
        <xdr:nvPicPr>
          <xdr:cNvPr id="6" name="図 5">
            <a:extLst>
              <a:ext uri="{FF2B5EF4-FFF2-40B4-BE49-F238E27FC236}">
                <a16:creationId xmlns:a16="http://schemas.microsoft.com/office/drawing/2014/main" id="{832F5FEC-B9A2-653C-5FEC-47C07DAD94C9}"/>
              </a:ext>
            </a:extLst>
          </xdr:cNvPr>
          <xdr:cNvPicPr>
            <a:picLocks noChangeAspect="1"/>
          </xdr:cNvPicPr>
        </xdr:nvPicPr>
        <xdr:blipFill>
          <a:blip xmlns:r="http://schemas.openxmlformats.org/officeDocument/2006/relationships" r:embed="rId7"/>
          <a:stretch>
            <a:fillRect/>
          </a:stretch>
        </xdr:blipFill>
        <xdr:spPr>
          <a:xfrm>
            <a:off x="8467725" y="2154554"/>
            <a:ext cx="2988425" cy="3052742"/>
          </a:xfrm>
          <a:prstGeom prst="rect">
            <a:avLst/>
          </a:prstGeom>
        </xdr:spPr>
      </xdr:pic>
      <xdr:pic>
        <xdr:nvPicPr>
          <xdr:cNvPr id="7" name="図 6">
            <a:extLst>
              <a:ext uri="{FF2B5EF4-FFF2-40B4-BE49-F238E27FC236}">
                <a16:creationId xmlns:a16="http://schemas.microsoft.com/office/drawing/2014/main" id="{18E217F3-7831-055D-F0F9-0FCCE81FBC6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59730" y="2726055"/>
            <a:ext cx="2836764" cy="103441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0</xdr:colOff>
      <xdr:row>73</xdr:row>
      <xdr:rowOff>0</xdr:rowOff>
    </xdr:from>
    <xdr:to>
      <xdr:col>6</xdr:col>
      <xdr:colOff>271780</xdr:colOff>
      <xdr:row>98</xdr:row>
      <xdr:rowOff>77750</xdr:rowOff>
    </xdr:to>
    <xdr:pic>
      <xdr:nvPicPr>
        <xdr:cNvPr id="25" name="図 24">
          <a:extLst>
            <a:ext uri="{FF2B5EF4-FFF2-40B4-BE49-F238E27FC236}">
              <a16:creationId xmlns:a16="http://schemas.microsoft.com/office/drawing/2014/main" id="{C34BCF76-143C-45B9-AB39-431EDFB1217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5100" y="14560550"/>
          <a:ext cx="3923030" cy="4840250"/>
        </a:xfrm>
        <a:prstGeom prst="rect">
          <a:avLst/>
        </a:prstGeom>
      </xdr:spPr>
    </xdr:pic>
    <xdr:clientData/>
  </xdr:twoCellAnchor>
  <xdr:twoCellAnchor editAs="oneCell">
    <xdr:from>
      <xdr:col>7</xdr:col>
      <xdr:colOff>0</xdr:colOff>
      <xdr:row>73</xdr:row>
      <xdr:rowOff>0</xdr:rowOff>
    </xdr:from>
    <xdr:to>
      <xdr:col>14</xdr:col>
      <xdr:colOff>198693</xdr:colOff>
      <xdr:row>92</xdr:row>
      <xdr:rowOff>143415</xdr:rowOff>
    </xdr:to>
    <xdr:pic>
      <xdr:nvPicPr>
        <xdr:cNvPr id="26" name="図 25">
          <a:extLst>
            <a:ext uri="{FF2B5EF4-FFF2-40B4-BE49-F238E27FC236}">
              <a16:creationId xmlns:a16="http://schemas.microsoft.com/office/drawing/2014/main" id="{180218A6-E5A4-4D24-8CD3-FBF2C3C963C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546600" y="14560550"/>
          <a:ext cx="5310443" cy="3762915"/>
        </a:xfrm>
        <a:prstGeom prst="rect">
          <a:avLst/>
        </a:prstGeom>
      </xdr:spPr>
    </xdr:pic>
    <xdr:clientData/>
  </xdr:twoCellAnchor>
  <xdr:twoCellAnchor editAs="oneCell">
    <xdr:from>
      <xdr:col>14</xdr:col>
      <xdr:colOff>728979</xdr:colOff>
      <xdr:row>74</xdr:row>
      <xdr:rowOff>0</xdr:rowOff>
    </xdr:from>
    <xdr:to>
      <xdr:col>22</xdr:col>
      <xdr:colOff>171450</xdr:colOff>
      <xdr:row>93</xdr:row>
      <xdr:rowOff>140032</xdr:rowOff>
    </xdr:to>
    <xdr:pic>
      <xdr:nvPicPr>
        <xdr:cNvPr id="30" name="図 29">
          <a:extLst>
            <a:ext uri="{FF2B5EF4-FFF2-40B4-BE49-F238E27FC236}">
              <a16:creationId xmlns:a16="http://schemas.microsoft.com/office/drawing/2014/main" id="{2A1CEA9F-E5A8-4A72-B92A-26BC6FCDD95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387329" y="14751050"/>
          <a:ext cx="5284471" cy="37595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216553</xdr:rowOff>
    </xdr:from>
    <xdr:to>
      <xdr:col>2</xdr:col>
      <xdr:colOff>34985</xdr:colOff>
      <xdr:row>15</xdr:row>
      <xdr:rowOff>41020</xdr:rowOff>
    </xdr:to>
    <xdr:pic>
      <xdr:nvPicPr>
        <xdr:cNvPr id="5" name="図 1">
          <a:extLst>
            <a:ext uri="{FF2B5EF4-FFF2-40B4-BE49-F238E27FC236}">
              <a16:creationId xmlns:a16="http://schemas.microsoft.com/office/drawing/2014/main" id="{998054BB-FFB1-5C4B-A13B-61859FDBF699}"/>
            </a:ext>
          </a:extLst>
        </xdr:cNvPr>
        <xdr:cNvPicPr>
          <a:picLocks noChangeAspect="1"/>
        </xdr:cNvPicPr>
      </xdr:nvPicPr>
      <xdr:blipFill>
        <a:blip xmlns:r="http://schemas.openxmlformats.org/officeDocument/2006/relationships" r:embed="rId1"/>
        <a:stretch>
          <a:fillRect/>
        </a:stretch>
      </xdr:blipFill>
      <xdr:spPr>
        <a:xfrm>
          <a:off x="0" y="7688386"/>
          <a:ext cx="1076703" cy="337229"/>
        </a:xfrm>
        <a:prstGeom prst="rect">
          <a:avLst/>
        </a:prstGeom>
      </xdr:spPr>
    </xdr:pic>
    <xdr:clientData/>
  </xdr:twoCellAnchor>
  <xdr:twoCellAnchor editAs="oneCell">
    <xdr:from>
      <xdr:col>9</xdr:col>
      <xdr:colOff>486457</xdr:colOff>
      <xdr:row>13</xdr:row>
      <xdr:rowOff>8162</xdr:rowOff>
    </xdr:from>
    <xdr:to>
      <xdr:col>9</xdr:col>
      <xdr:colOff>1298984</xdr:colOff>
      <xdr:row>14</xdr:row>
      <xdr:rowOff>3685</xdr:rowOff>
    </xdr:to>
    <xdr:pic>
      <xdr:nvPicPr>
        <xdr:cNvPr id="4" name="図 3">
          <a:extLst>
            <a:ext uri="{FF2B5EF4-FFF2-40B4-BE49-F238E27FC236}">
              <a16:creationId xmlns:a16="http://schemas.microsoft.com/office/drawing/2014/main" id="{FFFC15D7-0067-45EC-B130-2E4378F534BC}"/>
            </a:ext>
          </a:extLst>
        </xdr:cNvPr>
        <xdr:cNvPicPr>
          <a:picLocks noChangeAspect="1"/>
        </xdr:cNvPicPr>
      </xdr:nvPicPr>
      <xdr:blipFill>
        <a:blip xmlns:r="http://schemas.openxmlformats.org/officeDocument/2006/relationships" r:embed="rId1"/>
        <a:stretch>
          <a:fillRect/>
        </a:stretch>
      </xdr:blipFill>
      <xdr:spPr>
        <a:xfrm>
          <a:off x="6215064" y="6104162"/>
          <a:ext cx="819830" cy="252789"/>
        </a:xfrm>
        <a:prstGeom prst="rect">
          <a:avLst/>
        </a:prstGeom>
      </xdr:spPr>
    </xdr:pic>
    <xdr:clientData/>
  </xdr:twoCellAnchor>
  <xdr:twoCellAnchor editAs="oneCell">
    <xdr:from>
      <xdr:col>9</xdr:col>
      <xdr:colOff>787855</xdr:colOff>
      <xdr:row>20</xdr:row>
      <xdr:rowOff>31976</xdr:rowOff>
    </xdr:from>
    <xdr:to>
      <xdr:col>9</xdr:col>
      <xdr:colOff>1603221</xdr:colOff>
      <xdr:row>21</xdr:row>
      <xdr:rowOff>40814</xdr:rowOff>
    </xdr:to>
    <xdr:pic>
      <xdr:nvPicPr>
        <xdr:cNvPr id="159" name="図 4">
          <a:extLst>
            <a:ext uri="{FF2B5EF4-FFF2-40B4-BE49-F238E27FC236}">
              <a16:creationId xmlns:a16="http://schemas.microsoft.com/office/drawing/2014/main" id="{682CB463-44CA-4D4F-886D-B67B095A5491}"/>
            </a:ext>
          </a:extLst>
        </xdr:cNvPr>
        <xdr:cNvPicPr>
          <a:picLocks noChangeAspect="1"/>
        </xdr:cNvPicPr>
      </xdr:nvPicPr>
      <xdr:blipFill>
        <a:blip xmlns:r="http://schemas.openxmlformats.org/officeDocument/2006/relationships" r:embed="rId1"/>
        <a:stretch>
          <a:fillRect/>
        </a:stretch>
      </xdr:blipFill>
      <xdr:spPr>
        <a:xfrm>
          <a:off x="6494918" y="7866289"/>
          <a:ext cx="829018" cy="270140"/>
        </a:xfrm>
        <a:prstGeom prst="rect">
          <a:avLst/>
        </a:prstGeom>
      </xdr:spPr>
    </xdr:pic>
    <xdr:clientData/>
  </xdr:twoCellAnchor>
  <xdr:twoCellAnchor editAs="oneCell">
    <xdr:from>
      <xdr:col>9</xdr:col>
      <xdr:colOff>1054554</xdr:colOff>
      <xdr:row>29</xdr:row>
      <xdr:rowOff>18368</xdr:rowOff>
    </xdr:from>
    <xdr:to>
      <xdr:col>9</xdr:col>
      <xdr:colOff>1831521</xdr:colOff>
      <xdr:row>30</xdr:row>
      <xdr:rowOff>35162</xdr:rowOff>
    </xdr:to>
    <xdr:pic>
      <xdr:nvPicPr>
        <xdr:cNvPr id="6" name="図 5">
          <a:extLst>
            <a:ext uri="{FF2B5EF4-FFF2-40B4-BE49-F238E27FC236}">
              <a16:creationId xmlns:a16="http://schemas.microsoft.com/office/drawing/2014/main" id="{778EB0D3-DDBC-41D8-BB45-A15D4A7C0FE9}"/>
            </a:ext>
          </a:extLst>
        </xdr:cNvPr>
        <xdr:cNvPicPr>
          <a:picLocks noChangeAspect="1"/>
        </xdr:cNvPicPr>
      </xdr:nvPicPr>
      <xdr:blipFill>
        <a:blip xmlns:r="http://schemas.openxmlformats.org/officeDocument/2006/relationships" r:embed="rId1"/>
        <a:stretch>
          <a:fillRect/>
        </a:stretch>
      </xdr:blipFill>
      <xdr:spPr>
        <a:xfrm>
          <a:off x="6783161" y="10509475"/>
          <a:ext cx="819830" cy="2623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12</xdr:row>
      <xdr:rowOff>34697</xdr:rowOff>
    </xdr:from>
    <xdr:to>
      <xdr:col>2</xdr:col>
      <xdr:colOff>2672</xdr:colOff>
      <xdr:row>13</xdr:row>
      <xdr:rowOff>116338</xdr:rowOff>
    </xdr:to>
    <xdr:pic>
      <xdr:nvPicPr>
        <xdr:cNvPr id="3" name="図 2">
          <a:extLst>
            <a:ext uri="{FF2B5EF4-FFF2-40B4-BE49-F238E27FC236}">
              <a16:creationId xmlns:a16="http://schemas.microsoft.com/office/drawing/2014/main" id="{2900C45C-99FF-40BA-9A9D-B8BEBBACD986}"/>
            </a:ext>
          </a:extLst>
        </xdr:cNvPr>
        <xdr:cNvPicPr>
          <a:picLocks noChangeAspect="1"/>
        </xdr:cNvPicPr>
      </xdr:nvPicPr>
      <xdr:blipFill>
        <a:blip xmlns:r="http://schemas.openxmlformats.org/officeDocument/2006/relationships" r:embed="rId1"/>
        <a:stretch>
          <a:fillRect/>
        </a:stretch>
      </xdr:blipFill>
      <xdr:spPr>
        <a:xfrm>
          <a:off x="0" y="7226072"/>
          <a:ext cx="1050422" cy="329291"/>
        </a:xfrm>
        <a:prstGeom prst="rect">
          <a:avLst/>
        </a:prstGeom>
      </xdr:spPr>
    </xdr:pic>
    <xdr:clientData/>
  </xdr:twoCellAnchor>
  <xdr:twoCellAnchor editAs="oneCell">
    <xdr:from>
      <xdr:col>9</xdr:col>
      <xdr:colOff>486457</xdr:colOff>
      <xdr:row>13</xdr:row>
      <xdr:rowOff>8162</xdr:rowOff>
    </xdr:from>
    <xdr:to>
      <xdr:col>9</xdr:col>
      <xdr:colOff>1298984</xdr:colOff>
      <xdr:row>14</xdr:row>
      <xdr:rowOff>3685</xdr:rowOff>
    </xdr:to>
    <xdr:pic>
      <xdr:nvPicPr>
        <xdr:cNvPr id="4" name="図 3">
          <a:extLst>
            <a:ext uri="{FF2B5EF4-FFF2-40B4-BE49-F238E27FC236}">
              <a16:creationId xmlns:a16="http://schemas.microsoft.com/office/drawing/2014/main" id="{2506A638-E18D-4AC5-B1A6-DB6494243D44}"/>
            </a:ext>
          </a:extLst>
        </xdr:cNvPr>
        <xdr:cNvPicPr>
          <a:picLocks noChangeAspect="1"/>
        </xdr:cNvPicPr>
      </xdr:nvPicPr>
      <xdr:blipFill>
        <a:blip xmlns:r="http://schemas.openxmlformats.org/officeDocument/2006/relationships" r:embed="rId1"/>
        <a:stretch>
          <a:fillRect/>
        </a:stretch>
      </xdr:blipFill>
      <xdr:spPr>
        <a:xfrm>
          <a:off x="6047152" y="7449092"/>
          <a:ext cx="821417" cy="241268"/>
        </a:xfrm>
        <a:prstGeom prst="rect">
          <a:avLst/>
        </a:prstGeom>
      </xdr:spPr>
    </xdr:pic>
    <xdr:clientData/>
  </xdr:twoCellAnchor>
  <xdr:twoCellAnchor editAs="oneCell">
    <xdr:from>
      <xdr:col>9</xdr:col>
      <xdr:colOff>787855</xdr:colOff>
      <xdr:row>20</xdr:row>
      <xdr:rowOff>31976</xdr:rowOff>
    </xdr:from>
    <xdr:to>
      <xdr:col>9</xdr:col>
      <xdr:colOff>1603221</xdr:colOff>
      <xdr:row>21</xdr:row>
      <xdr:rowOff>40814</xdr:rowOff>
    </xdr:to>
    <xdr:pic>
      <xdr:nvPicPr>
        <xdr:cNvPr id="5" name="図 4">
          <a:extLst>
            <a:ext uri="{FF2B5EF4-FFF2-40B4-BE49-F238E27FC236}">
              <a16:creationId xmlns:a16="http://schemas.microsoft.com/office/drawing/2014/main" id="{67F4AFDD-6D58-4300-97EA-78BB88A9FB4D}"/>
            </a:ext>
          </a:extLst>
        </xdr:cNvPr>
        <xdr:cNvPicPr>
          <a:picLocks noChangeAspect="1"/>
        </xdr:cNvPicPr>
      </xdr:nvPicPr>
      <xdr:blipFill>
        <a:blip xmlns:r="http://schemas.openxmlformats.org/officeDocument/2006/relationships" r:embed="rId1"/>
        <a:stretch>
          <a:fillRect/>
        </a:stretch>
      </xdr:blipFill>
      <xdr:spPr>
        <a:xfrm>
          <a:off x="6346645" y="9202646"/>
          <a:ext cx="827431" cy="258393"/>
        </a:xfrm>
        <a:prstGeom prst="rect">
          <a:avLst/>
        </a:prstGeom>
      </xdr:spPr>
    </xdr:pic>
    <xdr:clientData/>
  </xdr:twoCellAnchor>
  <xdr:twoCellAnchor editAs="oneCell">
    <xdr:from>
      <xdr:col>9</xdr:col>
      <xdr:colOff>1054554</xdr:colOff>
      <xdr:row>29</xdr:row>
      <xdr:rowOff>18368</xdr:rowOff>
    </xdr:from>
    <xdr:to>
      <xdr:col>9</xdr:col>
      <xdr:colOff>1831521</xdr:colOff>
      <xdr:row>30</xdr:row>
      <xdr:rowOff>35162</xdr:rowOff>
    </xdr:to>
    <xdr:pic>
      <xdr:nvPicPr>
        <xdr:cNvPr id="6" name="図 5">
          <a:extLst>
            <a:ext uri="{FF2B5EF4-FFF2-40B4-BE49-F238E27FC236}">
              <a16:creationId xmlns:a16="http://schemas.microsoft.com/office/drawing/2014/main" id="{C05413FA-BFF4-43A9-B384-B27198F66F85}"/>
            </a:ext>
          </a:extLst>
        </xdr:cNvPr>
        <xdr:cNvPicPr>
          <a:picLocks noChangeAspect="1"/>
        </xdr:cNvPicPr>
      </xdr:nvPicPr>
      <xdr:blipFill>
        <a:blip xmlns:r="http://schemas.openxmlformats.org/officeDocument/2006/relationships" r:embed="rId1"/>
        <a:stretch>
          <a:fillRect/>
        </a:stretch>
      </xdr:blipFill>
      <xdr:spPr>
        <a:xfrm>
          <a:off x="6613344" y="11423603"/>
          <a:ext cx="790302" cy="260634"/>
        </a:xfrm>
        <a:prstGeom prst="rect">
          <a:avLst/>
        </a:prstGeom>
      </xdr:spPr>
    </xdr:pic>
    <xdr:clientData/>
  </xdr:twoCellAnchor>
  <xdr:twoCellAnchor editAs="oneCell">
    <xdr:from>
      <xdr:col>9</xdr:col>
      <xdr:colOff>486457</xdr:colOff>
      <xdr:row>13</xdr:row>
      <xdr:rowOff>8162</xdr:rowOff>
    </xdr:from>
    <xdr:to>
      <xdr:col>9</xdr:col>
      <xdr:colOff>1298984</xdr:colOff>
      <xdr:row>14</xdr:row>
      <xdr:rowOff>3685</xdr:rowOff>
    </xdr:to>
    <xdr:pic>
      <xdr:nvPicPr>
        <xdr:cNvPr id="9" name="図 8">
          <a:extLst>
            <a:ext uri="{FF2B5EF4-FFF2-40B4-BE49-F238E27FC236}">
              <a16:creationId xmlns:a16="http://schemas.microsoft.com/office/drawing/2014/main" id="{01882C37-4EC2-43D9-A903-BD2ADEA4D684}"/>
            </a:ext>
          </a:extLst>
        </xdr:cNvPr>
        <xdr:cNvPicPr>
          <a:picLocks noChangeAspect="1"/>
        </xdr:cNvPicPr>
      </xdr:nvPicPr>
      <xdr:blipFill>
        <a:blip xmlns:r="http://schemas.openxmlformats.org/officeDocument/2006/relationships" r:embed="rId1"/>
        <a:stretch>
          <a:fillRect/>
        </a:stretch>
      </xdr:blipFill>
      <xdr:spPr>
        <a:xfrm>
          <a:off x="6047152" y="7449092"/>
          <a:ext cx="821417" cy="241268"/>
        </a:xfrm>
        <a:prstGeom prst="rect">
          <a:avLst/>
        </a:prstGeom>
      </xdr:spPr>
    </xdr:pic>
    <xdr:clientData/>
  </xdr:twoCellAnchor>
  <xdr:twoCellAnchor editAs="oneCell">
    <xdr:from>
      <xdr:col>9</xdr:col>
      <xdr:colOff>1054554</xdr:colOff>
      <xdr:row>29</xdr:row>
      <xdr:rowOff>18368</xdr:rowOff>
    </xdr:from>
    <xdr:to>
      <xdr:col>9</xdr:col>
      <xdr:colOff>1831521</xdr:colOff>
      <xdr:row>30</xdr:row>
      <xdr:rowOff>35162</xdr:rowOff>
    </xdr:to>
    <xdr:pic>
      <xdr:nvPicPr>
        <xdr:cNvPr id="10" name="図 9">
          <a:extLst>
            <a:ext uri="{FF2B5EF4-FFF2-40B4-BE49-F238E27FC236}">
              <a16:creationId xmlns:a16="http://schemas.microsoft.com/office/drawing/2014/main" id="{876D95D4-01B6-45CB-A6C4-562EC1C8B3C7}"/>
            </a:ext>
          </a:extLst>
        </xdr:cNvPr>
        <xdr:cNvPicPr>
          <a:picLocks noChangeAspect="1"/>
        </xdr:cNvPicPr>
      </xdr:nvPicPr>
      <xdr:blipFill>
        <a:blip xmlns:r="http://schemas.openxmlformats.org/officeDocument/2006/relationships" r:embed="rId1"/>
        <a:stretch>
          <a:fillRect/>
        </a:stretch>
      </xdr:blipFill>
      <xdr:spPr>
        <a:xfrm>
          <a:off x="6613344" y="11423603"/>
          <a:ext cx="790302" cy="2606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12</xdr:row>
      <xdr:rowOff>34697</xdr:rowOff>
    </xdr:from>
    <xdr:to>
      <xdr:col>2</xdr:col>
      <xdr:colOff>2672</xdr:colOff>
      <xdr:row>13</xdr:row>
      <xdr:rowOff>116338</xdr:rowOff>
    </xdr:to>
    <xdr:pic>
      <xdr:nvPicPr>
        <xdr:cNvPr id="2" name="図 1">
          <a:extLst>
            <a:ext uri="{FF2B5EF4-FFF2-40B4-BE49-F238E27FC236}">
              <a16:creationId xmlns:a16="http://schemas.microsoft.com/office/drawing/2014/main" id="{8D0A629F-AEAB-4415-8062-A772B8E0A521}"/>
            </a:ext>
          </a:extLst>
        </xdr:cNvPr>
        <xdr:cNvPicPr>
          <a:picLocks noChangeAspect="1"/>
        </xdr:cNvPicPr>
      </xdr:nvPicPr>
      <xdr:blipFill>
        <a:blip xmlns:r="http://schemas.openxmlformats.org/officeDocument/2006/relationships" r:embed="rId1"/>
        <a:stretch>
          <a:fillRect/>
        </a:stretch>
      </xdr:blipFill>
      <xdr:spPr>
        <a:xfrm>
          <a:off x="0" y="7226072"/>
          <a:ext cx="1050422" cy="329291"/>
        </a:xfrm>
        <a:prstGeom prst="rect">
          <a:avLst/>
        </a:prstGeom>
      </xdr:spPr>
    </xdr:pic>
    <xdr:clientData/>
  </xdr:twoCellAnchor>
  <xdr:twoCellAnchor editAs="oneCell">
    <xdr:from>
      <xdr:col>9</xdr:col>
      <xdr:colOff>486457</xdr:colOff>
      <xdr:row>13</xdr:row>
      <xdr:rowOff>8162</xdr:rowOff>
    </xdr:from>
    <xdr:to>
      <xdr:col>9</xdr:col>
      <xdr:colOff>1298984</xdr:colOff>
      <xdr:row>14</xdr:row>
      <xdr:rowOff>3685</xdr:rowOff>
    </xdr:to>
    <xdr:pic>
      <xdr:nvPicPr>
        <xdr:cNvPr id="3" name="図 2">
          <a:extLst>
            <a:ext uri="{FF2B5EF4-FFF2-40B4-BE49-F238E27FC236}">
              <a16:creationId xmlns:a16="http://schemas.microsoft.com/office/drawing/2014/main" id="{02C655C4-CA84-4026-8B59-FC30A1812D27}"/>
            </a:ext>
          </a:extLst>
        </xdr:cNvPr>
        <xdr:cNvPicPr>
          <a:picLocks noChangeAspect="1"/>
        </xdr:cNvPicPr>
      </xdr:nvPicPr>
      <xdr:blipFill>
        <a:blip xmlns:r="http://schemas.openxmlformats.org/officeDocument/2006/relationships" r:embed="rId1"/>
        <a:stretch>
          <a:fillRect/>
        </a:stretch>
      </xdr:blipFill>
      <xdr:spPr>
        <a:xfrm>
          <a:off x="6047152" y="7449092"/>
          <a:ext cx="821417" cy="241268"/>
        </a:xfrm>
        <a:prstGeom prst="rect">
          <a:avLst/>
        </a:prstGeom>
      </xdr:spPr>
    </xdr:pic>
    <xdr:clientData/>
  </xdr:twoCellAnchor>
  <xdr:twoCellAnchor editAs="oneCell">
    <xdr:from>
      <xdr:col>9</xdr:col>
      <xdr:colOff>787855</xdr:colOff>
      <xdr:row>20</xdr:row>
      <xdr:rowOff>31976</xdr:rowOff>
    </xdr:from>
    <xdr:to>
      <xdr:col>9</xdr:col>
      <xdr:colOff>1603221</xdr:colOff>
      <xdr:row>21</xdr:row>
      <xdr:rowOff>40814</xdr:rowOff>
    </xdr:to>
    <xdr:pic>
      <xdr:nvPicPr>
        <xdr:cNvPr id="4" name="図 3">
          <a:extLst>
            <a:ext uri="{FF2B5EF4-FFF2-40B4-BE49-F238E27FC236}">
              <a16:creationId xmlns:a16="http://schemas.microsoft.com/office/drawing/2014/main" id="{B974E0B3-36F0-440A-9B19-D4EEA49949B9}"/>
            </a:ext>
          </a:extLst>
        </xdr:cNvPr>
        <xdr:cNvPicPr>
          <a:picLocks noChangeAspect="1"/>
        </xdr:cNvPicPr>
      </xdr:nvPicPr>
      <xdr:blipFill>
        <a:blip xmlns:r="http://schemas.openxmlformats.org/officeDocument/2006/relationships" r:embed="rId1"/>
        <a:stretch>
          <a:fillRect/>
        </a:stretch>
      </xdr:blipFill>
      <xdr:spPr>
        <a:xfrm>
          <a:off x="6346645" y="9202646"/>
          <a:ext cx="827431" cy="258393"/>
        </a:xfrm>
        <a:prstGeom prst="rect">
          <a:avLst/>
        </a:prstGeom>
      </xdr:spPr>
    </xdr:pic>
    <xdr:clientData/>
  </xdr:twoCellAnchor>
  <xdr:twoCellAnchor editAs="oneCell">
    <xdr:from>
      <xdr:col>9</xdr:col>
      <xdr:colOff>1054554</xdr:colOff>
      <xdr:row>29</xdr:row>
      <xdr:rowOff>18368</xdr:rowOff>
    </xdr:from>
    <xdr:to>
      <xdr:col>9</xdr:col>
      <xdr:colOff>1831521</xdr:colOff>
      <xdr:row>30</xdr:row>
      <xdr:rowOff>35162</xdr:rowOff>
    </xdr:to>
    <xdr:pic>
      <xdr:nvPicPr>
        <xdr:cNvPr id="5" name="図 4">
          <a:extLst>
            <a:ext uri="{FF2B5EF4-FFF2-40B4-BE49-F238E27FC236}">
              <a16:creationId xmlns:a16="http://schemas.microsoft.com/office/drawing/2014/main" id="{43ABF2BE-5B27-4109-8165-3979FEEFB401}"/>
            </a:ext>
          </a:extLst>
        </xdr:cNvPr>
        <xdr:cNvPicPr>
          <a:picLocks noChangeAspect="1"/>
        </xdr:cNvPicPr>
      </xdr:nvPicPr>
      <xdr:blipFill>
        <a:blip xmlns:r="http://schemas.openxmlformats.org/officeDocument/2006/relationships" r:embed="rId1"/>
        <a:stretch>
          <a:fillRect/>
        </a:stretch>
      </xdr:blipFill>
      <xdr:spPr>
        <a:xfrm>
          <a:off x="6613344" y="11423603"/>
          <a:ext cx="790302" cy="260634"/>
        </a:xfrm>
        <a:prstGeom prst="rect">
          <a:avLst/>
        </a:prstGeom>
      </xdr:spPr>
    </xdr:pic>
    <xdr:clientData/>
  </xdr:twoCellAnchor>
  <xdr:twoCellAnchor editAs="oneCell">
    <xdr:from>
      <xdr:col>9</xdr:col>
      <xdr:colOff>486457</xdr:colOff>
      <xdr:row>13</xdr:row>
      <xdr:rowOff>8162</xdr:rowOff>
    </xdr:from>
    <xdr:to>
      <xdr:col>9</xdr:col>
      <xdr:colOff>1298984</xdr:colOff>
      <xdr:row>14</xdr:row>
      <xdr:rowOff>3685</xdr:rowOff>
    </xdr:to>
    <xdr:pic>
      <xdr:nvPicPr>
        <xdr:cNvPr id="6" name="図 5">
          <a:extLst>
            <a:ext uri="{FF2B5EF4-FFF2-40B4-BE49-F238E27FC236}">
              <a16:creationId xmlns:a16="http://schemas.microsoft.com/office/drawing/2014/main" id="{A3E8E3A9-3706-4262-B18B-18C496E4069F}"/>
            </a:ext>
          </a:extLst>
        </xdr:cNvPr>
        <xdr:cNvPicPr>
          <a:picLocks noChangeAspect="1"/>
        </xdr:cNvPicPr>
      </xdr:nvPicPr>
      <xdr:blipFill>
        <a:blip xmlns:r="http://schemas.openxmlformats.org/officeDocument/2006/relationships" r:embed="rId1"/>
        <a:stretch>
          <a:fillRect/>
        </a:stretch>
      </xdr:blipFill>
      <xdr:spPr>
        <a:xfrm>
          <a:off x="6047152" y="7449092"/>
          <a:ext cx="821417" cy="241268"/>
        </a:xfrm>
        <a:prstGeom prst="rect">
          <a:avLst/>
        </a:prstGeom>
      </xdr:spPr>
    </xdr:pic>
    <xdr:clientData/>
  </xdr:twoCellAnchor>
  <xdr:twoCellAnchor editAs="oneCell">
    <xdr:from>
      <xdr:col>9</xdr:col>
      <xdr:colOff>1054554</xdr:colOff>
      <xdr:row>29</xdr:row>
      <xdr:rowOff>18368</xdr:rowOff>
    </xdr:from>
    <xdr:to>
      <xdr:col>9</xdr:col>
      <xdr:colOff>1831521</xdr:colOff>
      <xdr:row>30</xdr:row>
      <xdr:rowOff>35162</xdr:rowOff>
    </xdr:to>
    <xdr:pic>
      <xdr:nvPicPr>
        <xdr:cNvPr id="7" name="図 6">
          <a:extLst>
            <a:ext uri="{FF2B5EF4-FFF2-40B4-BE49-F238E27FC236}">
              <a16:creationId xmlns:a16="http://schemas.microsoft.com/office/drawing/2014/main" id="{312BC952-026F-4E23-B73E-1CD8CD6AC4FE}"/>
            </a:ext>
          </a:extLst>
        </xdr:cNvPr>
        <xdr:cNvPicPr>
          <a:picLocks noChangeAspect="1"/>
        </xdr:cNvPicPr>
      </xdr:nvPicPr>
      <xdr:blipFill>
        <a:blip xmlns:r="http://schemas.openxmlformats.org/officeDocument/2006/relationships" r:embed="rId1"/>
        <a:stretch>
          <a:fillRect/>
        </a:stretch>
      </xdr:blipFill>
      <xdr:spPr>
        <a:xfrm>
          <a:off x="6613344" y="11423603"/>
          <a:ext cx="790302" cy="2606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2638424</xdr:colOff>
      <xdr:row>168</xdr:row>
      <xdr:rowOff>57150</xdr:rowOff>
    </xdr:from>
    <xdr:to>
      <xdr:col>21</xdr:col>
      <xdr:colOff>752474</xdr:colOff>
      <xdr:row>190</xdr:row>
      <xdr:rowOff>0</xdr:rowOff>
    </xdr:to>
    <xdr:graphicFrame macro="">
      <xdr:nvGraphicFramePr>
        <xdr:cNvPr id="10" name="グラフ 9">
          <a:extLst>
            <a:ext uri="{FF2B5EF4-FFF2-40B4-BE49-F238E27FC236}">
              <a16:creationId xmlns:a16="http://schemas.microsoft.com/office/drawing/2014/main" id="{98E42CBE-29AE-C9C0-FABE-5C05AF85DC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2638424</xdr:colOff>
      <xdr:row>168</xdr:row>
      <xdr:rowOff>57150</xdr:rowOff>
    </xdr:from>
    <xdr:to>
      <xdr:col>21</xdr:col>
      <xdr:colOff>752474</xdr:colOff>
      <xdr:row>190</xdr:row>
      <xdr:rowOff>0</xdr:rowOff>
    </xdr:to>
    <xdr:graphicFrame macro="">
      <xdr:nvGraphicFramePr>
        <xdr:cNvPr id="2" name="グラフ 1">
          <a:extLst>
            <a:ext uri="{FF2B5EF4-FFF2-40B4-BE49-F238E27FC236}">
              <a16:creationId xmlns:a16="http://schemas.microsoft.com/office/drawing/2014/main" id="{0B85D8EF-4EE0-4EFF-BE26-0E018D0576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2638424</xdr:colOff>
      <xdr:row>168</xdr:row>
      <xdr:rowOff>57150</xdr:rowOff>
    </xdr:from>
    <xdr:to>
      <xdr:col>21</xdr:col>
      <xdr:colOff>752474</xdr:colOff>
      <xdr:row>190</xdr:row>
      <xdr:rowOff>0</xdr:rowOff>
    </xdr:to>
    <xdr:graphicFrame macro="">
      <xdr:nvGraphicFramePr>
        <xdr:cNvPr id="2" name="グラフ 1">
          <a:extLst>
            <a:ext uri="{FF2B5EF4-FFF2-40B4-BE49-F238E27FC236}">
              <a16:creationId xmlns:a16="http://schemas.microsoft.com/office/drawing/2014/main" id="{BFB76FA2-9405-45ED-8F81-068C342342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ユーザー定義 1">
      <a:majorFont>
        <a:latin typeface="Calibri Light"/>
        <a:ea typeface="Meiryo UI"/>
        <a:cs typeface=""/>
      </a:majorFont>
      <a:minorFont>
        <a:latin typeface="Calibri"/>
        <a:ea typeface="Meiryo UI"/>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F334E-A7BE-4F82-B75F-0EACA33AF076}">
  <sheetPr>
    <tabColor theme="2" tint="-9.9978637043366805E-2"/>
  </sheetPr>
  <dimension ref="B1:K29"/>
  <sheetViews>
    <sheetView showGridLines="0" tabSelected="1" topLeftCell="A3" zoomScale="85" zoomScaleNormal="85" workbookViewId="0"/>
  </sheetViews>
  <sheetFormatPr defaultColWidth="8.77734375" defaultRowHeight="15.75"/>
  <cols>
    <col min="1" max="1" width="1.77734375" style="194" customWidth="1"/>
    <col min="2" max="2" width="15.5546875" style="194" customWidth="1"/>
    <col min="3" max="3" width="53" style="194" customWidth="1"/>
    <col min="4" max="16384" width="8.77734375" style="194"/>
  </cols>
  <sheetData>
    <row r="1" spans="2:11" ht="6.95" customHeight="1"/>
    <row r="2" spans="2:11" ht="19.5">
      <c r="B2" s="195" t="s">
        <v>182</v>
      </c>
    </row>
    <row r="3" spans="2:11" ht="182.25" customHeight="1">
      <c r="B3" s="456" t="s">
        <v>507</v>
      </c>
      <c r="C3" s="456"/>
      <c r="D3" s="456"/>
      <c r="E3" s="456"/>
      <c r="F3" s="456"/>
      <c r="G3" s="456"/>
      <c r="H3" s="456"/>
      <c r="I3" s="197"/>
      <c r="J3" s="197"/>
      <c r="K3" s="197"/>
    </row>
    <row r="5" spans="2:11">
      <c r="B5" s="198" t="s">
        <v>183</v>
      </c>
    </row>
    <row r="6" spans="2:11">
      <c r="B6" s="199" t="s">
        <v>184</v>
      </c>
      <c r="C6" s="199" t="s">
        <v>185</v>
      </c>
    </row>
    <row r="7" spans="2:11" ht="31.5">
      <c r="B7" s="209" t="s">
        <v>35</v>
      </c>
      <c r="C7" s="200" t="s">
        <v>421</v>
      </c>
    </row>
    <row r="8" spans="2:11" ht="31.5">
      <c r="B8" s="209" t="s">
        <v>186</v>
      </c>
      <c r="C8" s="200" t="s">
        <v>422</v>
      </c>
    </row>
    <row r="9" spans="2:11" ht="31.5">
      <c r="B9" s="209" t="s">
        <v>187</v>
      </c>
      <c r="C9" s="200" t="s">
        <v>188</v>
      </c>
    </row>
    <row r="10" spans="2:11" ht="27" customHeight="1">
      <c r="B10" s="209" t="s">
        <v>518</v>
      </c>
      <c r="C10" s="200" t="s">
        <v>509</v>
      </c>
    </row>
    <row r="11" spans="2:11" ht="63">
      <c r="B11" s="209" t="s">
        <v>189</v>
      </c>
      <c r="C11" s="200" t="s">
        <v>423</v>
      </c>
    </row>
    <row r="12" spans="2:11">
      <c r="B12" s="209" t="s">
        <v>431</v>
      </c>
      <c r="C12" s="200" t="s">
        <v>494</v>
      </c>
    </row>
    <row r="13" spans="2:11">
      <c r="B13" s="209" t="s">
        <v>514</v>
      </c>
      <c r="C13" s="200" t="s">
        <v>513</v>
      </c>
    </row>
    <row r="14" spans="2:11" ht="31.5">
      <c r="B14" s="209" t="s">
        <v>424</v>
      </c>
      <c r="C14" s="200" t="s">
        <v>425</v>
      </c>
    </row>
    <row r="15" spans="2:11" ht="31.5">
      <c r="B15" s="209" t="s">
        <v>190</v>
      </c>
      <c r="C15" s="200" t="s">
        <v>191</v>
      </c>
    </row>
    <row r="16" spans="2:11" ht="31.5">
      <c r="B16" s="209" t="s">
        <v>192</v>
      </c>
      <c r="C16" s="200" t="s">
        <v>458</v>
      </c>
    </row>
    <row r="17" spans="2:3">
      <c r="B17" s="209" t="s">
        <v>193</v>
      </c>
      <c r="C17" s="200" t="s">
        <v>194</v>
      </c>
    </row>
    <row r="18" spans="2:3">
      <c r="C18" s="196"/>
    </row>
    <row r="19" spans="2:3">
      <c r="C19" s="196"/>
    </row>
    <row r="20" spans="2:3">
      <c r="B20" s="198" t="s">
        <v>195</v>
      </c>
      <c r="C20" s="196"/>
    </row>
    <row r="21" spans="2:3">
      <c r="B21" s="199" t="s">
        <v>196</v>
      </c>
      <c r="C21" s="199" t="s">
        <v>185</v>
      </c>
    </row>
    <row r="22" spans="2:3">
      <c r="B22" s="201"/>
      <c r="C22" s="202" t="s">
        <v>197</v>
      </c>
    </row>
    <row r="23" spans="2:3" ht="31.5">
      <c r="B23" s="191"/>
      <c r="C23" s="202" t="s">
        <v>198</v>
      </c>
    </row>
    <row r="26" spans="2:3">
      <c r="B26" s="198" t="s">
        <v>470</v>
      </c>
    </row>
    <row r="27" spans="2:3">
      <c r="B27" s="199" t="s">
        <v>20</v>
      </c>
      <c r="C27" s="199" t="s">
        <v>185</v>
      </c>
    </row>
    <row r="28" spans="2:3">
      <c r="B28" s="359" t="s">
        <v>486</v>
      </c>
      <c r="C28" s="360" t="s">
        <v>487</v>
      </c>
    </row>
    <row r="29" spans="2:3" ht="25.9" customHeight="1">
      <c r="B29" s="361"/>
      <c r="C29" s="361" t="s">
        <v>488</v>
      </c>
    </row>
  </sheetData>
  <mergeCells count="1">
    <mergeCell ref="B3:H3"/>
  </mergeCells>
  <phoneticPr fontId="2"/>
  <hyperlinks>
    <hyperlink ref="B7" location="発電計画!A1" display="発電計画" xr:uid="{BE1B05C6-1BFE-4A7D-A632-D16476842F29}"/>
    <hyperlink ref="B8" location="流量データ!A1" display="流量データ" xr:uid="{42973BF4-FBD1-4472-B25B-4700DDB3BC0D}"/>
    <hyperlink ref="B9" location="収入①!A1" display="収入" xr:uid="{6C302E0A-36C2-4170-B372-97B36A2F18D3}"/>
    <hyperlink ref="B11" location="支出①!A1" display="支出" xr:uid="{C2FC1C06-6AB6-4B96-92E6-434C2F5BBDDB}"/>
    <hyperlink ref="B15" location="財務三表①!A1" display="財務三表" xr:uid="{6A6A37B9-107E-4EC7-A014-E1494295F4D5}"/>
    <hyperlink ref="B16" location="事業性評価指標①!A1" display="事業性評価指標" xr:uid="{B415C74C-DF27-461D-AE92-81BE0875BA45}"/>
    <hyperlink ref="B17" location="パターン比較!A1" display="パターン比較" xr:uid="{0AB6D20B-2BF3-4A3C-83A7-3B424871AFB6}"/>
    <hyperlink ref="B14" location="減価償却費!A1" display="減価償却費" xr:uid="{53B5BC5F-9E8A-4107-8CBE-FA5D488ABD5F}"/>
    <hyperlink ref="B13" location="支払い利息!A1" display="支払い利息" xr:uid="{667B0EB1-708A-467F-A0AE-9BA0D3A21544}"/>
    <hyperlink ref="B10" location="相対合成効率!A1" display="相対合成効率" xr:uid="{C64B6F49-377B-45EF-989B-13EC761EA339}"/>
    <hyperlink ref="B12" location="租税!A1" display="租税" xr:uid="{8E669CA4-03E5-440B-851B-FEC0E3F01E68}"/>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90B2F-3B1B-460B-B62A-C4164812718C}">
  <sheetPr>
    <tabColor theme="8" tint="0.79998168889431442"/>
  </sheetPr>
  <dimension ref="B1:BH60"/>
  <sheetViews>
    <sheetView showGridLines="0" workbookViewId="0"/>
  </sheetViews>
  <sheetFormatPr defaultColWidth="8.88671875" defaultRowHeight="15.75"/>
  <cols>
    <col min="1" max="1" width="3.6640625" style="1" customWidth="1"/>
    <col min="2" max="2" width="8.88671875" style="1"/>
    <col min="3" max="4" width="5.77734375" style="1" customWidth="1"/>
    <col min="5" max="6" width="11.33203125" style="1" customWidth="1"/>
    <col min="7" max="7" width="9.77734375" style="1" customWidth="1"/>
    <col min="8" max="8" width="5.77734375" style="1" customWidth="1"/>
    <col min="9" max="9" width="4" style="1" customWidth="1"/>
    <col min="10" max="10" width="24.21875" style="1" customWidth="1"/>
    <col min="11" max="60" width="8.77734375" style="1" customWidth="1"/>
    <col min="61" max="16384" width="8.88671875" style="1"/>
  </cols>
  <sheetData>
    <row r="1" spans="2:60">
      <c r="N1" s="274" t="s">
        <v>269</v>
      </c>
    </row>
    <row r="2" spans="2:60" ht="19.5">
      <c r="B2" s="3" t="s">
        <v>67</v>
      </c>
    </row>
    <row r="3" spans="2:60" ht="142.15" customHeight="1">
      <c r="B3" s="459" t="s">
        <v>520</v>
      </c>
      <c r="C3" s="459"/>
      <c r="D3" s="459"/>
      <c r="E3" s="459"/>
      <c r="F3" s="459"/>
      <c r="G3" s="459"/>
      <c r="H3" s="459"/>
      <c r="I3" s="459"/>
      <c r="J3" s="459"/>
      <c r="K3" s="459"/>
      <c r="L3" s="459"/>
      <c r="M3" s="459"/>
      <c r="N3" s="459"/>
      <c r="O3" s="459"/>
    </row>
    <row r="4" spans="2:60">
      <c r="B4" s="192" t="s">
        <v>107</v>
      </c>
      <c r="C4" s="190"/>
      <c r="D4" s="190"/>
      <c r="E4" s="190"/>
      <c r="F4" s="190"/>
      <c r="G4" s="190"/>
      <c r="H4" s="190"/>
      <c r="I4" s="190"/>
      <c r="J4" s="190"/>
      <c r="K4" s="190"/>
    </row>
    <row r="5" spans="2:60" ht="247.15" customHeight="1">
      <c r="B5" s="459" t="s">
        <v>516</v>
      </c>
      <c r="C5" s="459"/>
      <c r="D5" s="459"/>
      <c r="E5" s="459"/>
      <c r="F5" s="459"/>
      <c r="G5" s="459"/>
      <c r="H5" s="459"/>
      <c r="I5" s="459"/>
      <c r="J5" s="459"/>
      <c r="K5" s="459"/>
      <c r="L5" s="459"/>
      <c r="M5" s="459"/>
      <c r="N5" s="459"/>
      <c r="O5" s="459"/>
    </row>
    <row r="6" spans="2:60">
      <c r="M6"/>
      <c r="N6"/>
    </row>
    <row r="7" spans="2:60" ht="20.100000000000001" customHeight="1">
      <c r="B7" s="5" t="s">
        <v>23</v>
      </c>
      <c r="C7" s="474" t="str">
        <f>発電計画!$G$8</f>
        <v>③</v>
      </c>
      <c r="D7" s="474"/>
      <c r="E7" s="474"/>
      <c r="F7" s="319"/>
      <c r="I7" s="4" t="s">
        <v>62</v>
      </c>
      <c r="J7" s="4"/>
      <c r="K7" s="83">
        <f>収入③!$C$11</f>
        <v>0</v>
      </c>
    </row>
    <row r="8" spans="2:60" ht="20.100000000000001" customHeight="1">
      <c r="B8" s="5" t="s">
        <v>138</v>
      </c>
      <c r="C8" s="475">
        <f>発電計画!$G$9</f>
        <v>0</v>
      </c>
      <c r="D8" s="475"/>
      <c r="E8" s="475"/>
      <c r="F8" s="320"/>
      <c r="I8" s="4" t="s">
        <v>142</v>
      </c>
      <c r="J8" s="4"/>
      <c r="K8" s="83">
        <f>収入③!$C$12</f>
        <v>0</v>
      </c>
    </row>
    <row r="10" spans="2:60" ht="20.100000000000001" customHeight="1" thickBot="1">
      <c r="B10" s="2" t="s">
        <v>68</v>
      </c>
      <c r="I10" s="2" t="s">
        <v>440</v>
      </c>
      <c r="J10" s="2"/>
      <c r="K10" s="223" t="s">
        <v>202</v>
      </c>
      <c r="L10" s="221" t="s">
        <v>226</v>
      </c>
    </row>
    <row r="11" spans="2:60" ht="20.100000000000001" customHeight="1">
      <c r="B11" s="5" t="s">
        <v>495</v>
      </c>
      <c r="C11" s="201" t="s">
        <v>587</v>
      </c>
      <c r="G11" s="222"/>
      <c r="I11" s="46" t="s">
        <v>62</v>
      </c>
      <c r="J11" s="292"/>
      <c r="K11" s="38">
        <v>1</v>
      </c>
      <c r="L11" s="38">
        <v>2</v>
      </c>
      <c r="M11" s="38">
        <v>3</v>
      </c>
      <c r="N11" s="38">
        <v>4</v>
      </c>
      <c r="O11" s="38">
        <v>5</v>
      </c>
      <c r="P11" s="38">
        <v>6</v>
      </c>
      <c r="Q11" s="38">
        <v>7</v>
      </c>
      <c r="R11" s="38">
        <v>8</v>
      </c>
      <c r="S11" s="38">
        <v>9</v>
      </c>
      <c r="T11" s="38">
        <v>10</v>
      </c>
      <c r="U11" s="38">
        <v>11</v>
      </c>
      <c r="V11" s="38">
        <v>12</v>
      </c>
      <c r="W11" s="38">
        <v>13</v>
      </c>
      <c r="X11" s="38">
        <v>14</v>
      </c>
      <c r="Y11" s="38">
        <v>15</v>
      </c>
      <c r="Z11" s="38">
        <v>16</v>
      </c>
      <c r="AA11" s="38">
        <v>17</v>
      </c>
      <c r="AB11" s="38">
        <v>18</v>
      </c>
      <c r="AC11" s="38">
        <v>19</v>
      </c>
      <c r="AD11" s="226">
        <v>20</v>
      </c>
      <c r="AE11" s="38">
        <v>21</v>
      </c>
      <c r="AF11" s="38">
        <v>22</v>
      </c>
      <c r="AG11" s="38">
        <v>23</v>
      </c>
      <c r="AH11" s="38">
        <v>24</v>
      </c>
      <c r="AI11" s="38">
        <v>25</v>
      </c>
      <c r="AJ11" s="38">
        <v>26</v>
      </c>
      <c r="AK11" s="38">
        <v>27</v>
      </c>
      <c r="AL11" s="38">
        <v>28</v>
      </c>
      <c r="AM11" s="38">
        <v>29</v>
      </c>
      <c r="AN11" s="38">
        <v>30</v>
      </c>
      <c r="AO11" s="38">
        <v>31</v>
      </c>
      <c r="AP11" s="38">
        <v>32</v>
      </c>
      <c r="AQ11" s="38">
        <v>33</v>
      </c>
      <c r="AR11" s="38">
        <v>34</v>
      </c>
      <c r="AS11" s="38">
        <v>35</v>
      </c>
      <c r="AT11" s="38">
        <v>36</v>
      </c>
      <c r="AU11" s="38">
        <v>37</v>
      </c>
      <c r="AV11" s="38">
        <v>38</v>
      </c>
      <c r="AW11" s="38">
        <v>39</v>
      </c>
      <c r="AX11" s="38">
        <v>40</v>
      </c>
      <c r="AY11" s="38">
        <v>41</v>
      </c>
      <c r="AZ11" s="38">
        <v>42</v>
      </c>
      <c r="BA11" s="38">
        <v>43</v>
      </c>
      <c r="BB11" s="38">
        <v>44</v>
      </c>
      <c r="BC11" s="38">
        <v>45</v>
      </c>
      <c r="BD11" s="38">
        <v>46</v>
      </c>
      <c r="BE11" s="38">
        <v>47</v>
      </c>
      <c r="BF11" s="38">
        <v>48</v>
      </c>
      <c r="BG11" s="38">
        <v>49</v>
      </c>
      <c r="BH11" s="39">
        <v>50</v>
      </c>
    </row>
    <row r="12" spans="2:60" ht="20.100000000000001" customHeight="1" thickBot="1">
      <c r="B12" s="2"/>
      <c r="G12" s="222" t="s">
        <v>226</v>
      </c>
      <c r="I12" s="51" t="s">
        <v>63</v>
      </c>
      <c r="J12" s="11"/>
      <c r="K12" s="31">
        <f>K8</f>
        <v>0</v>
      </c>
      <c r="L12" s="31">
        <f>K12+1</f>
        <v>1</v>
      </c>
      <c r="M12" s="31">
        <f t="shared" ref="M12:N12" si="0">L12+1</f>
        <v>2</v>
      </c>
      <c r="N12" s="31">
        <f t="shared" si="0"/>
        <v>3</v>
      </c>
      <c r="O12" s="31">
        <f>N12+1</f>
        <v>4</v>
      </c>
      <c r="P12" s="31">
        <f t="shared" ref="P12:BH12" si="1">O12+1</f>
        <v>5</v>
      </c>
      <c r="Q12" s="31">
        <f t="shared" si="1"/>
        <v>6</v>
      </c>
      <c r="R12" s="31">
        <f t="shared" si="1"/>
        <v>7</v>
      </c>
      <c r="S12" s="31">
        <f t="shared" si="1"/>
        <v>8</v>
      </c>
      <c r="T12" s="31">
        <f t="shared" si="1"/>
        <v>9</v>
      </c>
      <c r="U12" s="31">
        <f t="shared" si="1"/>
        <v>10</v>
      </c>
      <c r="V12" s="31">
        <f t="shared" si="1"/>
        <v>11</v>
      </c>
      <c r="W12" s="31">
        <f t="shared" si="1"/>
        <v>12</v>
      </c>
      <c r="X12" s="31">
        <f t="shared" si="1"/>
        <v>13</v>
      </c>
      <c r="Y12" s="31">
        <f t="shared" si="1"/>
        <v>14</v>
      </c>
      <c r="Z12" s="31">
        <f t="shared" si="1"/>
        <v>15</v>
      </c>
      <c r="AA12" s="31">
        <f t="shared" si="1"/>
        <v>16</v>
      </c>
      <c r="AB12" s="31">
        <f t="shared" si="1"/>
        <v>17</v>
      </c>
      <c r="AC12" s="31">
        <f t="shared" si="1"/>
        <v>18</v>
      </c>
      <c r="AD12" s="227">
        <f t="shared" si="1"/>
        <v>19</v>
      </c>
      <c r="AE12" s="31">
        <f t="shared" si="1"/>
        <v>20</v>
      </c>
      <c r="AF12" s="31">
        <f t="shared" si="1"/>
        <v>21</v>
      </c>
      <c r="AG12" s="31">
        <f t="shared" si="1"/>
        <v>22</v>
      </c>
      <c r="AH12" s="31">
        <f t="shared" si="1"/>
        <v>23</v>
      </c>
      <c r="AI12" s="31">
        <f t="shared" si="1"/>
        <v>24</v>
      </c>
      <c r="AJ12" s="31">
        <f t="shared" si="1"/>
        <v>25</v>
      </c>
      <c r="AK12" s="31">
        <f t="shared" si="1"/>
        <v>26</v>
      </c>
      <c r="AL12" s="31">
        <f t="shared" si="1"/>
        <v>27</v>
      </c>
      <c r="AM12" s="31">
        <f t="shared" si="1"/>
        <v>28</v>
      </c>
      <c r="AN12" s="31">
        <f t="shared" si="1"/>
        <v>29</v>
      </c>
      <c r="AO12" s="31">
        <f t="shared" si="1"/>
        <v>30</v>
      </c>
      <c r="AP12" s="31">
        <f t="shared" si="1"/>
        <v>31</v>
      </c>
      <c r="AQ12" s="31">
        <f t="shared" si="1"/>
        <v>32</v>
      </c>
      <c r="AR12" s="31">
        <f t="shared" si="1"/>
        <v>33</v>
      </c>
      <c r="AS12" s="31">
        <f t="shared" si="1"/>
        <v>34</v>
      </c>
      <c r="AT12" s="31">
        <f t="shared" si="1"/>
        <v>35</v>
      </c>
      <c r="AU12" s="31">
        <f t="shared" si="1"/>
        <v>36</v>
      </c>
      <c r="AV12" s="31">
        <f t="shared" si="1"/>
        <v>37</v>
      </c>
      <c r="AW12" s="31">
        <f t="shared" si="1"/>
        <v>38</v>
      </c>
      <c r="AX12" s="31">
        <f t="shared" si="1"/>
        <v>39</v>
      </c>
      <c r="AY12" s="31">
        <f t="shared" si="1"/>
        <v>40</v>
      </c>
      <c r="AZ12" s="31">
        <f t="shared" si="1"/>
        <v>41</v>
      </c>
      <c r="BA12" s="31">
        <f t="shared" si="1"/>
        <v>42</v>
      </c>
      <c r="BB12" s="31">
        <f t="shared" si="1"/>
        <v>43</v>
      </c>
      <c r="BC12" s="31">
        <f t="shared" si="1"/>
        <v>44</v>
      </c>
      <c r="BD12" s="31">
        <f t="shared" si="1"/>
        <v>45</v>
      </c>
      <c r="BE12" s="31">
        <f t="shared" si="1"/>
        <v>46</v>
      </c>
      <c r="BF12" s="31">
        <f t="shared" si="1"/>
        <v>47</v>
      </c>
      <c r="BG12" s="31">
        <f t="shared" si="1"/>
        <v>48</v>
      </c>
      <c r="BH12" s="40">
        <f t="shared" si="1"/>
        <v>49</v>
      </c>
    </row>
    <row r="13" spans="2:60" ht="20.100000000000001" customHeight="1">
      <c r="B13" s="46" t="s">
        <v>71</v>
      </c>
      <c r="C13" s="47"/>
      <c r="D13" s="47"/>
      <c r="E13" s="47"/>
      <c r="F13" s="70" t="s">
        <v>427</v>
      </c>
      <c r="G13" s="314" t="s">
        <v>426</v>
      </c>
      <c r="I13" s="51" t="s">
        <v>70</v>
      </c>
      <c r="J13" s="293"/>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41"/>
    </row>
    <row r="14" spans="2:60" ht="20.100000000000001" customHeight="1">
      <c r="B14" s="48" t="s">
        <v>69</v>
      </c>
      <c r="C14" s="58"/>
      <c r="D14" s="58"/>
      <c r="E14" s="58"/>
      <c r="F14" s="105">
        <f>SUM(F15:F16,F17,F34,F39:F43)</f>
        <v>0</v>
      </c>
      <c r="G14" s="169">
        <f>IF($C$11="あり",SUM(G15:G16,G17,G34,G39:G43),IF($C$11="なし",$F$14,""))</f>
        <v>0</v>
      </c>
      <c r="I14" s="51" t="s">
        <v>327</v>
      </c>
      <c r="J14" s="293"/>
      <c r="K14" s="34"/>
      <c r="L14" s="34"/>
      <c r="M14" s="34"/>
      <c r="N14" s="34"/>
      <c r="O14" s="34"/>
      <c r="P14" s="34"/>
      <c r="Q14" s="34"/>
      <c r="R14" s="34"/>
      <c r="S14" s="34"/>
      <c r="T14" s="34"/>
      <c r="U14" s="34"/>
      <c r="V14" s="34"/>
      <c r="W14" s="34"/>
      <c r="X14" s="34"/>
      <c r="Y14" s="34"/>
      <c r="Z14" s="34"/>
      <c r="AA14" s="34"/>
      <c r="AB14" s="34"/>
      <c r="AC14" s="34"/>
      <c r="AD14" s="228"/>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41"/>
    </row>
    <row r="15" spans="2:60" ht="20.100000000000001" customHeight="1">
      <c r="B15" s="57"/>
      <c r="C15" s="4" t="s">
        <v>76</v>
      </c>
      <c r="D15" s="14"/>
      <c r="E15" s="14"/>
      <c r="F15" s="34"/>
      <c r="G15" s="169">
        <f>IF($C$11="あり",F15*$P$52,IF($C$11="なし",$F$15,""))</f>
        <v>0</v>
      </c>
      <c r="I15" s="503" t="s">
        <v>324</v>
      </c>
      <c r="J15" s="504"/>
      <c r="K15" s="105">
        <f>SUM(K16:K18)</f>
        <v>0</v>
      </c>
      <c r="L15" s="105">
        <f t="shared" ref="L15:BH15" si="2">SUM(L16:L18)</f>
        <v>0</v>
      </c>
      <c r="M15" s="105">
        <f t="shared" si="2"/>
        <v>0</v>
      </c>
      <c r="N15" s="105">
        <f t="shared" si="2"/>
        <v>0</v>
      </c>
      <c r="O15" s="105">
        <f t="shared" si="2"/>
        <v>0</v>
      </c>
      <c r="P15" s="105">
        <f t="shared" si="2"/>
        <v>0</v>
      </c>
      <c r="Q15" s="105">
        <f t="shared" si="2"/>
        <v>0</v>
      </c>
      <c r="R15" s="105">
        <f t="shared" si="2"/>
        <v>0</v>
      </c>
      <c r="S15" s="105">
        <f t="shared" si="2"/>
        <v>0</v>
      </c>
      <c r="T15" s="105">
        <f t="shared" si="2"/>
        <v>0</v>
      </c>
      <c r="U15" s="105">
        <f t="shared" si="2"/>
        <v>0</v>
      </c>
      <c r="V15" s="105">
        <f t="shared" si="2"/>
        <v>0</v>
      </c>
      <c r="W15" s="105">
        <f t="shared" si="2"/>
        <v>0</v>
      </c>
      <c r="X15" s="105">
        <f t="shared" si="2"/>
        <v>0</v>
      </c>
      <c r="Y15" s="105">
        <f t="shared" si="2"/>
        <v>0</v>
      </c>
      <c r="Z15" s="105">
        <f t="shared" si="2"/>
        <v>0</v>
      </c>
      <c r="AA15" s="105">
        <f t="shared" si="2"/>
        <v>0</v>
      </c>
      <c r="AB15" s="105">
        <f t="shared" si="2"/>
        <v>0</v>
      </c>
      <c r="AC15" s="105">
        <f t="shared" si="2"/>
        <v>0</v>
      </c>
      <c r="AD15" s="105">
        <f t="shared" si="2"/>
        <v>0</v>
      </c>
      <c r="AE15" s="105">
        <f t="shared" si="2"/>
        <v>0</v>
      </c>
      <c r="AF15" s="105">
        <f t="shared" si="2"/>
        <v>0</v>
      </c>
      <c r="AG15" s="105">
        <f t="shared" si="2"/>
        <v>0</v>
      </c>
      <c r="AH15" s="105">
        <f t="shared" si="2"/>
        <v>0</v>
      </c>
      <c r="AI15" s="105">
        <f t="shared" si="2"/>
        <v>0</v>
      </c>
      <c r="AJ15" s="105">
        <f t="shared" si="2"/>
        <v>0</v>
      </c>
      <c r="AK15" s="105">
        <f t="shared" si="2"/>
        <v>0</v>
      </c>
      <c r="AL15" s="105">
        <f t="shared" si="2"/>
        <v>0</v>
      </c>
      <c r="AM15" s="105">
        <f t="shared" si="2"/>
        <v>0</v>
      </c>
      <c r="AN15" s="105">
        <f t="shared" si="2"/>
        <v>0</v>
      </c>
      <c r="AO15" s="105">
        <f t="shared" si="2"/>
        <v>0</v>
      </c>
      <c r="AP15" s="105">
        <f t="shared" si="2"/>
        <v>0</v>
      </c>
      <c r="AQ15" s="105">
        <f t="shared" si="2"/>
        <v>0</v>
      </c>
      <c r="AR15" s="105">
        <f t="shared" si="2"/>
        <v>0</v>
      </c>
      <c r="AS15" s="105">
        <f t="shared" si="2"/>
        <v>0</v>
      </c>
      <c r="AT15" s="105">
        <f t="shared" si="2"/>
        <v>0</v>
      </c>
      <c r="AU15" s="105">
        <f t="shared" si="2"/>
        <v>0</v>
      </c>
      <c r="AV15" s="105">
        <f t="shared" si="2"/>
        <v>0</v>
      </c>
      <c r="AW15" s="105">
        <f t="shared" si="2"/>
        <v>0</v>
      </c>
      <c r="AX15" s="105">
        <f t="shared" si="2"/>
        <v>0</v>
      </c>
      <c r="AY15" s="105">
        <f t="shared" si="2"/>
        <v>0</v>
      </c>
      <c r="AZ15" s="105">
        <f t="shared" si="2"/>
        <v>0</v>
      </c>
      <c r="BA15" s="105">
        <f t="shared" si="2"/>
        <v>0</v>
      </c>
      <c r="BB15" s="105">
        <f t="shared" si="2"/>
        <v>0</v>
      </c>
      <c r="BC15" s="105">
        <f t="shared" si="2"/>
        <v>0</v>
      </c>
      <c r="BD15" s="105">
        <f t="shared" si="2"/>
        <v>0</v>
      </c>
      <c r="BE15" s="105">
        <f t="shared" si="2"/>
        <v>0</v>
      </c>
      <c r="BF15" s="105">
        <f t="shared" si="2"/>
        <v>0</v>
      </c>
      <c r="BG15" s="105">
        <f t="shared" si="2"/>
        <v>0</v>
      </c>
      <c r="BH15" s="82">
        <f t="shared" si="2"/>
        <v>0</v>
      </c>
    </row>
    <row r="16" spans="2:60" ht="20.100000000000001" customHeight="1">
      <c r="B16" s="49"/>
      <c r="C16" s="14" t="s">
        <v>77</v>
      </c>
      <c r="D16" s="14"/>
      <c r="E16" s="14"/>
      <c r="F16" s="34"/>
      <c r="G16" s="169">
        <f>IF($C$11="あり",F16*$P$53,IF($C$11="なし",$F$16,""))</f>
        <v>0</v>
      </c>
      <c r="I16" s="499"/>
      <c r="J16" s="84" t="s">
        <v>140</v>
      </c>
      <c r="K16" s="34"/>
      <c r="L16" s="34"/>
      <c r="M16" s="34"/>
      <c r="N16" s="34"/>
      <c r="O16" s="34"/>
      <c r="P16" s="34"/>
      <c r="Q16" s="34"/>
      <c r="R16" s="34"/>
      <c r="S16" s="34"/>
      <c r="T16" s="34"/>
      <c r="U16" s="34"/>
      <c r="V16" s="34"/>
      <c r="W16" s="34"/>
      <c r="X16" s="34"/>
      <c r="Y16" s="34"/>
      <c r="Z16" s="34"/>
      <c r="AA16" s="34"/>
      <c r="AB16" s="34"/>
      <c r="AC16" s="34"/>
      <c r="AD16" s="228"/>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41"/>
    </row>
    <row r="17" spans="2:60" ht="20.100000000000001" customHeight="1">
      <c r="B17" s="49"/>
      <c r="C17" s="13" t="s">
        <v>78</v>
      </c>
      <c r="D17" s="58"/>
      <c r="E17" s="58"/>
      <c r="F17" s="105">
        <f>SUM(F18,F30,F31)</f>
        <v>0</v>
      </c>
      <c r="G17" s="169">
        <f>IF($C$11="あり",F17*$P$54,IF($C$11="なし",$F$17,""))</f>
        <v>0</v>
      </c>
      <c r="I17" s="499"/>
      <c r="J17" s="84" t="s">
        <v>141</v>
      </c>
      <c r="K17" s="34"/>
      <c r="L17" s="34"/>
      <c r="M17" s="34"/>
      <c r="N17" s="34"/>
      <c r="O17" s="34"/>
      <c r="P17" s="34"/>
      <c r="Q17" s="34"/>
      <c r="R17" s="34"/>
      <c r="S17" s="34"/>
      <c r="T17" s="34"/>
      <c r="U17" s="34"/>
      <c r="V17" s="34"/>
      <c r="W17" s="34"/>
      <c r="X17" s="34"/>
      <c r="Y17" s="34"/>
      <c r="Z17" s="34"/>
      <c r="AA17" s="34"/>
      <c r="AB17" s="34"/>
      <c r="AC17" s="34"/>
      <c r="AD17" s="228"/>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41"/>
    </row>
    <row r="18" spans="2:60" ht="20.100000000000001" customHeight="1">
      <c r="B18" s="49"/>
      <c r="C18" s="58"/>
      <c r="D18" s="8" t="s">
        <v>79</v>
      </c>
      <c r="E18" s="45"/>
      <c r="F18" s="105">
        <f>SUM(F19:F29)</f>
        <v>0</v>
      </c>
      <c r="G18" s="317">
        <f>SUM(G19:G25)</f>
        <v>0</v>
      </c>
      <c r="I18" s="499"/>
      <c r="J18" s="321"/>
      <c r="K18" s="34"/>
      <c r="L18" s="34"/>
      <c r="M18" s="34"/>
      <c r="N18" s="34"/>
      <c r="O18" s="34"/>
      <c r="P18" s="34"/>
      <c r="Q18" s="34"/>
      <c r="R18" s="34"/>
      <c r="S18" s="34"/>
      <c r="T18" s="34"/>
      <c r="U18" s="34"/>
      <c r="V18" s="34"/>
      <c r="W18" s="34"/>
      <c r="X18" s="34"/>
      <c r="Y18" s="34"/>
      <c r="Z18" s="34"/>
      <c r="AA18" s="34"/>
      <c r="AB18" s="34"/>
      <c r="AC18" s="34"/>
      <c r="AD18" s="228"/>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41"/>
    </row>
    <row r="19" spans="2:60" ht="20.100000000000001" customHeight="1">
      <c r="B19" s="49"/>
      <c r="C19" s="58"/>
      <c r="D19" s="9"/>
      <c r="E19" s="4" t="s">
        <v>80</v>
      </c>
      <c r="F19" s="34"/>
      <c r="G19" s="317"/>
      <c r="I19" s="503" t="s">
        <v>72</v>
      </c>
      <c r="J19" s="504"/>
      <c r="K19" s="105" t="str">
        <f>IF(AND(収入③!$N$29="",収入③!$M$29=""),"",(1976*収入③!$N$29+436*(収入③!$M$29-収入③!$N$29))/1000)</f>
        <v/>
      </c>
      <c r="L19" s="105" t="str">
        <f>IF(AND(収入③!$N$29="",収入③!$M$29=""),"",(1976*収入③!$N$29+436*(収入③!$M$29-収入③!$N$29))/1000)</f>
        <v/>
      </c>
      <c r="M19" s="105" t="str">
        <f>IF(AND(収入③!$N$29="",収入③!$M$29=""),"",(1976*収入③!$N$29+436*(収入③!$M$29-収入③!$N$29))/1000)</f>
        <v/>
      </c>
      <c r="N19" s="105" t="str">
        <f>IF(AND(収入③!$N$29="",収入③!$M$29=""),"",(1976*収入③!$N$29+436*(収入③!$M$29-収入③!$N$29))/1000)</f>
        <v/>
      </c>
      <c r="O19" s="105" t="str">
        <f>IF(AND(収入③!$N$29="",収入③!$M$29=""),"",(1976*収入③!$N$29+436*(収入③!$M$29-収入③!$N$29))/1000)</f>
        <v/>
      </c>
      <c r="P19" s="105" t="str">
        <f>IF(AND(収入③!$N$29="",収入③!$M$29=""),"",(1976*収入③!$N$29+436*(収入③!$M$29-収入③!$N$29))/1000)</f>
        <v/>
      </c>
      <c r="Q19" s="105" t="str">
        <f>IF(AND(収入③!$N$29="",収入③!$M$29=""),"",(1976*収入③!$N$29+436*(収入③!$M$29-収入③!$N$29))/1000)</f>
        <v/>
      </c>
      <c r="R19" s="105" t="str">
        <f>IF(AND(収入③!$N$29="",収入③!$M$29=""),"",(1976*収入③!$N$29+436*(収入③!$M$29-収入③!$N$29))/1000)</f>
        <v/>
      </c>
      <c r="S19" s="105" t="str">
        <f>IF(AND(収入③!$N$29="",収入③!$M$29=""),"",(1976*収入③!$N$29+436*(収入③!$M$29-収入③!$N$29))/1000)</f>
        <v/>
      </c>
      <c r="T19" s="105" t="str">
        <f>IF(AND(収入③!$N$29="",収入③!$M$29=""),"",(1976*収入③!$N$29+436*(収入③!$M$29-収入③!$N$29))/1000)</f>
        <v/>
      </c>
      <c r="U19" s="105" t="str">
        <f>IF(AND(収入③!$N$29="",収入③!$M$29=""),"",(1976*収入③!$N$29+436*(収入③!$M$29-収入③!$N$29))/1000)</f>
        <v/>
      </c>
      <c r="V19" s="105" t="str">
        <f>IF(AND(収入③!$N$29="",収入③!$M$29=""),"",(1976*収入③!$N$29+436*(収入③!$M$29-収入③!$N$29))/1000)</f>
        <v/>
      </c>
      <c r="W19" s="105" t="str">
        <f>IF(AND(収入③!$N$29="",収入③!$M$29=""),"",(1976*収入③!$N$29+436*(収入③!$M$29-収入③!$N$29))/1000)</f>
        <v/>
      </c>
      <c r="X19" s="105" t="str">
        <f>IF(AND(収入③!$N$29="",収入③!$M$29=""),"",(1976*収入③!$N$29+436*(収入③!$M$29-収入③!$N$29))/1000)</f>
        <v/>
      </c>
      <c r="Y19" s="105" t="str">
        <f>IF(AND(収入③!$N$29="",収入③!$M$29=""),"",(1976*収入③!$N$29+436*(収入③!$M$29-収入③!$N$29))/1000)</f>
        <v/>
      </c>
      <c r="Z19" s="105" t="str">
        <f>IF(AND(収入③!$N$29="",収入③!$M$29=""),"",(1976*収入③!$N$29+436*(収入③!$M$29-収入③!$N$29))/1000)</f>
        <v/>
      </c>
      <c r="AA19" s="105" t="str">
        <f>IF(AND(収入③!$N$29="",収入③!$M$29=""),"",(1976*収入③!$N$29+436*(収入③!$M$29-収入③!$N$29))/1000)</f>
        <v/>
      </c>
      <c r="AB19" s="105" t="str">
        <f>IF(AND(収入③!$N$29="",収入③!$M$29=""),"",(1976*収入③!$N$29+436*(収入③!$M$29-収入③!$N$29))/1000)</f>
        <v/>
      </c>
      <c r="AC19" s="105" t="str">
        <f>IF(AND(収入③!$N$29="",収入③!$M$29=""),"",(1976*収入③!$N$29+436*(収入③!$M$29-収入③!$N$29))/1000)</f>
        <v/>
      </c>
      <c r="AD19" s="105" t="str">
        <f>IF(AND(収入③!$N$29="",収入③!$M$29=""),"",(1976*収入③!$N$29+436*(収入③!$M$29-収入③!$N$29))/1000)</f>
        <v/>
      </c>
      <c r="AE19" s="105" t="str">
        <f>IF(AND(収入③!$N$29="",収入③!$M$29=""),"",(1976*収入③!$N$29+436*(収入③!$M$29-収入③!$N$29))/1000)</f>
        <v/>
      </c>
      <c r="AF19" s="105" t="str">
        <f>IF(AND(収入③!$N$29="",収入③!$M$29=""),"",(1976*収入③!$N$29+436*(収入③!$M$29-収入③!$N$29))/1000)</f>
        <v/>
      </c>
      <c r="AG19" s="105" t="str">
        <f>IF(AND(収入③!$N$29="",収入③!$M$29=""),"",(1976*収入③!$N$29+436*(収入③!$M$29-収入③!$N$29))/1000)</f>
        <v/>
      </c>
      <c r="AH19" s="105" t="str">
        <f>IF(AND(収入③!$N$29="",収入③!$M$29=""),"",(1976*収入③!$N$29+436*(収入③!$M$29-収入③!$N$29))/1000)</f>
        <v/>
      </c>
      <c r="AI19" s="105" t="str">
        <f>IF(AND(収入③!$N$29="",収入③!$M$29=""),"",(1976*収入③!$N$29+436*(収入③!$M$29-収入③!$N$29))/1000)</f>
        <v/>
      </c>
      <c r="AJ19" s="105" t="str">
        <f>IF(AND(収入③!$N$29="",収入③!$M$29=""),"",(1976*収入③!$N$29+436*(収入③!$M$29-収入③!$N$29))/1000)</f>
        <v/>
      </c>
      <c r="AK19" s="105" t="str">
        <f>IF(AND(収入③!$N$29="",収入③!$M$29=""),"",(1976*収入③!$N$29+436*(収入③!$M$29-収入③!$N$29))/1000)</f>
        <v/>
      </c>
      <c r="AL19" s="105" t="str">
        <f>IF(AND(収入③!$N$29="",収入③!$M$29=""),"",(1976*収入③!$N$29+436*(収入③!$M$29-収入③!$N$29))/1000)</f>
        <v/>
      </c>
      <c r="AM19" s="105" t="str">
        <f>IF(AND(収入③!$N$29="",収入③!$M$29=""),"",(1976*収入③!$N$29+436*(収入③!$M$29-収入③!$N$29))/1000)</f>
        <v/>
      </c>
      <c r="AN19" s="105" t="str">
        <f>IF(AND(収入③!$N$29="",収入③!$M$29=""),"",(1976*収入③!$N$29+436*(収入③!$M$29-収入③!$N$29))/1000)</f>
        <v/>
      </c>
      <c r="AO19" s="105" t="str">
        <f>IF(AND(収入③!$N$29="",収入③!$M$29=""),"",(1976*収入③!$N$29+436*(収入③!$M$29-収入③!$N$29))/1000)</f>
        <v/>
      </c>
      <c r="AP19" s="105" t="str">
        <f>IF(AND(収入③!$N$29="",収入③!$M$29=""),"",(1976*収入③!$N$29+436*(収入③!$M$29-収入③!$N$29))/1000)</f>
        <v/>
      </c>
      <c r="AQ19" s="105" t="str">
        <f>IF(AND(収入③!$N$29="",収入③!$M$29=""),"",(1976*収入③!$N$29+436*(収入③!$M$29-収入③!$N$29))/1000)</f>
        <v/>
      </c>
      <c r="AR19" s="105" t="str">
        <f>IF(AND(収入③!$N$29="",収入③!$M$29=""),"",(1976*収入③!$N$29+436*(収入③!$M$29-収入③!$N$29))/1000)</f>
        <v/>
      </c>
      <c r="AS19" s="105" t="str">
        <f>IF(AND(収入③!$N$29="",収入③!$M$29=""),"",(1976*収入③!$N$29+436*(収入③!$M$29-収入③!$N$29))/1000)</f>
        <v/>
      </c>
      <c r="AT19" s="105" t="str">
        <f>IF(AND(収入③!$N$29="",収入③!$M$29=""),"",(1976*収入③!$N$29+436*(収入③!$M$29-収入③!$N$29))/1000)</f>
        <v/>
      </c>
      <c r="AU19" s="105" t="str">
        <f>IF(AND(収入③!$N$29="",収入③!$M$29=""),"",(1976*収入③!$N$29+436*(収入③!$M$29-収入③!$N$29))/1000)</f>
        <v/>
      </c>
      <c r="AV19" s="105" t="str">
        <f>IF(AND(収入③!$N$29="",収入③!$M$29=""),"",(1976*収入③!$N$29+436*(収入③!$M$29-収入③!$N$29))/1000)</f>
        <v/>
      </c>
      <c r="AW19" s="105" t="str">
        <f>IF(AND(収入③!$N$29="",収入③!$M$29=""),"",(1976*収入③!$N$29+436*(収入③!$M$29-収入③!$N$29))/1000)</f>
        <v/>
      </c>
      <c r="AX19" s="105" t="str">
        <f>IF(AND(収入③!$N$29="",収入③!$M$29=""),"",(1976*収入③!$N$29+436*(収入③!$M$29-収入③!$N$29))/1000)</f>
        <v/>
      </c>
      <c r="AY19" s="105" t="str">
        <f>IF(AND(収入③!$N$29="",収入③!$M$29=""),"",(1976*収入③!$N$29+436*(収入③!$M$29-収入③!$N$29))/1000)</f>
        <v/>
      </c>
      <c r="AZ19" s="105" t="str">
        <f>IF(AND(収入③!$N$29="",収入③!$M$29=""),"",(1976*収入③!$N$29+436*(収入③!$M$29-収入③!$N$29))/1000)</f>
        <v/>
      </c>
      <c r="BA19" s="105" t="str">
        <f>IF(AND(収入③!$N$29="",収入③!$M$29=""),"",(1976*収入③!$N$29+436*(収入③!$M$29-収入③!$N$29))/1000)</f>
        <v/>
      </c>
      <c r="BB19" s="105" t="str">
        <f>IF(AND(収入③!$N$29="",収入③!$M$29=""),"",(1976*収入③!$N$29+436*(収入③!$M$29-収入③!$N$29))/1000)</f>
        <v/>
      </c>
      <c r="BC19" s="105" t="str">
        <f>IF(AND(収入③!$N$29="",収入③!$M$29=""),"",(1976*収入③!$N$29+436*(収入③!$M$29-収入③!$N$29))/1000)</f>
        <v/>
      </c>
      <c r="BD19" s="105" t="str">
        <f>IF(AND(収入③!$N$29="",収入③!$M$29=""),"",(1976*収入③!$N$29+436*(収入③!$M$29-収入③!$N$29))/1000)</f>
        <v/>
      </c>
      <c r="BE19" s="105" t="str">
        <f>IF(AND(収入③!$N$29="",収入③!$M$29=""),"",(1976*収入③!$N$29+436*(収入③!$M$29-収入③!$N$29))/1000)</f>
        <v/>
      </c>
      <c r="BF19" s="105" t="str">
        <f>IF(AND(収入③!$N$29="",収入③!$M$29=""),"",(1976*収入③!$N$29+436*(収入③!$M$29-収入③!$N$29))/1000)</f>
        <v/>
      </c>
      <c r="BG19" s="105" t="str">
        <f>IF(AND(収入③!$N$29="",収入③!$M$29=""),"",(1976*収入③!$N$29+436*(収入③!$M$29-収入③!$N$29))/1000)</f>
        <v/>
      </c>
      <c r="BH19" s="82" t="str">
        <f>IF(AND(収入③!$N$29="",収入③!$M$29=""),"",(1976*収入③!$N$29+436*(収入③!$M$29-収入③!$N$29))/1000)</f>
        <v/>
      </c>
    </row>
    <row r="20" spans="2:60" ht="20.100000000000001" customHeight="1">
      <c r="B20" s="49"/>
      <c r="C20" s="9"/>
      <c r="D20" s="6"/>
      <c r="E20" s="11" t="s">
        <v>48</v>
      </c>
      <c r="F20" s="34"/>
      <c r="G20" s="317"/>
      <c r="I20" s="323" t="s">
        <v>431</v>
      </c>
      <c r="J20" s="322"/>
      <c r="K20" s="105">
        <f>SUM(K21:K25)</f>
        <v>0</v>
      </c>
      <c r="L20" s="105">
        <f t="shared" ref="L20:BH20" si="3">SUM(L21:L25)</f>
        <v>0</v>
      </c>
      <c r="M20" s="105">
        <f t="shared" si="3"/>
        <v>0</v>
      </c>
      <c r="N20" s="105">
        <f t="shared" si="3"/>
        <v>0</v>
      </c>
      <c r="O20" s="105">
        <f t="shared" si="3"/>
        <v>0</v>
      </c>
      <c r="P20" s="105">
        <f t="shared" si="3"/>
        <v>0</v>
      </c>
      <c r="Q20" s="105">
        <f t="shared" si="3"/>
        <v>0</v>
      </c>
      <c r="R20" s="105">
        <f t="shared" si="3"/>
        <v>0</v>
      </c>
      <c r="S20" s="105">
        <f t="shared" si="3"/>
        <v>0</v>
      </c>
      <c r="T20" s="105">
        <f t="shared" si="3"/>
        <v>0</v>
      </c>
      <c r="U20" s="105">
        <f t="shared" si="3"/>
        <v>0</v>
      </c>
      <c r="V20" s="105">
        <f t="shared" si="3"/>
        <v>0</v>
      </c>
      <c r="W20" s="105">
        <f t="shared" si="3"/>
        <v>0</v>
      </c>
      <c r="X20" s="105">
        <f t="shared" si="3"/>
        <v>0</v>
      </c>
      <c r="Y20" s="105">
        <f t="shared" si="3"/>
        <v>0</v>
      </c>
      <c r="Z20" s="105">
        <f t="shared" si="3"/>
        <v>0</v>
      </c>
      <c r="AA20" s="105">
        <f t="shared" si="3"/>
        <v>0</v>
      </c>
      <c r="AB20" s="105">
        <f t="shared" si="3"/>
        <v>0</v>
      </c>
      <c r="AC20" s="105">
        <f t="shared" si="3"/>
        <v>0</v>
      </c>
      <c r="AD20" s="105">
        <f t="shared" si="3"/>
        <v>0</v>
      </c>
      <c r="AE20" s="105">
        <f t="shared" si="3"/>
        <v>0</v>
      </c>
      <c r="AF20" s="105">
        <f t="shared" si="3"/>
        <v>0</v>
      </c>
      <c r="AG20" s="105">
        <f t="shared" si="3"/>
        <v>0</v>
      </c>
      <c r="AH20" s="105">
        <f t="shared" si="3"/>
        <v>0</v>
      </c>
      <c r="AI20" s="105">
        <f t="shared" si="3"/>
        <v>0</v>
      </c>
      <c r="AJ20" s="105">
        <f t="shared" si="3"/>
        <v>0</v>
      </c>
      <c r="AK20" s="105">
        <f t="shared" si="3"/>
        <v>0</v>
      </c>
      <c r="AL20" s="105">
        <f t="shared" si="3"/>
        <v>0</v>
      </c>
      <c r="AM20" s="105">
        <f t="shared" si="3"/>
        <v>0</v>
      </c>
      <c r="AN20" s="105">
        <f t="shared" si="3"/>
        <v>0</v>
      </c>
      <c r="AO20" s="105">
        <f t="shared" si="3"/>
        <v>0</v>
      </c>
      <c r="AP20" s="105">
        <f t="shared" si="3"/>
        <v>0</v>
      </c>
      <c r="AQ20" s="105">
        <f t="shared" si="3"/>
        <v>0</v>
      </c>
      <c r="AR20" s="105">
        <f t="shared" si="3"/>
        <v>0</v>
      </c>
      <c r="AS20" s="105">
        <f t="shared" si="3"/>
        <v>0</v>
      </c>
      <c r="AT20" s="105">
        <f t="shared" si="3"/>
        <v>0</v>
      </c>
      <c r="AU20" s="105">
        <f t="shared" si="3"/>
        <v>0</v>
      </c>
      <c r="AV20" s="105">
        <f t="shared" si="3"/>
        <v>0</v>
      </c>
      <c r="AW20" s="105">
        <f t="shared" si="3"/>
        <v>0</v>
      </c>
      <c r="AX20" s="105">
        <f t="shared" si="3"/>
        <v>0</v>
      </c>
      <c r="AY20" s="105">
        <f t="shared" si="3"/>
        <v>0</v>
      </c>
      <c r="AZ20" s="105">
        <f t="shared" si="3"/>
        <v>0</v>
      </c>
      <c r="BA20" s="105">
        <f t="shared" si="3"/>
        <v>0</v>
      </c>
      <c r="BB20" s="105">
        <f t="shared" si="3"/>
        <v>0</v>
      </c>
      <c r="BC20" s="105">
        <f t="shared" si="3"/>
        <v>0</v>
      </c>
      <c r="BD20" s="105">
        <f t="shared" si="3"/>
        <v>0</v>
      </c>
      <c r="BE20" s="105">
        <f t="shared" si="3"/>
        <v>0</v>
      </c>
      <c r="BF20" s="105">
        <f t="shared" si="3"/>
        <v>0</v>
      </c>
      <c r="BG20" s="105">
        <f t="shared" si="3"/>
        <v>0</v>
      </c>
      <c r="BH20" s="82">
        <f t="shared" si="3"/>
        <v>0</v>
      </c>
    </row>
    <row r="21" spans="2:60" ht="20.100000000000001" customHeight="1">
      <c r="B21" s="49"/>
      <c r="C21" s="9"/>
      <c r="D21" s="6"/>
      <c r="E21" s="11" t="s">
        <v>81</v>
      </c>
      <c r="F21" s="34"/>
      <c r="G21" s="317"/>
      <c r="I21" s="318"/>
      <c r="J21" s="84" t="s">
        <v>331</v>
      </c>
      <c r="K21" s="105">
        <f>租税!D10</f>
        <v>0</v>
      </c>
      <c r="L21" s="105">
        <f>租税!E10</f>
        <v>0</v>
      </c>
      <c r="M21" s="105">
        <f>租税!F10</f>
        <v>0</v>
      </c>
      <c r="N21" s="105">
        <f>租税!G10</f>
        <v>0</v>
      </c>
      <c r="O21" s="105">
        <f>租税!H10</f>
        <v>0</v>
      </c>
      <c r="P21" s="105">
        <f>租税!I10</f>
        <v>0</v>
      </c>
      <c r="Q21" s="105">
        <f>租税!J10</f>
        <v>0</v>
      </c>
      <c r="R21" s="105">
        <f>租税!K10</f>
        <v>0</v>
      </c>
      <c r="S21" s="105">
        <f>租税!L10</f>
        <v>0</v>
      </c>
      <c r="T21" s="105">
        <f>租税!M10</f>
        <v>0</v>
      </c>
      <c r="U21" s="105">
        <f>租税!N10</f>
        <v>0</v>
      </c>
      <c r="V21" s="105">
        <f>租税!O10</f>
        <v>0</v>
      </c>
      <c r="W21" s="105">
        <f>租税!P10</f>
        <v>0</v>
      </c>
      <c r="X21" s="105">
        <f>租税!Q10</f>
        <v>0</v>
      </c>
      <c r="Y21" s="105">
        <f>租税!R10</f>
        <v>0</v>
      </c>
      <c r="Z21" s="105">
        <f>租税!S10</f>
        <v>0</v>
      </c>
      <c r="AA21" s="105">
        <f>租税!T10</f>
        <v>0</v>
      </c>
      <c r="AB21" s="105">
        <f>租税!U10</f>
        <v>0</v>
      </c>
      <c r="AC21" s="105">
        <f>租税!V10</f>
        <v>0</v>
      </c>
      <c r="AD21" s="105">
        <f>租税!W10</f>
        <v>0</v>
      </c>
      <c r="AE21" s="105">
        <f>租税!X10</f>
        <v>0</v>
      </c>
      <c r="AF21" s="105">
        <f>租税!Y10</f>
        <v>0</v>
      </c>
      <c r="AG21" s="105">
        <f>租税!Z10</f>
        <v>0</v>
      </c>
      <c r="AH21" s="105">
        <f>租税!AA10</f>
        <v>0</v>
      </c>
      <c r="AI21" s="105">
        <f>租税!AB10</f>
        <v>0</v>
      </c>
      <c r="AJ21" s="105">
        <f>租税!AC10</f>
        <v>0</v>
      </c>
      <c r="AK21" s="105">
        <f>租税!AD10</f>
        <v>0</v>
      </c>
      <c r="AL21" s="105">
        <f>租税!AE10</f>
        <v>0</v>
      </c>
      <c r="AM21" s="105">
        <f>租税!AF10</f>
        <v>0</v>
      </c>
      <c r="AN21" s="105">
        <f>租税!AG10</f>
        <v>0</v>
      </c>
      <c r="AO21" s="105">
        <f>租税!AH10</f>
        <v>0</v>
      </c>
      <c r="AP21" s="105">
        <f>租税!AI10</f>
        <v>0</v>
      </c>
      <c r="AQ21" s="105">
        <f>租税!AJ10</f>
        <v>0</v>
      </c>
      <c r="AR21" s="105">
        <f>租税!AK10</f>
        <v>0</v>
      </c>
      <c r="AS21" s="105">
        <f>租税!AL10</f>
        <v>0</v>
      </c>
      <c r="AT21" s="105">
        <f>租税!AM10</f>
        <v>0</v>
      </c>
      <c r="AU21" s="105">
        <f>租税!AN10</f>
        <v>0</v>
      </c>
      <c r="AV21" s="105">
        <f>租税!AO10</f>
        <v>0</v>
      </c>
      <c r="AW21" s="105">
        <f>租税!AP10</f>
        <v>0</v>
      </c>
      <c r="AX21" s="105">
        <f>租税!AQ10</f>
        <v>0</v>
      </c>
      <c r="AY21" s="105">
        <f>租税!AR10</f>
        <v>0</v>
      </c>
      <c r="AZ21" s="105">
        <f>租税!AS10</f>
        <v>0</v>
      </c>
      <c r="BA21" s="105">
        <f>租税!AT10</f>
        <v>0</v>
      </c>
      <c r="BB21" s="105">
        <f>租税!AU10</f>
        <v>0</v>
      </c>
      <c r="BC21" s="105">
        <f>租税!AV10</f>
        <v>0</v>
      </c>
      <c r="BD21" s="105">
        <f>租税!AW10</f>
        <v>0</v>
      </c>
      <c r="BE21" s="105">
        <f>租税!AX10</f>
        <v>0</v>
      </c>
      <c r="BF21" s="105">
        <f>租税!AY10</f>
        <v>0</v>
      </c>
      <c r="BG21" s="105">
        <f>租税!AZ10</f>
        <v>0</v>
      </c>
      <c r="BH21" s="82">
        <f>租税!BA10</f>
        <v>0</v>
      </c>
    </row>
    <row r="22" spans="2:60" ht="20.100000000000001" customHeight="1">
      <c r="B22" s="49"/>
      <c r="C22" s="9"/>
      <c r="D22" s="6"/>
      <c r="E22" s="11" t="s">
        <v>82</v>
      </c>
      <c r="F22" s="34"/>
      <c r="G22" s="317"/>
      <c r="I22" s="318"/>
      <c r="J22" s="84" t="s">
        <v>332</v>
      </c>
      <c r="K22" s="105">
        <f>租税!D11</f>
        <v>0</v>
      </c>
      <c r="L22" s="105">
        <f>租税!E11</f>
        <v>0</v>
      </c>
      <c r="M22" s="105">
        <f>租税!F11</f>
        <v>0</v>
      </c>
      <c r="N22" s="105">
        <f>租税!G11</f>
        <v>0</v>
      </c>
      <c r="O22" s="105">
        <f>租税!H11</f>
        <v>0</v>
      </c>
      <c r="P22" s="105">
        <f>租税!I11</f>
        <v>0</v>
      </c>
      <c r="Q22" s="105">
        <f>租税!J11</f>
        <v>0</v>
      </c>
      <c r="R22" s="105">
        <f>租税!K11</f>
        <v>0</v>
      </c>
      <c r="S22" s="105">
        <f>租税!L11</f>
        <v>0</v>
      </c>
      <c r="T22" s="105">
        <f>租税!M11</f>
        <v>0</v>
      </c>
      <c r="U22" s="105">
        <f>租税!N11</f>
        <v>0</v>
      </c>
      <c r="V22" s="105">
        <f>租税!O11</f>
        <v>0</v>
      </c>
      <c r="W22" s="105">
        <f>租税!P11</f>
        <v>0</v>
      </c>
      <c r="X22" s="105">
        <f>租税!Q11</f>
        <v>0</v>
      </c>
      <c r="Y22" s="105">
        <f>租税!R11</f>
        <v>0</v>
      </c>
      <c r="Z22" s="105">
        <f>租税!S11</f>
        <v>0</v>
      </c>
      <c r="AA22" s="105">
        <f>租税!T11</f>
        <v>0</v>
      </c>
      <c r="AB22" s="105">
        <f>租税!U11</f>
        <v>0</v>
      </c>
      <c r="AC22" s="105">
        <f>租税!V11</f>
        <v>0</v>
      </c>
      <c r="AD22" s="105">
        <f>租税!W11</f>
        <v>0</v>
      </c>
      <c r="AE22" s="105">
        <f>租税!X11</f>
        <v>0</v>
      </c>
      <c r="AF22" s="105">
        <f>租税!Y11</f>
        <v>0</v>
      </c>
      <c r="AG22" s="105">
        <f>租税!Z11</f>
        <v>0</v>
      </c>
      <c r="AH22" s="105">
        <f>租税!AA11</f>
        <v>0</v>
      </c>
      <c r="AI22" s="105">
        <f>租税!AB11</f>
        <v>0</v>
      </c>
      <c r="AJ22" s="105">
        <f>租税!AC11</f>
        <v>0</v>
      </c>
      <c r="AK22" s="105">
        <f>租税!AD11</f>
        <v>0</v>
      </c>
      <c r="AL22" s="105">
        <f>租税!AE11</f>
        <v>0</v>
      </c>
      <c r="AM22" s="105">
        <f>租税!AF11</f>
        <v>0</v>
      </c>
      <c r="AN22" s="105">
        <f>租税!AG11</f>
        <v>0</v>
      </c>
      <c r="AO22" s="105">
        <f>租税!AH11</f>
        <v>0</v>
      </c>
      <c r="AP22" s="105">
        <f>租税!AI11</f>
        <v>0</v>
      </c>
      <c r="AQ22" s="105">
        <f>租税!AJ11</f>
        <v>0</v>
      </c>
      <c r="AR22" s="105">
        <f>租税!AK11</f>
        <v>0</v>
      </c>
      <c r="AS22" s="105">
        <f>租税!AL11</f>
        <v>0</v>
      </c>
      <c r="AT22" s="105">
        <f>租税!AM11</f>
        <v>0</v>
      </c>
      <c r="AU22" s="105">
        <f>租税!AN11</f>
        <v>0</v>
      </c>
      <c r="AV22" s="105">
        <f>租税!AO11</f>
        <v>0</v>
      </c>
      <c r="AW22" s="105">
        <f>租税!AP11</f>
        <v>0</v>
      </c>
      <c r="AX22" s="105">
        <f>租税!AQ11</f>
        <v>0</v>
      </c>
      <c r="AY22" s="105">
        <f>租税!AR11</f>
        <v>0</v>
      </c>
      <c r="AZ22" s="105">
        <f>租税!AS11</f>
        <v>0</v>
      </c>
      <c r="BA22" s="105">
        <f>租税!AT11</f>
        <v>0</v>
      </c>
      <c r="BB22" s="105">
        <f>租税!AU11</f>
        <v>0</v>
      </c>
      <c r="BC22" s="105">
        <f>租税!AV11</f>
        <v>0</v>
      </c>
      <c r="BD22" s="105">
        <f>租税!AW11</f>
        <v>0</v>
      </c>
      <c r="BE22" s="105">
        <f>租税!AX11</f>
        <v>0</v>
      </c>
      <c r="BF22" s="105">
        <f>租税!AY11</f>
        <v>0</v>
      </c>
      <c r="BG22" s="105">
        <f>租税!AZ11</f>
        <v>0</v>
      </c>
      <c r="BH22" s="82">
        <f>租税!BA11</f>
        <v>0</v>
      </c>
    </row>
    <row r="23" spans="2:60" ht="20.100000000000001" customHeight="1">
      <c r="B23" s="49"/>
      <c r="C23" s="9"/>
      <c r="D23" s="6"/>
      <c r="E23" s="11" t="s">
        <v>53</v>
      </c>
      <c r="F23" s="34"/>
      <c r="G23" s="317"/>
      <c r="I23" s="318"/>
      <c r="J23" s="84" t="s">
        <v>333</v>
      </c>
      <c r="K23" s="105">
        <f>租税!D12</f>
        <v>0</v>
      </c>
      <c r="L23" s="105">
        <f>租税!E12</f>
        <v>0</v>
      </c>
      <c r="M23" s="105">
        <f>租税!F12</f>
        <v>0</v>
      </c>
      <c r="N23" s="105">
        <f>租税!G12</f>
        <v>0</v>
      </c>
      <c r="O23" s="105">
        <f>租税!H12</f>
        <v>0</v>
      </c>
      <c r="P23" s="105">
        <f>租税!I12</f>
        <v>0</v>
      </c>
      <c r="Q23" s="105">
        <f>租税!J12</f>
        <v>0</v>
      </c>
      <c r="R23" s="105">
        <f>租税!K12</f>
        <v>0</v>
      </c>
      <c r="S23" s="105">
        <f>租税!L12</f>
        <v>0</v>
      </c>
      <c r="T23" s="105">
        <f>租税!M12</f>
        <v>0</v>
      </c>
      <c r="U23" s="105">
        <f>租税!N12</f>
        <v>0</v>
      </c>
      <c r="V23" s="105">
        <f>租税!O12</f>
        <v>0</v>
      </c>
      <c r="W23" s="105">
        <f>租税!P12</f>
        <v>0</v>
      </c>
      <c r="X23" s="105">
        <f>租税!Q12</f>
        <v>0</v>
      </c>
      <c r="Y23" s="105">
        <f>租税!R12</f>
        <v>0</v>
      </c>
      <c r="Z23" s="105">
        <f>租税!S12</f>
        <v>0</v>
      </c>
      <c r="AA23" s="105">
        <f>租税!T12</f>
        <v>0</v>
      </c>
      <c r="AB23" s="105">
        <f>租税!U12</f>
        <v>0</v>
      </c>
      <c r="AC23" s="105">
        <f>租税!V12</f>
        <v>0</v>
      </c>
      <c r="AD23" s="105">
        <f>租税!W12</f>
        <v>0</v>
      </c>
      <c r="AE23" s="105">
        <f>租税!X12</f>
        <v>0</v>
      </c>
      <c r="AF23" s="105">
        <f>租税!Y12</f>
        <v>0</v>
      </c>
      <c r="AG23" s="105">
        <f>租税!Z12</f>
        <v>0</v>
      </c>
      <c r="AH23" s="105">
        <f>租税!AA12</f>
        <v>0</v>
      </c>
      <c r="AI23" s="105">
        <f>租税!AB12</f>
        <v>0</v>
      </c>
      <c r="AJ23" s="105">
        <f>租税!AC12</f>
        <v>0</v>
      </c>
      <c r="AK23" s="105">
        <f>租税!AD12</f>
        <v>0</v>
      </c>
      <c r="AL23" s="105">
        <f>租税!AE12</f>
        <v>0</v>
      </c>
      <c r="AM23" s="105">
        <f>租税!AF12</f>
        <v>0</v>
      </c>
      <c r="AN23" s="105">
        <f>租税!AG12</f>
        <v>0</v>
      </c>
      <c r="AO23" s="105">
        <f>租税!AH12</f>
        <v>0</v>
      </c>
      <c r="AP23" s="105">
        <f>租税!AI12</f>
        <v>0</v>
      </c>
      <c r="AQ23" s="105">
        <f>租税!AJ12</f>
        <v>0</v>
      </c>
      <c r="AR23" s="105">
        <f>租税!AK12</f>
        <v>0</v>
      </c>
      <c r="AS23" s="105">
        <f>租税!AL12</f>
        <v>0</v>
      </c>
      <c r="AT23" s="105">
        <f>租税!AM12</f>
        <v>0</v>
      </c>
      <c r="AU23" s="105">
        <f>租税!AN12</f>
        <v>0</v>
      </c>
      <c r="AV23" s="105">
        <f>租税!AO12</f>
        <v>0</v>
      </c>
      <c r="AW23" s="105">
        <f>租税!AP12</f>
        <v>0</v>
      </c>
      <c r="AX23" s="105">
        <f>租税!AQ12</f>
        <v>0</v>
      </c>
      <c r="AY23" s="105">
        <f>租税!AR12</f>
        <v>0</v>
      </c>
      <c r="AZ23" s="105">
        <f>租税!AS12</f>
        <v>0</v>
      </c>
      <c r="BA23" s="105">
        <f>租税!AT12</f>
        <v>0</v>
      </c>
      <c r="BB23" s="105">
        <f>租税!AU12</f>
        <v>0</v>
      </c>
      <c r="BC23" s="105">
        <f>租税!AV12</f>
        <v>0</v>
      </c>
      <c r="BD23" s="105">
        <f>租税!AW12</f>
        <v>0</v>
      </c>
      <c r="BE23" s="105">
        <f>租税!AX12</f>
        <v>0</v>
      </c>
      <c r="BF23" s="105">
        <f>租税!AY12</f>
        <v>0</v>
      </c>
      <c r="BG23" s="105">
        <f>租税!AZ12</f>
        <v>0</v>
      </c>
      <c r="BH23" s="82">
        <f>租税!BA12</f>
        <v>0</v>
      </c>
    </row>
    <row r="24" spans="2:60" ht="20.100000000000001" customHeight="1">
      <c r="B24" s="49"/>
      <c r="C24" s="9"/>
      <c r="D24" s="6"/>
      <c r="E24" s="11" t="s">
        <v>83</v>
      </c>
      <c r="F24" s="34"/>
      <c r="G24" s="317"/>
      <c r="I24" s="318"/>
      <c r="J24" s="84" t="s">
        <v>334</v>
      </c>
      <c r="K24" s="105">
        <f>租税!D13</f>
        <v>0</v>
      </c>
      <c r="L24" s="105">
        <f>租税!E13</f>
        <v>0</v>
      </c>
      <c r="M24" s="105">
        <f>租税!F13</f>
        <v>0</v>
      </c>
      <c r="N24" s="105">
        <f>租税!G13</f>
        <v>0</v>
      </c>
      <c r="O24" s="105">
        <f>租税!H13</f>
        <v>0</v>
      </c>
      <c r="P24" s="105">
        <f>租税!I13</f>
        <v>0</v>
      </c>
      <c r="Q24" s="105">
        <f>租税!J13</f>
        <v>0</v>
      </c>
      <c r="R24" s="105">
        <f>租税!K13</f>
        <v>0</v>
      </c>
      <c r="S24" s="105">
        <f>租税!L13</f>
        <v>0</v>
      </c>
      <c r="T24" s="105">
        <f>租税!M13</f>
        <v>0</v>
      </c>
      <c r="U24" s="105">
        <f>租税!N13</f>
        <v>0</v>
      </c>
      <c r="V24" s="105">
        <f>租税!O13</f>
        <v>0</v>
      </c>
      <c r="W24" s="105">
        <f>租税!P13</f>
        <v>0</v>
      </c>
      <c r="X24" s="105">
        <f>租税!Q13</f>
        <v>0</v>
      </c>
      <c r="Y24" s="105">
        <f>租税!R13</f>
        <v>0</v>
      </c>
      <c r="Z24" s="105">
        <f>租税!S13</f>
        <v>0</v>
      </c>
      <c r="AA24" s="105">
        <f>租税!T13</f>
        <v>0</v>
      </c>
      <c r="AB24" s="105">
        <f>租税!U13</f>
        <v>0</v>
      </c>
      <c r="AC24" s="105">
        <f>租税!V13</f>
        <v>0</v>
      </c>
      <c r="AD24" s="105">
        <f>租税!W13</f>
        <v>0</v>
      </c>
      <c r="AE24" s="105">
        <f>租税!X13</f>
        <v>0</v>
      </c>
      <c r="AF24" s="105">
        <f>租税!Y13</f>
        <v>0</v>
      </c>
      <c r="AG24" s="105">
        <f>租税!Z13</f>
        <v>0</v>
      </c>
      <c r="AH24" s="105">
        <f>租税!AA13</f>
        <v>0</v>
      </c>
      <c r="AI24" s="105">
        <f>租税!AB13</f>
        <v>0</v>
      </c>
      <c r="AJ24" s="105">
        <f>租税!AC13</f>
        <v>0</v>
      </c>
      <c r="AK24" s="105">
        <f>租税!AD13</f>
        <v>0</v>
      </c>
      <c r="AL24" s="105">
        <f>租税!AE13</f>
        <v>0</v>
      </c>
      <c r="AM24" s="105">
        <f>租税!AF13</f>
        <v>0</v>
      </c>
      <c r="AN24" s="105">
        <f>租税!AG13</f>
        <v>0</v>
      </c>
      <c r="AO24" s="105">
        <f>租税!AH13</f>
        <v>0</v>
      </c>
      <c r="AP24" s="105">
        <f>租税!AI13</f>
        <v>0</v>
      </c>
      <c r="AQ24" s="105">
        <f>租税!AJ13</f>
        <v>0</v>
      </c>
      <c r="AR24" s="105">
        <f>租税!AK13</f>
        <v>0</v>
      </c>
      <c r="AS24" s="105">
        <f>租税!AL13</f>
        <v>0</v>
      </c>
      <c r="AT24" s="105">
        <f>租税!AM13</f>
        <v>0</v>
      </c>
      <c r="AU24" s="105">
        <f>租税!AN13</f>
        <v>0</v>
      </c>
      <c r="AV24" s="105">
        <f>租税!AO13</f>
        <v>0</v>
      </c>
      <c r="AW24" s="105">
        <f>租税!AP13</f>
        <v>0</v>
      </c>
      <c r="AX24" s="105">
        <f>租税!AQ13</f>
        <v>0</v>
      </c>
      <c r="AY24" s="105">
        <f>租税!AR13</f>
        <v>0</v>
      </c>
      <c r="AZ24" s="105">
        <f>租税!AS13</f>
        <v>0</v>
      </c>
      <c r="BA24" s="105">
        <f>租税!AT13</f>
        <v>0</v>
      </c>
      <c r="BB24" s="105">
        <f>租税!AU13</f>
        <v>0</v>
      </c>
      <c r="BC24" s="105">
        <f>租税!AV13</f>
        <v>0</v>
      </c>
      <c r="BD24" s="105">
        <f>租税!AW13</f>
        <v>0</v>
      </c>
      <c r="BE24" s="105">
        <f>租税!AX13</f>
        <v>0</v>
      </c>
      <c r="BF24" s="105">
        <f>租税!AY13</f>
        <v>0</v>
      </c>
      <c r="BG24" s="105">
        <f>租税!AZ13</f>
        <v>0</v>
      </c>
      <c r="BH24" s="82">
        <f>租税!BA13</f>
        <v>0</v>
      </c>
    </row>
    <row r="25" spans="2:60" ht="20.100000000000001" customHeight="1">
      <c r="B25" s="49"/>
      <c r="C25" s="9"/>
      <c r="D25" s="6"/>
      <c r="E25" s="11" t="s">
        <v>84</v>
      </c>
      <c r="F25" s="34"/>
      <c r="G25" s="317"/>
      <c r="I25" s="318"/>
      <c r="J25" s="84" t="s">
        <v>521</v>
      </c>
      <c r="K25" s="105">
        <f>租税!D14</f>
        <v>0</v>
      </c>
      <c r="L25" s="105">
        <f>租税!E14</f>
        <v>0</v>
      </c>
      <c r="M25" s="105">
        <f>租税!F14</f>
        <v>0</v>
      </c>
      <c r="N25" s="105">
        <f>租税!G14</f>
        <v>0</v>
      </c>
      <c r="O25" s="105">
        <f>租税!H14</f>
        <v>0</v>
      </c>
      <c r="P25" s="105">
        <f>租税!I14</f>
        <v>0</v>
      </c>
      <c r="Q25" s="105">
        <f>租税!J14</f>
        <v>0</v>
      </c>
      <c r="R25" s="105">
        <f>租税!K14</f>
        <v>0</v>
      </c>
      <c r="S25" s="105">
        <f>租税!L14</f>
        <v>0</v>
      </c>
      <c r="T25" s="105">
        <f>租税!M14</f>
        <v>0</v>
      </c>
      <c r="U25" s="105">
        <f>租税!N14</f>
        <v>0</v>
      </c>
      <c r="V25" s="105">
        <f>租税!O14</f>
        <v>0</v>
      </c>
      <c r="W25" s="105">
        <f>租税!P14</f>
        <v>0</v>
      </c>
      <c r="X25" s="105">
        <f>租税!Q14</f>
        <v>0</v>
      </c>
      <c r="Y25" s="105">
        <f>租税!R14</f>
        <v>0</v>
      </c>
      <c r="Z25" s="105">
        <f>租税!S14</f>
        <v>0</v>
      </c>
      <c r="AA25" s="105">
        <f>租税!T14</f>
        <v>0</v>
      </c>
      <c r="AB25" s="105">
        <f>租税!U14</f>
        <v>0</v>
      </c>
      <c r="AC25" s="105">
        <f>租税!V14</f>
        <v>0</v>
      </c>
      <c r="AD25" s="105">
        <f>租税!W14</f>
        <v>0</v>
      </c>
      <c r="AE25" s="105">
        <f>租税!X14</f>
        <v>0</v>
      </c>
      <c r="AF25" s="105">
        <f>租税!Y14</f>
        <v>0</v>
      </c>
      <c r="AG25" s="105">
        <f>租税!Z14</f>
        <v>0</v>
      </c>
      <c r="AH25" s="105">
        <f>租税!AA14</f>
        <v>0</v>
      </c>
      <c r="AI25" s="105">
        <f>租税!AB14</f>
        <v>0</v>
      </c>
      <c r="AJ25" s="105">
        <f>租税!AC14</f>
        <v>0</v>
      </c>
      <c r="AK25" s="105">
        <f>租税!AD14</f>
        <v>0</v>
      </c>
      <c r="AL25" s="105">
        <f>租税!AE14</f>
        <v>0</v>
      </c>
      <c r="AM25" s="105">
        <f>租税!AF14</f>
        <v>0</v>
      </c>
      <c r="AN25" s="105">
        <f>租税!AG14</f>
        <v>0</v>
      </c>
      <c r="AO25" s="105">
        <f>租税!AH14</f>
        <v>0</v>
      </c>
      <c r="AP25" s="105">
        <f>租税!AI14</f>
        <v>0</v>
      </c>
      <c r="AQ25" s="105">
        <f>租税!AJ14</f>
        <v>0</v>
      </c>
      <c r="AR25" s="105">
        <f>租税!AK14</f>
        <v>0</v>
      </c>
      <c r="AS25" s="105">
        <f>租税!AL14</f>
        <v>0</v>
      </c>
      <c r="AT25" s="105">
        <f>租税!AM14</f>
        <v>0</v>
      </c>
      <c r="AU25" s="105">
        <f>租税!AN14</f>
        <v>0</v>
      </c>
      <c r="AV25" s="105">
        <f>租税!AO14</f>
        <v>0</v>
      </c>
      <c r="AW25" s="105">
        <f>租税!AP14</f>
        <v>0</v>
      </c>
      <c r="AX25" s="105">
        <f>租税!AQ14</f>
        <v>0</v>
      </c>
      <c r="AY25" s="105">
        <f>租税!AR14</f>
        <v>0</v>
      </c>
      <c r="AZ25" s="105">
        <f>租税!AS14</f>
        <v>0</v>
      </c>
      <c r="BA25" s="105">
        <f>租税!AT14</f>
        <v>0</v>
      </c>
      <c r="BB25" s="105">
        <f>租税!AU14</f>
        <v>0</v>
      </c>
      <c r="BC25" s="105">
        <f>租税!AV14</f>
        <v>0</v>
      </c>
      <c r="BD25" s="105">
        <f>租税!AW14</f>
        <v>0</v>
      </c>
      <c r="BE25" s="105">
        <f>租税!AX14</f>
        <v>0</v>
      </c>
      <c r="BF25" s="105">
        <f>租税!AY14</f>
        <v>0</v>
      </c>
      <c r="BG25" s="105">
        <f>租税!AZ14</f>
        <v>0</v>
      </c>
      <c r="BH25" s="82">
        <f>租税!BA14</f>
        <v>0</v>
      </c>
    </row>
    <row r="26" spans="2:60" ht="20.100000000000001" customHeight="1">
      <c r="B26" s="49"/>
      <c r="C26" s="9"/>
      <c r="D26" s="6"/>
      <c r="E26" s="11" t="s">
        <v>55</v>
      </c>
      <c r="F26" s="34"/>
      <c r="G26" s="317"/>
      <c r="I26" s="505" t="s">
        <v>515</v>
      </c>
      <c r="J26" s="504"/>
      <c r="K26" s="105">
        <f>支払い利息!C81/1000</f>
        <v>0</v>
      </c>
      <c r="L26" s="105">
        <f>支払い利息!D81/1000</f>
        <v>0</v>
      </c>
      <c r="M26" s="105">
        <f>支払い利息!E81/1000</f>
        <v>0</v>
      </c>
      <c r="N26" s="105">
        <f>支払い利息!F81/1000</f>
        <v>0</v>
      </c>
      <c r="O26" s="105">
        <f>支払い利息!G81/1000</f>
        <v>0</v>
      </c>
      <c r="P26" s="105">
        <f>支払い利息!H81/1000</f>
        <v>0</v>
      </c>
      <c r="Q26" s="105">
        <f>支払い利息!I81/1000</f>
        <v>0</v>
      </c>
      <c r="R26" s="105">
        <f>支払い利息!J81/1000</f>
        <v>0</v>
      </c>
      <c r="S26" s="105">
        <f>支払い利息!K81/1000</f>
        <v>0</v>
      </c>
      <c r="T26" s="105">
        <f>支払い利息!L81/1000</f>
        <v>0</v>
      </c>
      <c r="U26" s="105">
        <f>支払い利息!M81/1000</f>
        <v>0</v>
      </c>
      <c r="V26" s="105">
        <f>支払い利息!N81/1000</f>
        <v>0</v>
      </c>
      <c r="W26" s="105">
        <f>支払い利息!O81/1000</f>
        <v>0</v>
      </c>
      <c r="X26" s="105">
        <f>支払い利息!P81/1000</f>
        <v>0</v>
      </c>
      <c r="Y26" s="105">
        <f>支払い利息!Q81/1000</f>
        <v>0</v>
      </c>
      <c r="Z26" s="105">
        <f>支払い利息!R81/1000</f>
        <v>0</v>
      </c>
      <c r="AA26" s="105">
        <f>支払い利息!S81/1000</f>
        <v>0</v>
      </c>
      <c r="AB26" s="105">
        <f>支払い利息!T81/1000</f>
        <v>0</v>
      </c>
      <c r="AC26" s="105">
        <f>支払い利息!U81/1000</f>
        <v>0</v>
      </c>
      <c r="AD26" s="105">
        <f>支払い利息!V81/1000</f>
        <v>0</v>
      </c>
      <c r="AE26" s="105">
        <f>支払い利息!W81/1000</f>
        <v>0</v>
      </c>
      <c r="AF26" s="105">
        <f>支払い利息!X81/1000</f>
        <v>0</v>
      </c>
      <c r="AG26" s="105">
        <f>支払い利息!Y81/1000</f>
        <v>0</v>
      </c>
      <c r="AH26" s="105">
        <f>支払い利息!Z81/1000</f>
        <v>0</v>
      </c>
      <c r="AI26" s="105">
        <f>支払い利息!AA81/1000</f>
        <v>0</v>
      </c>
      <c r="AJ26" s="105">
        <f>支払い利息!AB81/1000</f>
        <v>0</v>
      </c>
      <c r="AK26" s="105">
        <f>支払い利息!AC81/1000</f>
        <v>0</v>
      </c>
      <c r="AL26" s="105">
        <f>支払い利息!AD81/1000</f>
        <v>0</v>
      </c>
      <c r="AM26" s="105">
        <f>支払い利息!AE81/1000</f>
        <v>0</v>
      </c>
      <c r="AN26" s="105">
        <f>支払い利息!AF81/1000</f>
        <v>0</v>
      </c>
      <c r="AO26" s="105">
        <f>支払い利息!AG81/1000</f>
        <v>0</v>
      </c>
      <c r="AP26" s="105">
        <f>支払い利息!AH81/1000</f>
        <v>0</v>
      </c>
      <c r="AQ26" s="105">
        <f>支払い利息!AI81/1000</f>
        <v>0</v>
      </c>
      <c r="AR26" s="105">
        <f>支払い利息!AJ81/1000</f>
        <v>0</v>
      </c>
      <c r="AS26" s="105">
        <f>支払い利息!AK81/1000</f>
        <v>0</v>
      </c>
      <c r="AT26" s="105">
        <f>支払い利息!AL81/1000</f>
        <v>0</v>
      </c>
      <c r="AU26" s="105">
        <f>支払い利息!AM81/1000</f>
        <v>0</v>
      </c>
      <c r="AV26" s="105">
        <f>支払い利息!AN81/1000</f>
        <v>0</v>
      </c>
      <c r="AW26" s="105">
        <f>支払い利息!AO81/1000</f>
        <v>0</v>
      </c>
      <c r="AX26" s="105">
        <f>支払い利息!AP81/1000</f>
        <v>0</v>
      </c>
      <c r="AY26" s="105">
        <f>支払い利息!AQ81/1000</f>
        <v>0</v>
      </c>
      <c r="AZ26" s="105">
        <f>支払い利息!AR81/1000</f>
        <v>0</v>
      </c>
      <c r="BA26" s="105">
        <f>支払い利息!AS81/1000</f>
        <v>0</v>
      </c>
      <c r="BB26" s="105">
        <f>支払い利息!AT81/1000</f>
        <v>0</v>
      </c>
      <c r="BC26" s="105">
        <f>支払い利息!AU81/1000</f>
        <v>0</v>
      </c>
      <c r="BD26" s="105">
        <f>支払い利息!AV81/1000</f>
        <v>0</v>
      </c>
      <c r="BE26" s="105">
        <f>支払い利息!AW81/1000</f>
        <v>0</v>
      </c>
      <c r="BF26" s="105">
        <f>支払い利息!AX81/1000</f>
        <v>0</v>
      </c>
      <c r="BG26" s="105">
        <f>支払い利息!AY81/1000</f>
        <v>0</v>
      </c>
      <c r="BH26" s="82">
        <f>支払い利息!AZ81/1000</f>
        <v>0</v>
      </c>
    </row>
    <row r="27" spans="2:60" ht="20.100000000000001" customHeight="1">
      <c r="B27" s="49"/>
      <c r="C27" s="9"/>
      <c r="D27" s="6"/>
      <c r="E27" s="11" t="s">
        <v>85</v>
      </c>
      <c r="F27" s="34"/>
      <c r="G27" s="317"/>
      <c r="I27" s="503" t="s">
        <v>429</v>
      </c>
      <c r="J27" s="508"/>
      <c r="K27" s="105">
        <f>SUM(K28:K32)</f>
        <v>0</v>
      </c>
      <c r="L27" s="105">
        <f t="shared" ref="L27:BH27" si="4">SUM(L28:L32)</f>
        <v>0</v>
      </c>
      <c r="M27" s="105">
        <f t="shared" si="4"/>
        <v>0</v>
      </c>
      <c r="N27" s="105">
        <f t="shared" si="4"/>
        <v>0</v>
      </c>
      <c r="O27" s="105">
        <f t="shared" si="4"/>
        <v>0</v>
      </c>
      <c r="P27" s="105">
        <f t="shared" si="4"/>
        <v>0</v>
      </c>
      <c r="Q27" s="105">
        <f t="shared" si="4"/>
        <v>0</v>
      </c>
      <c r="R27" s="105">
        <f t="shared" si="4"/>
        <v>0</v>
      </c>
      <c r="S27" s="105">
        <f t="shared" si="4"/>
        <v>0</v>
      </c>
      <c r="T27" s="105">
        <f t="shared" si="4"/>
        <v>0</v>
      </c>
      <c r="U27" s="105">
        <f t="shared" si="4"/>
        <v>0</v>
      </c>
      <c r="V27" s="105">
        <f t="shared" si="4"/>
        <v>0</v>
      </c>
      <c r="W27" s="105">
        <f t="shared" si="4"/>
        <v>0</v>
      </c>
      <c r="X27" s="105">
        <f t="shared" si="4"/>
        <v>0</v>
      </c>
      <c r="Y27" s="105">
        <f t="shared" si="4"/>
        <v>0</v>
      </c>
      <c r="Z27" s="105">
        <f t="shared" si="4"/>
        <v>0</v>
      </c>
      <c r="AA27" s="105">
        <f t="shared" si="4"/>
        <v>0</v>
      </c>
      <c r="AB27" s="105">
        <f t="shared" si="4"/>
        <v>0</v>
      </c>
      <c r="AC27" s="105">
        <f t="shared" si="4"/>
        <v>0</v>
      </c>
      <c r="AD27" s="105">
        <f t="shared" si="4"/>
        <v>0</v>
      </c>
      <c r="AE27" s="105">
        <f t="shared" si="4"/>
        <v>0</v>
      </c>
      <c r="AF27" s="105">
        <f t="shared" si="4"/>
        <v>0</v>
      </c>
      <c r="AG27" s="105">
        <f t="shared" si="4"/>
        <v>0</v>
      </c>
      <c r="AH27" s="105">
        <f t="shared" si="4"/>
        <v>0</v>
      </c>
      <c r="AI27" s="105">
        <f t="shared" si="4"/>
        <v>0</v>
      </c>
      <c r="AJ27" s="105">
        <f t="shared" si="4"/>
        <v>0</v>
      </c>
      <c r="AK27" s="105">
        <f t="shared" si="4"/>
        <v>0</v>
      </c>
      <c r="AL27" s="105">
        <f t="shared" si="4"/>
        <v>0</v>
      </c>
      <c r="AM27" s="105">
        <f t="shared" si="4"/>
        <v>0</v>
      </c>
      <c r="AN27" s="105">
        <f t="shared" si="4"/>
        <v>0</v>
      </c>
      <c r="AO27" s="105">
        <f t="shared" si="4"/>
        <v>0</v>
      </c>
      <c r="AP27" s="105">
        <f t="shared" si="4"/>
        <v>0</v>
      </c>
      <c r="AQ27" s="105">
        <f t="shared" si="4"/>
        <v>0</v>
      </c>
      <c r="AR27" s="105">
        <f t="shared" si="4"/>
        <v>0</v>
      </c>
      <c r="AS27" s="105">
        <f t="shared" si="4"/>
        <v>0</v>
      </c>
      <c r="AT27" s="105">
        <f t="shared" si="4"/>
        <v>0</v>
      </c>
      <c r="AU27" s="105">
        <f t="shared" si="4"/>
        <v>0</v>
      </c>
      <c r="AV27" s="105">
        <f t="shared" si="4"/>
        <v>0</v>
      </c>
      <c r="AW27" s="105">
        <f t="shared" si="4"/>
        <v>0</v>
      </c>
      <c r="AX27" s="105">
        <f t="shared" si="4"/>
        <v>0</v>
      </c>
      <c r="AY27" s="105">
        <f t="shared" si="4"/>
        <v>0</v>
      </c>
      <c r="AZ27" s="105">
        <f t="shared" si="4"/>
        <v>0</v>
      </c>
      <c r="BA27" s="105">
        <f t="shared" si="4"/>
        <v>0</v>
      </c>
      <c r="BB27" s="105">
        <f t="shared" si="4"/>
        <v>0</v>
      </c>
      <c r="BC27" s="105">
        <f t="shared" si="4"/>
        <v>0</v>
      </c>
      <c r="BD27" s="105">
        <f t="shared" si="4"/>
        <v>0</v>
      </c>
      <c r="BE27" s="105">
        <f t="shared" si="4"/>
        <v>0</v>
      </c>
      <c r="BF27" s="105">
        <f t="shared" si="4"/>
        <v>0</v>
      </c>
      <c r="BG27" s="105">
        <f t="shared" si="4"/>
        <v>0</v>
      </c>
      <c r="BH27" s="82">
        <f t="shared" si="4"/>
        <v>0</v>
      </c>
    </row>
    <row r="28" spans="2:60" ht="20.100000000000001" customHeight="1">
      <c r="B28" s="49"/>
      <c r="C28" s="9"/>
      <c r="D28" s="6"/>
      <c r="E28" s="11" t="s">
        <v>86</v>
      </c>
      <c r="F28" s="34"/>
      <c r="G28" s="317"/>
      <c r="I28" s="318"/>
      <c r="J28" s="84" t="s">
        <v>469</v>
      </c>
      <c r="K28" s="34"/>
      <c r="L28" s="34"/>
      <c r="M28" s="34"/>
      <c r="N28" s="34"/>
      <c r="O28" s="34"/>
      <c r="P28" s="34"/>
      <c r="Q28" s="34"/>
      <c r="R28" s="34"/>
      <c r="S28" s="34"/>
      <c r="T28" s="34"/>
      <c r="U28" s="34"/>
      <c r="V28" s="34"/>
      <c r="W28" s="34"/>
      <c r="X28" s="34"/>
      <c r="Y28" s="34"/>
      <c r="Z28" s="34"/>
      <c r="AA28" s="34"/>
      <c r="AB28" s="34"/>
      <c r="AC28" s="34"/>
      <c r="AD28" s="228"/>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41"/>
    </row>
    <row r="29" spans="2:60" ht="20.100000000000001" customHeight="1">
      <c r="B29" s="49"/>
      <c r="C29" s="9"/>
      <c r="D29" s="7"/>
      <c r="E29" s="11" t="s">
        <v>321</v>
      </c>
      <c r="F29" s="34"/>
      <c r="G29" s="317"/>
      <c r="I29" s="318"/>
      <c r="J29" s="84" t="s">
        <v>73</v>
      </c>
      <c r="K29" s="36"/>
      <c r="L29" s="36"/>
      <c r="M29" s="36"/>
      <c r="N29" s="36"/>
      <c r="O29" s="36"/>
      <c r="P29" s="36"/>
      <c r="Q29" s="36"/>
      <c r="R29" s="36"/>
      <c r="S29" s="36"/>
      <c r="T29" s="36"/>
      <c r="U29" s="36"/>
      <c r="V29" s="36"/>
      <c r="W29" s="36"/>
      <c r="X29" s="36"/>
      <c r="Y29" s="36"/>
      <c r="Z29" s="36"/>
      <c r="AA29" s="36"/>
      <c r="AB29" s="36"/>
      <c r="AC29" s="36"/>
      <c r="AD29" s="229"/>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41"/>
    </row>
    <row r="30" spans="2:60" ht="20.100000000000001" customHeight="1">
      <c r="B30" s="49"/>
      <c r="C30" s="6"/>
      <c r="D30" s="14" t="s">
        <v>87</v>
      </c>
      <c r="E30" s="14"/>
      <c r="F30" s="34"/>
      <c r="G30" s="317"/>
      <c r="I30" s="318"/>
      <c r="J30" s="84" t="s">
        <v>328</v>
      </c>
      <c r="K30" s="36"/>
      <c r="L30" s="36"/>
      <c r="M30" s="36"/>
      <c r="N30" s="36"/>
      <c r="O30" s="36"/>
      <c r="P30" s="36"/>
      <c r="Q30" s="36"/>
      <c r="R30" s="36"/>
      <c r="S30" s="36"/>
      <c r="T30" s="36"/>
      <c r="U30" s="36"/>
      <c r="V30" s="36"/>
      <c r="W30" s="36"/>
      <c r="X30" s="36"/>
      <c r="Y30" s="36"/>
      <c r="Z30" s="36"/>
      <c r="AA30" s="36"/>
      <c r="AB30" s="36"/>
      <c r="AC30" s="36"/>
      <c r="AD30" s="229"/>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41"/>
    </row>
    <row r="31" spans="2:60" ht="20.100000000000001" customHeight="1">
      <c r="B31" s="49"/>
      <c r="C31" s="6"/>
      <c r="D31" s="13" t="s">
        <v>88</v>
      </c>
      <c r="E31" s="58"/>
      <c r="F31" s="105">
        <f>SUM(F32:F33)</f>
        <v>0</v>
      </c>
      <c r="G31" s="317">
        <f>SUM(G32:G33)</f>
        <v>0</v>
      </c>
      <c r="I31" s="318"/>
      <c r="J31" s="84" t="s">
        <v>325</v>
      </c>
      <c r="K31" s="36"/>
      <c r="L31" s="36"/>
      <c r="M31" s="36"/>
      <c r="N31" s="36"/>
      <c r="O31" s="36"/>
      <c r="P31" s="36"/>
      <c r="Q31" s="36"/>
      <c r="R31" s="36"/>
      <c r="S31" s="36"/>
      <c r="T31" s="36"/>
      <c r="U31" s="36"/>
      <c r="V31" s="36"/>
      <c r="W31" s="36"/>
      <c r="X31" s="36"/>
      <c r="Y31" s="36"/>
      <c r="Z31" s="36"/>
      <c r="AA31" s="36"/>
      <c r="AB31" s="36"/>
      <c r="AC31" s="36"/>
      <c r="AD31" s="36"/>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41"/>
    </row>
    <row r="32" spans="2:60" ht="20.100000000000001" customHeight="1">
      <c r="B32" s="49"/>
      <c r="C32" s="6"/>
      <c r="D32" s="58"/>
      <c r="E32" s="10" t="s">
        <v>89</v>
      </c>
      <c r="F32" s="34"/>
      <c r="G32" s="317"/>
      <c r="I32" s="318"/>
      <c r="J32" s="321" t="s">
        <v>326</v>
      </c>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41"/>
    </row>
    <row r="33" spans="2:60" ht="20.100000000000001" customHeight="1">
      <c r="B33" s="49"/>
      <c r="C33" s="7"/>
      <c r="D33" s="7"/>
      <c r="E33" s="14" t="s">
        <v>90</v>
      </c>
      <c r="F33" s="34"/>
      <c r="G33" s="317"/>
      <c r="I33" s="509"/>
      <c r="J33" s="510"/>
      <c r="K33" s="36"/>
      <c r="L33" s="36"/>
      <c r="M33" s="36"/>
      <c r="N33" s="36"/>
      <c r="O33" s="36"/>
      <c r="P33" s="36"/>
      <c r="Q33" s="36"/>
      <c r="R33" s="36"/>
      <c r="S33" s="36"/>
      <c r="T33" s="36"/>
      <c r="U33" s="36"/>
      <c r="V33" s="36"/>
      <c r="W33" s="36"/>
      <c r="X33" s="36"/>
      <c r="Y33" s="36"/>
      <c r="Z33" s="36"/>
      <c r="AA33" s="36"/>
      <c r="AB33" s="36"/>
      <c r="AC33" s="36"/>
      <c r="AD33" s="229"/>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41"/>
    </row>
    <row r="34" spans="2:60" ht="20.100000000000001" customHeight="1">
      <c r="B34" s="49"/>
      <c r="C34" s="13" t="s">
        <v>320</v>
      </c>
      <c r="D34" s="14"/>
      <c r="E34" s="14"/>
      <c r="F34" s="105">
        <f>SUM(F35:F38)</f>
        <v>0</v>
      </c>
      <c r="G34" s="169">
        <f>IF($C$11="あり",F34*$P$55,IF($C$11="なし",$F$34,""))</f>
        <v>0</v>
      </c>
      <c r="I34" s="509"/>
      <c r="J34" s="510"/>
      <c r="K34" s="36"/>
      <c r="L34" s="36"/>
      <c r="M34" s="36"/>
      <c r="N34" s="36"/>
      <c r="O34" s="36"/>
      <c r="P34" s="36"/>
      <c r="Q34" s="36"/>
      <c r="R34" s="36"/>
      <c r="S34" s="36"/>
      <c r="T34" s="36"/>
      <c r="U34" s="36"/>
      <c r="V34" s="36"/>
      <c r="W34" s="36"/>
      <c r="X34" s="36"/>
      <c r="Y34" s="36"/>
      <c r="Z34" s="36"/>
      <c r="AA34" s="36"/>
      <c r="AB34" s="36"/>
      <c r="AC34" s="36"/>
      <c r="AD34" s="229"/>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41"/>
    </row>
    <row r="35" spans="2:60" ht="20.100000000000001" customHeight="1">
      <c r="B35" s="49"/>
      <c r="C35" s="6"/>
      <c r="D35" s="14" t="s">
        <v>176</v>
      </c>
      <c r="E35" s="14"/>
      <c r="F35" s="34"/>
      <c r="G35" s="317"/>
      <c r="I35" s="509"/>
      <c r="J35" s="510"/>
      <c r="K35" s="36"/>
      <c r="L35" s="36"/>
      <c r="M35" s="36"/>
      <c r="N35" s="36"/>
      <c r="O35" s="36"/>
      <c r="P35" s="36"/>
      <c r="Q35" s="36"/>
      <c r="R35" s="36"/>
      <c r="S35" s="36"/>
      <c r="T35" s="36"/>
      <c r="U35" s="36"/>
      <c r="V35" s="36"/>
      <c r="W35" s="36"/>
      <c r="X35" s="36"/>
      <c r="Y35" s="36"/>
      <c r="Z35" s="36"/>
      <c r="AA35" s="36"/>
      <c r="AB35" s="36"/>
      <c r="AC35" s="36"/>
      <c r="AD35" s="229"/>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41"/>
    </row>
    <row r="36" spans="2:60" ht="20.100000000000001" customHeight="1">
      <c r="B36" s="49"/>
      <c r="C36" s="6"/>
      <c r="D36" s="14" t="s">
        <v>177</v>
      </c>
      <c r="E36" s="14"/>
      <c r="F36" s="34"/>
      <c r="G36" s="317"/>
      <c r="I36" s="509"/>
      <c r="J36" s="510"/>
      <c r="K36" s="36"/>
      <c r="L36" s="36"/>
      <c r="M36" s="36"/>
      <c r="N36" s="36"/>
      <c r="O36" s="36"/>
      <c r="P36" s="36"/>
      <c r="Q36" s="36"/>
      <c r="R36" s="36"/>
      <c r="S36" s="36"/>
      <c r="T36" s="36"/>
      <c r="U36" s="36"/>
      <c r="V36" s="36"/>
      <c r="W36" s="36"/>
      <c r="X36" s="36"/>
      <c r="Y36" s="36"/>
      <c r="Z36" s="36"/>
      <c r="AA36" s="36"/>
      <c r="AB36" s="36"/>
      <c r="AC36" s="36"/>
      <c r="AD36" s="229"/>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41"/>
    </row>
    <row r="37" spans="2:60" ht="20.100000000000001" customHeight="1" thickBot="1">
      <c r="B37" s="49"/>
      <c r="C37" s="6"/>
      <c r="D37" s="14" t="s">
        <v>322</v>
      </c>
      <c r="E37" s="14"/>
      <c r="F37" s="34"/>
      <c r="G37" s="317"/>
      <c r="I37" s="519"/>
      <c r="J37" s="520"/>
      <c r="K37" s="36"/>
      <c r="L37" s="36"/>
      <c r="M37" s="36"/>
      <c r="N37" s="36"/>
      <c r="O37" s="36"/>
      <c r="P37" s="36"/>
      <c r="Q37" s="36"/>
      <c r="R37" s="36"/>
      <c r="S37" s="36"/>
      <c r="T37" s="36"/>
      <c r="U37" s="36"/>
      <c r="V37" s="36"/>
      <c r="W37" s="36"/>
      <c r="X37" s="36"/>
      <c r="Y37" s="36"/>
      <c r="Z37" s="36"/>
      <c r="AA37" s="36"/>
      <c r="AB37" s="36"/>
      <c r="AC37" s="36"/>
      <c r="AD37" s="229"/>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41"/>
    </row>
    <row r="38" spans="2:60" ht="20.100000000000001" customHeight="1" thickTop="1" thickBot="1">
      <c r="B38" s="49"/>
      <c r="C38" s="6"/>
      <c r="D38" s="14" t="s">
        <v>323</v>
      </c>
      <c r="E38" s="14"/>
      <c r="F38" s="34"/>
      <c r="G38" s="317"/>
      <c r="I38" s="52" t="s">
        <v>441</v>
      </c>
      <c r="J38" s="294"/>
      <c r="K38" s="44">
        <f t="shared" ref="K38:BH38" si="5">SUM(K13:K14,K15,K19,K20,K26,K27,K33:K37)</f>
        <v>0</v>
      </c>
      <c r="L38" s="44">
        <f t="shared" si="5"/>
        <v>0</v>
      </c>
      <c r="M38" s="44">
        <f t="shared" si="5"/>
        <v>0</v>
      </c>
      <c r="N38" s="44">
        <f t="shared" si="5"/>
        <v>0</v>
      </c>
      <c r="O38" s="44">
        <f t="shared" si="5"/>
        <v>0</v>
      </c>
      <c r="P38" s="44">
        <f t="shared" si="5"/>
        <v>0</v>
      </c>
      <c r="Q38" s="44">
        <f t="shared" si="5"/>
        <v>0</v>
      </c>
      <c r="R38" s="44">
        <f t="shared" si="5"/>
        <v>0</v>
      </c>
      <c r="S38" s="44">
        <f t="shared" si="5"/>
        <v>0</v>
      </c>
      <c r="T38" s="44">
        <f t="shared" si="5"/>
        <v>0</v>
      </c>
      <c r="U38" s="44">
        <f t="shared" si="5"/>
        <v>0</v>
      </c>
      <c r="V38" s="44">
        <f t="shared" si="5"/>
        <v>0</v>
      </c>
      <c r="W38" s="44">
        <f t="shared" si="5"/>
        <v>0</v>
      </c>
      <c r="X38" s="44">
        <f t="shared" si="5"/>
        <v>0</v>
      </c>
      <c r="Y38" s="44">
        <f t="shared" si="5"/>
        <v>0</v>
      </c>
      <c r="Z38" s="44">
        <f t="shared" si="5"/>
        <v>0</v>
      </c>
      <c r="AA38" s="44">
        <f t="shared" si="5"/>
        <v>0</v>
      </c>
      <c r="AB38" s="44">
        <f t="shared" si="5"/>
        <v>0</v>
      </c>
      <c r="AC38" s="44">
        <f t="shared" si="5"/>
        <v>0</v>
      </c>
      <c r="AD38" s="44">
        <f t="shared" si="5"/>
        <v>0</v>
      </c>
      <c r="AE38" s="44">
        <f t="shared" si="5"/>
        <v>0</v>
      </c>
      <c r="AF38" s="44">
        <f t="shared" si="5"/>
        <v>0</v>
      </c>
      <c r="AG38" s="44">
        <f t="shared" si="5"/>
        <v>0</v>
      </c>
      <c r="AH38" s="44">
        <f t="shared" si="5"/>
        <v>0</v>
      </c>
      <c r="AI38" s="44">
        <f t="shared" si="5"/>
        <v>0</v>
      </c>
      <c r="AJ38" s="44">
        <f t="shared" si="5"/>
        <v>0</v>
      </c>
      <c r="AK38" s="44">
        <f t="shared" si="5"/>
        <v>0</v>
      </c>
      <c r="AL38" s="44">
        <f t="shared" si="5"/>
        <v>0</v>
      </c>
      <c r="AM38" s="44">
        <f t="shared" si="5"/>
        <v>0</v>
      </c>
      <c r="AN38" s="44">
        <f t="shared" si="5"/>
        <v>0</v>
      </c>
      <c r="AO38" s="44">
        <f t="shared" si="5"/>
        <v>0</v>
      </c>
      <c r="AP38" s="44">
        <f t="shared" si="5"/>
        <v>0</v>
      </c>
      <c r="AQ38" s="44">
        <f t="shared" si="5"/>
        <v>0</v>
      </c>
      <c r="AR38" s="44">
        <f t="shared" si="5"/>
        <v>0</v>
      </c>
      <c r="AS38" s="44">
        <f t="shared" si="5"/>
        <v>0</v>
      </c>
      <c r="AT38" s="44">
        <f t="shared" si="5"/>
        <v>0</v>
      </c>
      <c r="AU38" s="44">
        <f t="shared" si="5"/>
        <v>0</v>
      </c>
      <c r="AV38" s="44">
        <f t="shared" si="5"/>
        <v>0</v>
      </c>
      <c r="AW38" s="44">
        <f t="shared" si="5"/>
        <v>0</v>
      </c>
      <c r="AX38" s="44">
        <f t="shared" si="5"/>
        <v>0</v>
      </c>
      <c r="AY38" s="44">
        <f t="shared" si="5"/>
        <v>0</v>
      </c>
      <c r="AZ38" s="44">
        <f t="shared" si="5"/>
        <v>0</v>
      </c>
      <c r="BA38" s="44">
        <f t="shared" si="5"/>
        <v>0</v>
      </c>
      <c r="BB38" s="44">
        <f t="shared" si="5"/>
        <v>0</v>
      </c>
      <c r="BC38" s="44">
        <f t="shared" si="5"/>
        <v>0</v>
      </c>
      <c r="BD38" s="44">
        <f t="shared" si="5"/>
        <v>0</v>
      </c>
      <c r="BE38" s="44">
        <f t="shared" si="5"/>
        <v>0</v>
      </c>
      <c r="BF38" s="44">
        <f t="shared" si="5"/>
        <v>0</v>
      </c>
      <c r="BG38" s="44">
        <f t="shared" si="5"/>
        <v>0</v>
      </c>
      <c r="BH38" s="374">
        <f t="shared" si="5"/>
        <v>0</v>
      </c>
    </row>
    <row r="39" spans="2:60" ht="20.100000000000001" customHeight="1">
      <c r="B39" s="49"/>
      <c r="C39" s="14" t="s">
        <v>91</v>
      </c>
      <c r="D39" s="14"/>
      <c r="E39" s="14"/>
      <c r="F39" s="34"/>
      <c r="G39" s="169">
        <f>IF($C$11="あり",F39*$P$56,IF($C$11="なし",$F$39,""))</f>
        <v>0</v>
      </c>
      <c r="I39" s="279" t="s">
        <v>329</v>
      </c>
      <c r="J39" s="279"/>
    </row>
    <row r="40" spans="2:60" ht="20.100000000000001" customHeight="1">
      <c r="B40" s="49"/>
      <c r="C40" s="14" t="s">
        <v>92</v>
      </c>
      <c r="D40" s="14"/>
      <c r="E40" s="14"/>
      <c r="F40" s="34"/>
      <c r="G40" s="169">
        <f>IF($C$11="あり",F40*$P$57,IF($C$11="なし",$F$40,""))</f>
        <v>0</v>
      </c>
      <c r="I40" s="279" t="s">
        <v>330</v>
      </c>
      <c r="J40" s="2"/>
    </row>
    <row r="41" spans="2:60" ht="20.100000000000001" customHeight="1">
      <c r="B41" s="49"/>
      <c r="C41" s="14" t="s">
        <v>93</v>
      </c>
      <c r="D41" s="14"/>
      <c r="E41" s="14"/>
      <c r="F41" s="34"/>
      <c r="G41" s="317"/>
      <c r="I41" s="279"/>
      <c r="J41" s="2"/>
    </row>
    <row r="42" spans="2:60" ht="20.100000000000001" customHeight="1" thickBot="1">
      <c r="B42" s="49"/>
      <c r="C42" s="14" t="s">
        <v>94</v>
      </c>
      <c r="D42" s="14"/>
      <c r="E42" s="14"/>
      <c r="F42" s="34"/>
      <c r="G42" s="317"/>
      <c r="I42" s="2" t="s">
        <v>470</v>
      </c>
      <c r="J42" s="2"/>
      <c r="K42" s="223" t="s">
        <v>202</v>
      </c>
      <c r="L42" s="221" t="s">
        <v>226</v>
      </c>
    </row>
    <row r="43" spans="2:60" ht="20.100000000000001" customHeight="1">
      <c r="B43" s="50"/>
      <c r="C43" s="14" t="s">
        <v>95</v>
      </c>
      <c r="D43" s="14"/>
      <c r="E43" s="14"/>
      <c r="F43" s="34"/>
      <c r="G43" s="317"/>
      <c r="I43" s="46" t="s">
        <v>62</v>
      </c>
      <c r="J43" s="292"/>
      <c r="K43" s="38">
        <v>1</v>
      </c>
      <c r="L43" s="38">
        <v>2</v>
      </c>
      <c r="M43" s="38">
        <v>3</v>
      </c>
      <c r="N43" s="38">
        <v>4</v>
      </c>
      <c r="O43" s="38">
        <v>5</v>
      </c>
      <c r="P43" s="38">
        <v>6</v>
      </c>
      <c r="Q43" s="38">
        <v>7</v>
      </c>
      <c r="R43" s="38">
        <v>8</v>
      </c>
      <c r="S43" s="38">
        <v>9</v>
      </c>
      <c r="T43" s="38">
        <v>10</v>
      </c>
      <c r="U43" s="38">
        <v>11</v>
      </c>
      <c r="V43" s="38">
        <v>12</v>
      </c>
      <c r="W43" s="38">
        <v>13</v>
      </c>
      <c r="X43" s="38">
        <v>14</v>
      </c>
      <c r="Y43" s="38">
        <v>15</v>
      </c>
      <c r="Z43" s="38">
        <v>16</v>
      </c>
      <c r="AA43" s="38">
        <v>17</v>
      </c>
      <c r="AB43" s="38">
        <v>18</v>
      </c>
      <c r="AC43" s="38">
        <v>19</v>
      </c>
      <c r="AD43" s="226">
        <v>20</v>
      </c>
      <c r="AE43" s="38">
        <v>21</v>
      </c>
      <c r="AF43" s="38">
        <v>22</v>
      </c>
      <c r="AG43" s="38">
        <v>23</v>
      </c>
      <c r="AH43" s="38">
        <v>24</v>
      </c>
      <c r="AI43" s="38">
        <v>25</v>
      </c>
      <c r="AJ43" s="38">
        <v>26</v>
      </c>
      <c r="AK43" s="38">
        <v>27</v>
      </c>
      <c r="AL43" s="38">
        <v>28</v>
      </c>
      <c r="AM43" s="38">
        <v>29</v>
      </c>
      <c r="AN43" s="38">
        <v>30</v>
      </c>
      <c r="AO43" s="38">
        <v>31</v>
      </c>
      <c r="AP43" s="38">
        <v>32</v>
      </c>
      <c r="AQ43" s="38">
        <v>33</v>
      </c>
      <c r="AR43" s="38">
        <v>34</v>
      </c>
      <c r="AS43" s="38">
        <v>35</v>
      </c>
      <c r="AT43" s="38">
        <v>36</v>
      </c>
      <c r="AU43" s="38">
        <v>37</v>
      </c>
      <c r="AV43" s="38">
        <v>38</v>
      </c>
      <c r="AW43" s="38">
        <v>39</v>
      </c>
      <c r="AX43" s="38">
        <v>40</v>
      </c>
      <c r="AY43" s="38">
        <v>41</v>
      </c>
      <c r="AZ43" s="38">
        <v>42</v>
      </c>
      <c r="BA43" s="38">
        <v>43</v>
      </c>
      <c r="BB43" s="38">
        <v>44</v>
      </c>
      <c r="BC43" s="38">
        <v>45</v>
      </c>
      <c r="BD43" s="38">
        <v>46</v>
      </c>
      <c r="BE43" s="38">
        <v>47</v>
      </c>
      <c r="BF43" s="38">
        <v>48</v>
      </c>
      <c r="BG43" s="38">
        <v>49</v>
      </c>
      <c r="BH43" s="39">
        <v>50</v>
      </c>
    </row>
    <row r="44" spans="2:60" ht="20.100000000000001" customHeight="1">
      <c r="B44" s="51" t="s">
        <v>439</v>
      </c>
      <c r="C44" s="14"/>
      <c r="D44" s="14"/>
      <c r="E44" s="14"/>
      <c r="F44" s="34"/>
      <c r="G44" s="317"/>
      <c r="I44" s="48" t="s">
        <v>63</v>
      </c>
      <c r="J44" s="45"/>
      <c r="K44" s="332">
        <f>K8</f>
        <v>0</v>
      </c>
      <c r="L44" s="332">
        <f>K44+1</f>
        <v>1</v>
      </c>
      <c r="M44" s="332">
        <f t="shared" ref="M44:N44" si="6">L44+1</f>
        <v>2</v>
      </c>
      <c r="N44" s="332">
        <f t="shared" si="6"/>
        <v>3</v>
      </c>
      <c r="O44" s="332">
        <f>N44+1</f>
        <v>4</v>
      </c>
      <c r="P44" s="332">
        <f t="shared" ref="P44:BH44" si="7">O44+1</f>
        <v>5</v>
      </c>
      <c r="Q44" s="332">
        <f t="shared" si="7"/>
        <v>6</v>
      </c>
      <c r="R44" s="332">
        <f t="shared" si="7"/>
        <v>7</v>
      </c>
      <c r="S44" s="332">
        <f t="shared" si="7"/>
        <v>8</v>
      </c>
      <c r="T44" s="332">
        <f t="shared" si="7"/>
        <v>9</v>
      </c>
      <c r="U44" s="332">
        <f t="shared" si="7"/>
        <v>10</v>
      </c>
      <c r="V44" s="332">
        <f t="shared" si="7"/>
        <v>11</v>
      </c>
      <c r="W44" s="332">
        <f t="shared" si="7"/>
        <v>12</v>
      </c>
      <c r="X44" s="332">
        <f t="shared" si="7"/>
        <v>13</v>
      </c>
      <c r="Y44" s="332">
        <f t="shared" si="7"/>
        <v>14</v>
      </c>
      <c r="Z44" s="332">
        <f t="shared" si="7"/>
        <v>15</v>
      </c>
      <c r="AA44" s="332">
        <f t="shared" si="7"/>
        <v>16</v>
      </c>
      <c r="AB44" s="332">
        <f t="shared" si="7"/>
        <v>17</v>
      </c>
      <c r="AC44" s="332">
        <f t="shared" si="7"/>
        <v>18</v>
      </c>
      <c r="AD44" s="333">
        <f t="shared" si="7"/>
        <v>19</v>
      </c>
      <c r="AE44" s="332">
        <f t="shared" si="7"/>
        <v>20</v>
      </c>
      <c r="AF44" s="332">
        <f t="shared" si="7"/>
        <v>21</v>
      </c>
      <c r="AG44" s="332">
        <f t="shared" si="7"/>
        <v>22</v>
      </c>
      <c r="AH44" s="332">
        <f t="shared" si="7"/>
        <v>23</v>
      </c>
      <c r="AI44" s="332">
        <f t="shared" si="7"/>
        <v>24</v>
      </c>
      <c r="AJ44" s="332">
        <f t="shared" si="7"/>
        <v>25</v>
      </c>
      <c r="AK44" s="332">
        <f t="shared" si="7"/>
        <v>26</v>
      </c>
      <c r="AL44" s="332">
        <f t="shared" si="7"/>
        <v>27</v>
      </c>
      <c r="AM44" s="332">
        <f t="shared" si="7"/>
        <v>28</v>
      </c>
      <c r="AN44" s="332">
        <f t="shared" si="7"/>
        <v>29</v>
      </c>
      <c r="AO44" s="332">
        <f t="shared" si="7"/>
        <v>30</v>
      </c>
      <c r="AP44" s="332">
        <f t="shared" si="7"/>
        <v>31</v>
      </c>
      <c r="AQ44" s="332">
        <f t="shared" si="7"/>
        <v>32</v>
      </c>
      <c r="AR44" s="332">
        <f t="shared" si="7"/>
        <v>33</v>
      </c>
      <c r="AS44" s="332">
        <f t="shared" si="7"/>
        <v>34</v>
      </c>
      <c r="AT44" s="332">
        <f t="shared" si="7"/>
        <v>35</v>
      </c>
      <c r="AU44" s="332">
        <f t="shared" si="7"/>
        <v>36</v>
      </c>
      <c r="AV44" s="332">
        <f t="shared" si="7"/>
        <v>37</v>
      </c>
      <c r="AW44" s="332">
        <f t="shared" si="7"/>
        <v>38</v>
      </c>
      <c r="AX44" s="332">
        <f t="shared" si="7"/>
        <v>39</v>
      </c>
      <c r="AY44" s="332">
        <f t="shared" si="7"/>
        <v>40</v>
      </c>
      <c r="AZ44" s="332">
        <f t="shared" si="7"/>
        <v>41</v>
      </c>
      <c r="BA44" s="332">
        <f t="shared" si="7"/>
        <v>42</v>
      </c>
      <c r="BB44" s="332">
        <f t="shared" si="7"/>
        <v>43</v>
      </c>
      <c r="BC44" s="332">
        <f t="shared" si="7"/>
        <v>44</v>
      </c>
      <c r="BD44" s="332">
        <f t="shared" si="7"/>
        <v>45</v>
      </c>
      <c r="BE44" s="332">
        <f t="shared" si="7"/>
        <v>46</v>
      </c>
      <c r="BF44" s="332">
        <f t="shared" si="7"/>
        <v>47</v>
      </c>
      <c r="BG44" s="332">
        <f t="shared" si="7"/>
        <v>48</v>
      </c>
      <c r="BH44" s="334">
        <f t="shared" si="7"/>
        <v>49</v>
      </c>
    </row>
    <row r="45" spans="2:60" ht="20.100000000000001" customHeight="1">
      <c r="B45" s="51" t="s">
        <v>314</v>
      </c>
      <c r="C45" s="14"/>
      <c r="D45" s="14"/>
      <c r="E45" s="14"/>
      <c r="F45" s="34"/>
      <c r="G45" s="317"/>
      <c r="I45" s="506" t="s">
        <v>75</v>
      </c>
      <c r="J45" s="507"/>
      <c r="K45" s="105" t="str" cm="1">
        <f t="array" ref="K45">IF(AND(減価償却費!$G59=0,減価償却費!$G108=0),"",_xlfn.IFS(減価償却費!$D$11="定額法",ABS(減価償却費!$G59),減価償却費!$D$11="定率法",ABS(減価償却費!$G108))/1000)</f>
        <v/>
      </c>
      <c r="L45" s="105" t="str" cm="1">
        <f t="array" ref="L45">IF(AND(減価償却費!$G59=0,減価償却費!$G108=0),"",_xlfn.IFS(減価償却費!$D$11="定額法",ABS(減価償却費!$G59),減価償却費!$D$11="定率法",ABS(減価償却費!$G108))/1000)</f>
        <v/>
      </c>
      <c r="M45" s="105" t="str" cm="1">
        <f t="array" ref="M45">IF(AND(減価償却費!$G59=0,減価償却費!$G108=0),"",_xlfn.IFS(減価償却費!$D$11="定額法",ABS(減価償却費!$G59),減価償却費!$D$11="定率法",ABS(減価償却費!$G108))/1000)</f>
        <v/>
      </c>
      <c r="N45" s="105" t="str" cm="1">
        <f t="array" ref="N45">IF(AND(減価償却費!$G59=0,減価償却費!$G108=0),"",_xlfn.IFS(減価償却費!$D$11="定額法",ABS(減価償却費!$G59),減価償却費!$D$11="定率法",ABS(減価償却費!$G108))/1000)</f>
        <v/>
      </c>
      <c r="O45" s="105" t="str" cm="1">
        <f t="array" ref="O45">IF(AND(減価償却費!$G59=0,減価償却費!$G108=0),"",_xlfn.IFS(減価償却費!$D$11="定額法",ABS(減価償却費!$G59),減価償却費!$D$11="定率法",ABS(減価償却費!$G108))/1000)</f>
        <v/>
      </c>
      <c r="P45" s="105" t="str" cm="1">
        <f t="array" ref="P45">IF(AND(減価償却費!$G59=0,減価償却費!$G108=0),"",_xlfn.IFS(減価償却費!$D$11="定額法",ABS(減価償却費!$G59),減価償却費!$D$11="定率法",ABS(減価償却費!$G108))/1000)</f>
        <v/>
      </c>
      <c r="Q45" s="105" t="str" cm="1">
        <f t="array" ref="Q45">IF(AND(減価償却費!$G59=0,減価償却費!$G108=0),"",_xlfn.IFS(減価償却費!$D$11="定額法",ABS(減価償却費!$G59),減価償却費!$D$11="定率法",ABS(減価償却費!$G108))/1000)</f>
        <v/>
      </c>
      <c r="R45" s="105" t="str" cm="1">
        <f t="array" ref="R45">IF(AND(減価償却費!$G59=0,減価償却費!$G108=0),"",_xlfn.IFS(減価償却費!$D$11="定額法",ABS(減価償却費!$G59),減価償却費!$D$11="定率法",ABS(減価償却費!$G108))/1000)</f>
        <v/>
      </c>
      <c r="S45" s="105" t="str" cm="1">
        <f t="array" ref="S45">IF(AND(減価償却費!$G59=0,減価償却費!$G108=0),"",_xlfn.IFS(減価償却費!$D$11="定額法",ABS(減価償却費!$G59),減価償却費!$D$11="定率法",ABS(減価償却費!$G108))/1000)</f>
        <v/>
      </c>
      <c r="T45" s="105" t="str" cm="1">
        <f t="array" ref="T45">IF(AND(減価償却費!$G59=0,減価償却費!$G108=0),"",_xlfn.IFS(減価償却費!$D$11="定額法",ABS(減価償却費!$G59),減価償却費!$D$11="定率法",ABS(減価償却費!$G108))/1000)</f>
        <v/>
      </c>
      <c r="U45" s="105" t="str" cm="1">
        <f t="array" ref="U45">IF(AND(減価償却費!$G59=0,減価償却費!$G108=0),"",_xlfn.IFS(減価償却費!$D$11="定額法",ABS(減価償却費!$G59),減価償却費!$D$11="定率法",ABS(減価償却費!$G108))/1000)</f>
        <v/>
      </c>
      <c r="V45" s="105" t="str" cm="1">
        <f t="array" ref="V45">IF(AND(減価償却費!$G59=0,減価償却費!$G108=0),"",_xlfn.IFS(減価償却費!$D$11="定額法",ABS(減価償却費!$G59),減価償却費!$D$11="定率法",ABS(減価償却費!$G108))/1000)</f>
        <v/>
      </c>
      <c r="W45" s="105" t="str" cm="1">
        <f t="array" ref="W45">IF(AND(減価償却費!$G59=0,減価償却費!$G108=0),"",_xlfn.IFS(減価償却費!$D$11="定額法",ABS(減価償却費!$G59),減価償却費!$D$11="定率法",ABS(減価償却費!$G108))/1000)</f>
        <v/>
      </c>
      <c r="X45" s="105" t="str" cm="1">
        <f t="array" ref="X45">IF(AND(減価償却費!$G59=0,減価償却費!$G108=0),"",_xlfn.IFS(減価償却費!$D$11="定額法",ABS(減価償却費!$G59),減価償却費!$D$11="定率法",ABS(減価償却費!$G108))/1000)</f>
        <v/>
      </c>
      <c r="Y45" s="105" t="str" cm="1">
        <f t="array" ref="Y45">IF(AND(減価償却費!$G59=0,減価償却費!$G108=0),"",_xlfn.IFS(減価償却費!$D$11="定額法",ABS(減価償却費!$G59),減価償却費!$D$11="定率法",ABS(減価償却費!$G108))/1000)</f>
        <v/>
      </c>
      <c r="Z45" s="105" t="str" cm="1">
        <f t="array" ref="Z45">IF(AND(減価償却費!$G59=0,減価償却費!$G108=0),"",_xlfn.IFS(減価償却費!$D$11="定額法",ABS(減価償却費!$G59),減価償却費!$D$11="定率法",ABS(減価償却費!$G108))/1000)</f>
        <v/>
      </c>
      <c r="AA45" s="105" t="str" cm="1">
        <f t="array" ref="AA45">IF(AND(減価償却費!$G59=0,減価償却費!$G108=0),"",_xlfn.IFS(減価償却費!$D$11="定額法",ABS(減価償却費!$G59),減価償却費!$D$11="定率法",ABS(減価償却費!$G108))/1000)</f>
        <v/>
      </c>
      <c r="AB45" s="105" t="str" cm="1">
        <f t="array" ref="AB45">IF(AND(減価償却費!$G59=0,減価償却費!$G108=0),"",_xlfn.IFS(減価償却費!$D$11="定額法",ABS(減価償却費!$G59),減価償却費!$D$11="定率法",ABS(減価償却費!$G108))/1000)</f>
        <v/>
      </c>
      <c r="AC45" s="105" t="str" cm="1">
        <f t="array" ref="AC45">IF(AND(減価償却費!$G59=0,減価償却費!$G108=0),"",_xlfn.IFS(減価償却費!$D$11="定額法",ABS(減価償却費!$G59),減価償却費!$D$11="定率法",ABS(減価償却費!$G108))/1000)</f>
        <v/>
      </c>
      <c r="AD45" s="105" t="str" cm="1">
        <f t="array" ref="AD45">IF(AND(減価償却費!$G59=0,減価償却費!$G108=0),"",_xlfn.IFS(減価償却費!$D$11="定額法",ABS(減価償却費!$G59),減価償却費!$D$11="定率法",ABS(減価償却費!$G108))/1000)</f>
        <v/>
      </c>
      <c r="AE45" s="105" t="str" cm="1">
        <f t="array" ref="AE45">IF(AND(減価償却費!$G59=0,減価償却費!$G108=0),"",_xlfn.IFS(減価償却費!$D$11="定額法",ABS(減価償却費!$G59),減価償却費!$D$11="定率法",ABS(減価償却費!$G108))/1000)</f>
        <v/>
      </c>
      <c r="AF45" s="105" t="str" cm="1">
        <f t="array" ref="AF45">IF(AND(減価償却費!$G59=0,減価償却費!$G108=0),"",_xlfn.IFS(減価償却費!$D$11="定額法",ABS(減価償却費!$G59),減価償却費!$D$11="定率法",ABS(減価償却費!$G108))/1000)</f>
        <v/>
      </c>
      <c r="AG45" s="105" t="str" cm="1">
        <f t="array" ref="AG45">IF(AND(減価償却費!$G59=0,減価償却費!$G108=0),"",_xlfn.IFS(減価償却費!$D$11="定額法",ABS(減価償却費!$G59),減価償却費!$D$11="定率法",ABS(減価償却費!$G108))/1000)</f>
        <v/>
      </c>
      <c r="AH45" s="105" t="str" cm="1">
        <f t="array" ref="AH45">IF(AND(減価償却費!$G59=0,減価償却費!$G108=0),"",_xlfn.IFS(減価償却費!$D$11="定額法",ABS(減価償却費!$G59),減価償却費!$D$11="定率法",ABS(減価償却費!$G108))/1000)</f>
        <v/>
      </c>
      <c r="AI45" s="105" t="str" cm="1">
        <f t="array" ref="AI45">IF(AND(減価償却費!$G59=0,減価償却費!$G108=0),"",_xlfn.IFS(減価償却費!$D$11="定額法",ABS(減価償却費!$G59),減価償却費!$D$11="定率法",ABS(減価償却費!$G108))/1000)</f>
        <v/>
      </c>
      <c r="AJ45" s="105" t="str" cm="1">
        <f t="array" ref="AJ45">IF(AND(減価償却費!$G59=0,減価償却費!$G108=0),"",_xlfn.IFS(減価償却費!$D$11="定額法",ABS(減価償却費!$G59),減価償却費!$D$11="定率法",ABS(減価償却費!$G108))/1000)</f>
        <v/>
      </c>
      <c r="AK45" s="105" t="str" cm="1">
        <f t="array" ref="AK45">IF(AND(減価償却費!$G59=0,減価償却費!$G108=0),"",_xlfn.IFS(減価償却費!$D$11="定額法",ABS(減価償却費!$G59),減価償却費!$D$11="定率法",ABS(減価償却費!$G108))/1000)</f>
        <v/>
      </c>
      <c r="AL45" s="105" t="str" cm="1">
        <f t="array" ref="AL45">IF(AND(減価償却費!$G59=0,減価償却費!$G108=0),"",_xlfn.IFS(減価償却費!$D$11="定額法",ABS(減価償却費!$G59),減価償却費!$D$11="定率法",ABS(減価償却費!$G108))/1000)</f>
        <v/>
      </c>
      <c r="AM45" s="105" t="str" cm="1">
        <f t="array" ref="AM45">IF(AND(減価償却費!$G59=0,減価償却費!$G108=0),"",_xlfn.IFS(減価償却費!$D$11="定額法",ABS(減価償却費!$G59),減価償却費!$D$11="定率法",ABS(減価償却費!$G108))/1000)</f>
        <v/>
      </c>
      <c r="AN45" s="105" t="str" cm="1">
        <f t="array" ref="AN45">IF(AND(減価償却費!$G59=0,減価償却費!$G108=0),"",_xlfn.IFS(減価償却費!$D$11="定額法",ABS(減価償却費!$G59),減価償却費!$D$11="定率法",ABS(減価償却費!$G108))/1000)</f>
        <v/>
      </c>
      <c r="AO45" s="105" t="str" cm="1">
        <f t="array" ref="AO45">IF(AND(減価償却費!$G59=0,減価償却費!$G108=0),"",_xlfn.IFS(減価償却費!$D$11="定額法",ABS(減価償却費!$G59),減価償却費!$D$11="定率法",ABS(減価償却費!$G108))/1000)</f>
        <v/>
      </c>
      <c r="AP45" s="105" t="str" cm="1">
        <f t="array" ref="AP45">IF(AND(減価償却費!$G59=0,減価償却費!$G108=0),"",_xlfn.IFS(減価償却費!$D$11="定額法",ABS(減価償却費!$G59),減価償却費!$D$11="定率法",ABS(減価償却費!$G108))/1000)</f>
        <v/>
      </c>
      <c r="AQ45" s="105" t="str" cm="1">
        <f t="array" ref="AQ45">IF(AND(減価償却費!$G59=0,減価償却費!$G108=0),"",_xlfn.IFS(減価償却費!$D$11="定額法",ABS(減価償却費!$G59),減価償却費!$D$11="定率法",ABS(減価償却費!$G108))/1000)</f>
        <v/>
      </c>
      <c r="AR45" s="105" t="str" cm="1">
        <f t="array" ref="AR45">IF(AND(減価償却費!$G59=0,減価償却費!$G108=0),"",_xlfn.IFS(減価償却費!$D$11="定額法",ABS(減価償却費!$G59),減価償却費!$D$11="定率法",ABS(減価償却費!$G108))/1000)</f>
        <v/>
      </c>
      <c r="AS45" s="105" t="str" cm="1">
        <f t="array" ref="AS45">IF(AND(減価償却費!$G59=0,減価償却費!$G108=0),"",_xlfn.IFS(減価償却費!$D$11="定額法",ABS(減価償却費!$G59),減価償却費!$D$11="定率法",ABS(減価償却費!$G108))/1000)</f>
        <v/>
      </c>
      <c r="AT45" s="105" t="str" cm="1">
        <f t="array" ref="AT45">IF(AND(減価償却費!$G59=0,減価償却費!$G108=0),"",_xlfn.IFS(減価償却費!$D$11="定額法",ABS(減価償却費!$G59),減価償却費!$D$11="定率法",ABS(減価償却費!$G108))/1000)</f>
        <v/>
      </c>
      <c r="AU45" s="105" t="str" cm="1">
        <f t="array" ref="AU45">IF(AND(減価償却費!$G59=0,減価償却費!$G108=0),"",_xlfn.IFS(減価償却費!$D$11="定額法",ABS(減価償却費!$G59),減価償却費!$D$11="定率法",ABS(減価償却費!$G108))/1000)</f>
        <v/>
      </c>
      <c r="AV45" s="105" t="str" cm="1">
        <f t="array" ref="AV45">IF(AND(減価償却費!$G59=0,減価償却費!$G108=0),"",_xlfn.IFS(減価償却費!$D$11="定額法",ABS(減価償却費!$G59),減価償却費!$D$11="定率法",ABS(減価償却費!$G108))/1000)</f>
        <v/>
      </c>
      <c r="AW45" s="105" t="str" cm="1">
        <f t="array" ref="AW45">IF(AND(減価償却費!$G59=0,減価償却費!$G108=0),"",_xlfn.IFS(減価償却費!$D$11="定額法",ABS(減価償却費!$G59),減価償却費!$D$11="定率法",ABS(減価償却費!$G108))/1000)</f>
        <v/>
      </c>
      <c r="AX45" s="105" t="str" cm="1">
        <f t="array" ref="AX45">IF(AND(減価償却費!$G59=0,減価償却費!$G108=0),"",_xlfn.IFS(減価償却費!$D$11="定額法",ABS(減価償却費!$G59),減価償却費!$D$11="定率法",ABS(減価償却費!$G108))/1000)</f>
        <v/>
      </c>
      <c r="AY45" s="105" t="str" cm="1">
        <f t="array" ref="AY45">IF(AND(減価償却費!$G59=0,減価償却費!$G108=0),"",_xlfn.IFS(減価償却費!$D$11="定額法",ABS(減価償却費!$G59),減価償却費!$D$11="定率法",ABS(減価償却費!$G108))/1000)</f>
        <v/>
      </c>
      <c r="AZ45" s="105" t="str" cm="1">
        <f t="array" ref="AZ45">IF(AND(減価償却費!$G59=0,減価償却費!$G108=0),"",_xlfn.IFS(減価償却費!$D$11="定額法",ABS(減価償却費!$G59),減価償却費!$D$11="定率法",ABS(減価償却費!$G108))/1000)</f>
        <v/>
      </c>
      <c r="BA45" s="105" t="str" cm="1">
        <f t="array" ref="BA45">IF(AND(減価償却費!$G59=0,減価償却費!$G108=0),"",_xlfn.IFS(減価償却費!$D$11="定額法",ABS(減価償却費!$G59),減価償却費!$D$11="定率法",ABS(減価償却費!$G108))/1000)</f>
        <v/>
      </c>
      <c r="BB45" s="105" t="str" cm="1">
        <f t="array" ref="BB45">IF(AND(減価償却費!$G59=0,減価償却費!$G108=0),"",_xlfn.IFS(減価償却費!$D$11="定額法",ABS(減価償却費!$G59),減価償却費!$D$11="定率法",ABS(減価償却費!$G108))/1000)</f>
        <v/>
      </c>
      <c r="BC45" s="105" t="str" cm="1">
        <f t="array" ref="BC45">IF(AND(減価償却費!$G59=0,減価償却費!$G108=0),"",_xlfn.IFS(減価償却費!$D$11="定額法",ABS(減価償却費!$G59),減価償却費!$D$11="定率法",ABS(減価償却費!$G108))/1000)</f>
        <v/>
      </c>
      <c r="BD45" s="105" t="str" cm="1">
        <f t="array" ref="BD45">IF(AND(減価償却費!$G59=0,減価償却費!$G108=0),"",_xlfn.IFS(減価償却費!$D$11="定額法",ABS(減価償却費!$G59),減価償却費!$D$11="定率法",ABS(減価償却費!$G108))/1000)</f>
        <v/>
      </c>
      <c r="BE45" s="105" t="str" cm="1">
        <f t="array" ref="BE45">IF(AND(減価償却費!$G59=0,減価償却費!$G108=0),"",_xlfn.IFS(減価償却費!$D$11="定額法",ABS(減価償却費!$G59),減価償却費!$D$11="定率法",ABS(減価償却費!$G108))/1000)</f>
        <v/>
      </c>
      <c r="BF45" s="105" t="str" cm="1">
        <f t="array" ref="BF45">IF(AND(減価償却費!$G59=0,減価償却費!$G108=0),"",_xlfn.IFS(減価償却費!$D$11="定額法",ABS(減価償却費!$G59),減価償却費!$D$11="定率法",ABS(減価償却費!$G108))/1000)</f>
        <v/>
      </c>
      <c r="BG45" s="105" t="str" cm="1">
        <f t="array" ref="BG45">IF(AND(減価償却費!$G59=0,減価償却費!$G108=0),"",_xlfn.IFS(減価償却費!$D$11="定額法",ABS(減価償却費!$G59),減価償却費!$D$11="定率法",ABS(減価償却費!$G108))/1000)</f>
        <v/>
      </c>
      <c r="BH45" s="82" t="str" cm="1">
        <f t="array" ref="BH45">IF(AND(減価償却費!$G59=0,減価償却費!$G108=0),"",_xlfn.IFS(減価償却費!$D$11="定額法",ABS(減価償却費!$G59),減価償却費!$D$11="定率法",ABS(減価償却費!$G108))/1000)</f>
        <v/>
      </c>
    </row>
    <row r="46" spans="2:60" ht="20.100000000000001" customHeight="1">
      <c r="B46" s="48" t="s">
        <v>429</v>
      </c>
      <c r="C46" s="14"/>
      <c r="D46" s="14"/>
      <c r="E46" s="14"/>
      <c r="F46" s="105">
        <f>SUM(F47:F48)</f>
        <v>0</v>
      </c>
      <c r="G46" s="317"/>
      <c r="I46" s="506" t="s">
        <v>74</v>
      </c>
      <c r="J46" s="507"/>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41"/>
    </row>
    <row r="47" spans="2:60" ht="20.100000000000001" customHeight="1" thickBot="1">
      <c r="B47" s="477"/>
      <c r="C47" s="14" t="s">
        <v>472</v>
      </c>
      <c r="D47" s="14"/>
      <c r="E47" s="14"/>
      <c r="F47" s="34"/>
      <c r="G47" s="317"/>
      <c r="I47" s="517" t="s">
        <v>461</v>
      </c>
      <c r="J47" s="518"/>
      <c r="K47" s="165"/>
      <c r="L47" s="165"/>
      <c r="M47" s="165"/>
      <c r="N47" s="165"/>
      <c r="O47" s="165"/>
      <c r="P47" s="165"/>
      <c r="Q47" s="165"/>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c r="AW47" s="165"/>
      <c r="AX47" s="165"/>
      <c r="AY47" s="165"/>
      <c r="AZ47" s="165"/>
      <c r="BA47" s="165"/>
      <c r="BB47" s="165"/>
      <c r="BC47" s="165"/>
      <c r="BD47" s="165"/>
      <c r="BE47" s="165"/>
      <c r="BF47" s="165"/>
      <c r="BG47" s="165"/>
      <c r="BH47" s="166"/>
    </row>
    <row r="48" spans="2:60" ht="20.100000000000001" customHeight="1">
      <c r="B48" s="478"/>
      <c r="C48" s="14" t="s">
        <v>430</v>
      </c>
      <c r="D48" s="14"/>
      <c r="E48" s="14"/>
      <c r="F48" s="34"/>
      <c r="G48" s="317"/>
    </row>
    <row r="49" spans="2:16" ht="20.100000000000001" customHeight="1" thickBot="1">
      <c r="B49" s="500"/>
      <c r="C49" s="501"/>
      <c r="D49" s="501"/>
      <c r="E49" s="502"/>
      <c r="F49" s="411"/>
      <c r="G49" s="315"/>
      <c r="I49" s="2" t="s">
        <v>180</v>
      </c>
    </row>
    <row r="50" spans="2:16" ht="20.100000000000001" customHeight="1" thickBot="1">
      <c r="B50" s="496"/>
      <c r="C50" s="497"/>
      <c r="D50" s="497"/>
      <c r="E50" s="498"/>
      <c r="F50" s="36"/>
      <c r="G50" s="315"/>
      <c r="I50" s="513" t="s">
        <v>419</v>
      </c>
      <c r="J50" s="514"/>
      <c r="K50" s="430" t="s">
        <v>412</v>
      </c>
      <c r="L50" s="430" t="s">
        <v>413</v>
      </c>
      <c r="M50" s="511" t="s">
        <v>409</v>
      </c>
    </row>
    <row r="51" spans="2:16" ht="20.100000000000001" customHeight="1">
      <c r="B51" s="496"/>
      <c r="C51" s="497"/>
      <c r="D51" s="497"/>
      <c r="E51" s="498"/>
      <c r="F51" s="36"/>
      <c r="G51" s="315"/>
      <c r="I51" s="515"/>
      <c r="J51" s="516"/>
      <c r="K51" s="443">
        <v>2011</v>
      </c>
      <c r="L51" s="443">
        <v>2025</v>
      </c>
      <c r="M51" s="512"/>
      <c r="O51" s="37" t="s">
        <v>416</v>
      </c>
      <c r="P51" s="441" t="s">
        <v>180</v>
      </c>
    </row>
    <row r="52" spans="2:16" ht="20.100000000000001" customHeight="1" thickBot="1">
      <c r="B52" s="496"/>
      <c r="C52" s="497"/>
      <c r="D52" s="497"/>
      <c r="E52" s="498"/>
      <c r="F52" s="36"/>
      <c r="G52" s="315"/>
      <c r="I52" s="51" t="s">
        <v>76</v>
      </c>
      <c r="J52" s="11"/>
      <c r="K52" s="312">
        <v>1</v>
      </c>
      <c r="L52" s="313">
        <v>0.83</v>
      </c>
      <c r="M52" s="439">
        <f>+L52/K52</f>
        <v>0.83</v>
      </c>
      <c r="N52" s="18" t="s">
        <v>9</v>
      </c>
      <c r="O52" s="341" t="s">
        <v>417</v>
      </c>
      <c r="P52" s="439">
        <f>M52</f>
        <v>0.83</v>
      </c>
    </row>
    <row r="53" spans="2:16" ht="20.100000000000001" customHeight="1" thickTop="1" thickBot="1">
      <c r="B53" s="347" t="s">
        <v>143</v>
      </c>
      <c r="C53" s="53"/>
      <c r="D53" s="53"/>
      <c r="E53" s="53"/>
      <c r="F53" s="44">
        <f>SUM(F14,F44:F46, F49:F52)</f>
        <v>0</v>
      </c>
      <c r="G53" s="316">
        <f>IF($C$11="あり",SUM(G14,F44:F46,G49:G52),IF($C$11="なし",$F$53,""))</f>
        <v>0</v>
      </c>
      <c r="I53" s="51" t="s">
        <v>406</v>
      </c>
      <c r="J53" s="11"/>
      <c r="K53" s="312">
        <v>1</v>
      </c>
      <c r="L53" s="313">
        <v>1.45</v>
      </c>
      <c r="M53" s="439">
        <f t="shared" ref="M53:M59" si="8">+L53/K53</f>
        <v>1.45</v>
      </c>
      <c r="O53" s="442" t="s">
        <v>77</v>
      </c>
      <c r="P53" s="439">
        <f>$M$59*0.4+$M$60*0.6</f>
        <v>1.2991199999999998</v>
      </c>
    </row>
    <row r="54" spans="2:16">
      <c r="I54" s="51" t="s">
        <v>410</v>
      </c>
      <c r="J54" s="11"/>
      <c r="K54" s="312">
        <v>1</v>
      </c>
      <c r="L54" s="313">
        <v>1.55</v>
      </c>
      <c r="M54" s="439">
        <f t="shared" si="8"/>
        <v>1.55</v>
      </c>
      <c r="O54" s="442" t="s">
        <v>78</v>
      </c>
      <c r="P54" s="439">
        <f>$M$59*0.4+$M$60*0.6</f>
        <v>1.2991199999999998</v>
      </c>
    </row>
    <row r="55" spans="2:16">
      <c r="I55" s="51" t="s">
        <v>407</v>
      </c>
      <c r="J55" s="11"/>
      <c r="K55" s="312">
        <v>1</v>
      </c>
      <c r="L55" s="313">
        <v>1.22</v>
      </c>
      <c r="M55" s="439">
        <f t="shared" si="8"/>
        <v>1.22</v>
      </c>
      <c r="O55" s="442" t="s">
        <v>404</v>
      </c>
      <c r="P55" s="439">
        <f>$M$59*0.2+$M$57*0.8</f>
        <v>1.0720000000000001</v>
      </c>
    </row>
    <row r="56" spans="2:16">
      <c r="B56" s="32" t="s">
        <v>269</v>
      </c>
      <c r="I56" s="51" t="s">
        <v>408</v>
      </c>
      <c r="J56" s="11"/>
      <c r="K56" s="312">
        <v>1</v>
      </c>
      <c r="L56" s="313">
        <v>1.0900000000000001</v>
      </c>
      <c r="M56" s="439">
        <f t="shared" si="8"/>
        <v>1.0900000000000001</v>
      </c>
      <c r="O56" s="442" t="s">
        <v>418</v>
      </c>
      <c r="P56" s="439">
        <f t="shared" ref="P56" si="9">$M$59*0.4+$M$60*0.6</f>
        <v>1.2991199999999998</v>
      </c>
    </row>
    <row r="57" spans="2:16" ht="16.5" thickBot="1">
      <c r="I57" s="51" t="s">
        <v>411</v>
      </c>
      <c r="J57" s="11"/>
      <c r="K57" s="312">
        <v>1</v>
      </c>
      <c r="L57" s="313">
        <v>1.04</v>
      </c>
      <c r="M57" s="439">
        <f t="shared" si="8"/>
        <v>1.04</v>
      </c>
      <c r="O57" s="60" t="s">
        <v>405</v>
      </c>
      <c r="P57" s="440">
        <f>$M$59*1+$M$60*0</f>
        <v>1.2</v>
      </c>
    </row>
    <row r="58" spans="2:16">
      <c r="I58" s="51" t="s">
        <v>405</v>
      </c>
      <c r="J58" s="11"/>
      <c r="K58" s="312">
        <v>1</v>
      </c>
      <c r="L58" s="313">
        <v>1.57</v>
      </c>
      <c r="M58" s="439">
        <f t="shared" si="8"/>
        <v>1.57</v>
      </c>
    </row>
    <row r="59" spans="2:16">
      <c r="I59" s="51" t="s">
        <v>415</v>
      </c>
      <c r="J59" s="11"/>
      <c r="K59" s="312">
        <v>1</v>
      </c>
      <c r="L59" s="313">
        <v>1.2</v>
      </c>
      <c r="M59" s="439">
        <f t="shared" si="8"/>
        <v>1.2</v>
      </c>
    </row>
    <row r="60" spans="2:16" ht="16.5" thickBot="1">
      <c r="I60" s="176" t="s">
        <v>414</v>
      </c>
      <c r="J60" s="177"/>
      <c r="K60" s="494"/>
      <c r="L60" s="495"/>
      <c r="M60" s="440">
        <f>M53*0.39+M54*0.18+M55*0.4+M56*0.03</f>
        <v>1.3652</v>
      </c>
    </row>
  </sheetData>
  <mergeCells count="25">
    <mergeCell ref="I35:J35"/>
    <mergeCell ref="B3:O3"/>
    <mergeCell ref="B5:O5"/>
    <mergeCell ref="C7:E7"/>
    <mergeCell ref="C8:E8"/>
    <mergeCell ref="I15:J15"/>
    <mergeCell ref="I16:I18"/>
    <mergeCell ref="I19:J19"/>
    <mergeCell ref="I26:J26"/>
    <mergeCell ref="I27:J27"/>
    <mergeCell ref="I33:J33"/>
    <mergeCell ref="I34:J34"/>
    <mergeCell ref="I36:J36"/>
    <mergeCell ref="I37:J37"/>
    <mergeCell ref="I45:J45"/>
    <mergeCell ref="I46:J46"/>
    <mergeCell ref="B47:B48"/>
    <mergeCell ref="I47:J47"/>
    <mergeCell ref="K60:L60"/>
    <mergeCell ref="B49:E49"/>
    <mergeCell ref="B50:E50"/>
    <mergeCell ref="I50:J51"/>
    <mergeCell ref="M50:M51"/>
    <mergeCell ref="B51:E51"/>
    <mergeCell ref="B52:E52"/>
  </mergeCells>
  <phoneticPr fontId="2"/>
  <conditionalFormatting sqref="G14:G52">
    <cfRule type="expression" dxfId="111" priority="4">
      <formula>$C$11="なし"</formula>
    </cfRule>
  </conditionalFormatting>
  <conditionalFormatting sqref="K11:BH38">
    <cfRule type="expression" dxfId="110" priority="1">
      <formula>K$11&gt;$K$7</formula>
    </cfRule>
  </conditionalFormatting>
  <conditionalFormatting sqref="K43:BH47">
    <cfRule type="expression" dxfId="109" priority="5">
      <formula>K$11&gt;$K$7</formula>
    </cfRule>
  </conditionalFormatting>
  <dataValidations count="3">
    <dataValidation imeMode="off" allowBlank="1" showInputMessage="1" showErrorMessage="1" sqref="K7:K8 K45:BH47 F14:G53 K13:BH38" xr:uid="{819326C0-37F0-4DE6-B678-B56CA3ECAFC6}"/>
    <dataValidation imeMode="hiragana" allowBlank="1" showInputMessage="1" showErrorMessage="1" sqref="B49:E52 I47 I33:I37" xr:uid="{F0F6B8C9-BD20-4D5F-8844-E16172983DF7}"/>
    <dataValidation type="list" allowBlank="1" showInputMessage="1" showErrorMessage="1" sqref="C11" xr:uid="{BEAC7D65-BB3E-4DCC-87BA-814ABEF88015}">
      <formula1>"あり,なし"</formula1>
    </dataValidation>
  </dataValidations>
  <hyperlinks>
    <hyperlink ref="N1" location="ファイルの説明!A1" display="［ファイルの説明］シートに戻る" xr:uid="{F79D4E4D-0F9B-4FD1-AB05-FFE4AF6520DA}"/>
    <hyperlink ref="B56" location="ファイルの説明!A1" display="［ファイルの説明］シートに戻る" xr:uid="{1E2D36FF-BB2F-4F88-9789-DA15664DF9FF}"/>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F5DF6-1EA7-41BD-8B88-5C852261F4CE}">
  <sheetPr>
    <tabColor theme="8" tint="0.79998168889431442"/>
  </sheetPr>
  <dimension ref="B1:BA14"/>
  <sheetViews>
    <sheetView showGridLines="0" workbookViewId="0">
      <selection activeCell="C10" sqref="C10"/>
    </sheetView>
  </sheetViews>
  <sheetFormatPr defaultRowHeight="15.75"/>
  <cols>
    <col min="1" max="1" width="3.109375" customWidth="1"/>
    <col min="2" max="2" width="16.109375" customWidth="1"/>
    <col min="3" max="3" width="7.5546875" customWidth="1"/>
  </cols>
  <sheetData>
    <row r="1" spans="2:53">
      <c r="K1" s="340" t="s">
        <v>483</v>
      </c>
    </row>
    <row r="2" spans="2:53" ht="19.5">
      <c r="B2" s="3" t="s">
        <v>480</v>
      </c>
      <c r="C2" s="3"/>
      <c r="D2" s="3"/>
      <c r="E2" s="3"/>
      <c r="F2" s="3"/>
      <c r="G2" s="3"/>
      <c r="H2" s="2"/>
      <c r="I2" s="2"/>
      <c r="J2" s="2"/>
      <c r="K2" s="1"/>
    </row>
    <row r="3" spans="2:53">
      <c r="B3" s="459" t="s">
        <v>481</v>
      </c>
      <c r="C3" s="459"/>
      <c r="D3" s="460"/>
      <c r="E3" s="460"/>
      <c r="F3" s="460"/>
      <c r="G3" s="460"/>
      <c r="H3" s="460"/>
      <c r="I3" s="460"/>
      <c r="J3" s="460"/>
      <c r="K3" s="460"/>
    </row>
    <row r="4" spans="2:53">
      <c r="B4" s="283" t="s">
        <v>107</v>
      </c>
      <c r="C4" s="283"/>
      <c r="D4" s="284"/>
      <c r="E4" s="284"/>
      <c r="F4" s="284"/>
      <c r="G4" s="284"/>
      <c r="H4" s="284"/>
      <c r="I4" s="284"/>
      <c r="J4" s="1"/>
      <c r="K4" s="1"/>
    </row>
    <row r="5" spans="2:53">
      <c r="B5" s="459" t="s">
        <v>482</v>
      </c>
      <c r="C5" s="459"/>
      <c r="D5" s="460"/>
      <c r="E5" s="460"/>
      <c r="F5" s="460"/>
      <c r="G5" s="460"/>
      <c r="H5" s="460"/>
      <c r="I5" s="460"/>
      <c r="J5" s="460"/>
      <c r="K5" s="460"/>
    </row>
    <row r="7" spans="2:53" ht="16.5" thickBot="1">
      <c r="B7" s="2" t="s">
        <v>431</v>
      </c>
      <c r="C7" s="2"/>
      <c r="D7" s="223" t="s">
        <v>202</v>
      </c>
      <c r="E7" s="221" t="s">
        <v>226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row>
    <row r="8" spans="2:53">
      <c r="B8" s="400"/>
      <c r="C8" s="396"/>
      <c r="D8" s="38">
        <v>1</v>
      </c>
      <c r="E8" s="38">
        <v>2</v>
      </c>
      <c r="F8" s="38">
        <v>3</v>
      </c>
      <c r="G8" s="38">
        <v>4</v>
      </c>
      <c r="H8" s="38">
        <v>5</v>
      </c>
      <c r="I8" s="38">
        <v>6</v>
      </c>
      <c r="J8" s="38">
        <v>7</v>
      </c>
      <c r="K8" s="38">
        <v>8</v>
      </c>
      <c r="L8" s="38">
        <v>9</v>
      </c>
      <c r="M8" s="38">
        <v>10</v>
      </c>
      <c r="N8" s="38">
        <v>11</v>
      </c>
      <c r="O8" s="38">
        <v>12</v>
      </c>
      <c r="P8" s="38">
        <v>13</v>
      </c>
      <c r="Q8" s="38">
        <v>14</v>
      </c>
      <c r="R8" s="38">
        <v>15</v>
      </c>
      <c r="S8" s="38">
        <v>16</v>
      </c>
      <c r="T8" s="38">
        <v>17</v>
      </c>
      <c r="U8" s="38">
        <v>18</v>
      </c>
      <c r="V8" s="38">
        <v>19</v>
      </c>
      <c r="W8" s="226">
        <v>20</v>
      </c>
      <c r="X8" s="38">
        <v>21</v>
      </c>
      <c r="Y8" s="38">
        <v>22</v>
      </c>
      <c r="Z8" s="38">
        <v>23</v>
      </c>
      <c r="AA8" s="38">
        <v>24</v>
      </c>
      <c r="AB8" s="38">
        <v>25</v>
      </c>
      <c r="AC8" s="38">
        <v>26</v>
      </c>
      <c r="AD8" s="38">
        <v>27</v>
      </c>
      <c r="AE8" s="38">
        <v>28</v>
      </c>
      <c r="AF8" s="38">
        <v>29</v>
      </c>
      <c r="AG8" s="38">
        <v>30</v>
      </c>
      <c r="AH8" s="38">
        <v>31</v>
      </c>
      <c r="AI8" s="38">
        <v>32</v>
      </c>
      <c r="AJ8" s="38">
        <v>33</v>
      </c>
      <c r="AK8" s="38">
        <v>34</v>
      </c>
      <c r="AL8" s="38">
        <v>35</v>
      </c>
      <c r="AM8" s="38">
        <v>36</v>
      </c>
      <c r="AN8" s="38">
        <v>37</v>
      </c>
      <c r="AO8" s="38">
        <v>38</v>
      </c>
      <c r="AP8" s="38">
        <v>39</v>
      </c>
      <c r="AQ8" s="38">
        <v>40</v>
      </c>
      <c r="AR8" s="38">
        <v>41</v>
      </c>
      <c r="AS8" s="38">
        <v>42</v>
      </c>
      <c r="AT8" s="38">
        <v>43</v>
      </c>
      <c r="AU8" s="38">
        <v>44</v>
      </c>
      <c r="AV8" s="38">
        <v>45</v>
      </c>
      <c r="AW8" s="38">
        <v>46</v>
      </c>
      <c r="AX8" s="38">
        <v>47</v>
      </c>
      <c r="AY8" s="38">
        <v>48</v>
      </c>
      <c r="AZ8" s="38">
        <v>49</v>
      </c>
      <c r="BA8" s="39">
        <v>50</v>
      </c>
    </row>
    <row r="9" spans="2:53">
      <c r="B9" s="51" t="s">
        <v>63</v>
      </c>
      <c r="C9" s="14"/>
      <c r="D9" s="31">
        <f>支出①!K12</f>
        <v>0</v>
      </c>
      <c r="E9" s="31">
        <f>支出①!L12</f>
        <v>1</v>
      </c>
      <c r="F9" s="31">
        <f>支出①!M12</f>
        <v>2</v>
      </c>
      <c r="G9" s="31">
        <f>支出①!N12</f>
        <v>3</v>
      </c>
      <c r="H9" s="31">
        <f>支出①!O12</f>
        <v>4</v>
      </c>
      <c r="I9" s="31">
        <f>支出①!P12</f>
        <v>5</v>
      </c>
      <c r="J9" s="31">
        <f>支出①!Q12</f>
        <v>6</v>
      </c>
      <c r="K9" s="31">
        <f>支出①!R12</f>
        <v>7</v>
      </c>
      <c r="L9" s="31">
        <f>支出①!S12</f>
        <v>8</v>
      </c>
      <c r="M9" s="31">
        <f>支出①!T12</f>
        <v>9</v>
      </c>
      <c r="N9" s="31">
        <f>支出①!U12</f>
        <v>10</v>
      </c>
      <c r="O9" s="31">
        <f>支出①!V12</f>
        <v>11</v>
      </c>
      <c r="P9" s="31">
        <f>支出①!W12</f>
        <v>12</v>
      </c>
      <c r="Q9" s="31">
        <f>支出①!X12</f>
        <v>13</v>
      </c>
      <c r="R9" s="31">
        <f>支出①!Y12</f>
        <v>14</v>
      </c>
      <c r="S9" s="31">
        <f>支出①!Z12</f>
        <v>15</v>
      </c>
      <c r="T9" s="31">
        <f>支出①!AA12</f>
        <v>16</v>
      </c>
      <c r="U9" s="31">
        <f>支出①!AB12</f>
        <v>17</v>
      </c>
      <c r="V9" s="31">
        <f>支出①!AC12</f>
        <v>18</v>
      </c>
      <c r="W9" s="31">
        <f>支出①!AD12</f>
        <v>19</v>
      </c>
      <c r="X9" s="31">
        <f>支出①!AE12</f>
        <v>20</v>
      </c>
      <c r="Y9" s="31">
        <f>支出①!AF12</f>
        <v>21</v>
      </c>
      <c r="Z9" s="31">
        <f>支出①!AG12</f>
        <v>22</v>
      </c>
      <c r="AA9" s="31">
        <f>支出①!AH12</f>
        <v>23</v>
      </c>
      <c r="AB9" s="31">
        <f>支出①!AI12</f>
        <v>24</v>
      </c>
      <c r="AC9" s="31">
        <f>支出①!AJ12</f>
        <v>25</v>
      </c>
      <c r="AD9" s="31">
        <f>支出①!AK12</f>
        <v>26</v>
      </c>
      <c r="AE9" s="31">
        <f>支出①!AL12</f>
        <v>27</v>
      </c>
      <c r="AF9" s="31">
        <f>支出①!AM12</f>
        <v>28</v>
      </c>
      <c r="AG9" s="31">
        <f>支出①!AN12</f>
        <v>29</v>
      </c>
      <c r="AH9" s="31">
        <f>支出①!AO12</f>
        <v>30</v>
      </c>
      <c r="AI9" s="31">
        <f>支出①!AP12</f>
        <v>31</v>
      </c>
      <c r="AJ9" s="31">
        <f>支出①!AQ12</f>
        <v>32</v>
      </c>
      <c r="AK9" s="31">
        <f>支出①!AR12</f>
        <v>33</v>
      </c>
      <c r="AL9" s="31">
        <f>支出①!AS12</f>
        <v>34</v>
      </c>
      <c r="AM9" s="31">
        <f>支出①!AT12</f>
        <v>35</v>
      </c>
      <c r="AN9" s="31">
        <f>支出①!AU12</f>
        <v>36</v>
      </c>
      <c r="AO9" s="31">
        <f>支出①!AV12</f>
        <v>37</v>
      </c>
      <c r="AP9" s="31">
        <f>支出①!AW12</f>
        <v>38</v>
      </c>
      <c r="AQ9" s="31">
        <f>支出①!AX12</f>
        <v>39</v>
      </c>
      <c r="AR9" s="31">
        <f>支出①!AY12</f>
        <v>40</v>
      </c>
      <c r="AS9" s="31">
        <f>支出①!AZ12</f>
        <v>41</v>
      </c>
      <c r="AT9" s="31">
        <f>支出①!BA12</f>
        <v>42</v>
      </c>
      <c r="AU9" s="31">
        <f>支出①!BB12</f>
        <v>43</v>
      </c>
      <c r="AV9" s="31">
        <f>支出①!BC12</f>
        <v>44</v>
      </c>
      <c r="AW9" s="31">
        <f>支出①!BD12</f>
        <v>45</v>
      </c>
      <c r="AX9" s="31">
        <f>支出①!BE12</f>
        <v>46</v>
      </c>
      <c r="AY9" s="31">
        <f>支出①!BF12</f>
        <v>47</v>
      </c>
      <c r="AZ9" s="31">
        <f>支出①!BG12</f>
        <v>48</v>
      </c>
      <c r="BA9" s="40">
        <f>支出①!BH12</f>
        <v>49</v>
      </c>
    </row>
    <row r="10" spans="2:53">
      <c r="B10" s="341" t="s">
        <v>592</v>
      </c>
      <c r="C10" s="401">
        <v>1.4E-2</v>
      </c>
      <c r="D10" s="105">
        <f>IF(減価償却費!$D$11="","",ROUND(IF(減価償却費!$D$11="定額法",減価償却費!G58,IF(減価償却費!$D$11="定率法",減価償却費!G107,""))*$C$10/1000,-1))</f>
        <v>0</v>
      </c>
      <c r="E10" s="105">
        <f>IF(減価償却費!$D$11="","",ROUND(IF(減価償却費!$D$11="定額法",減価償却費!H58,IF(減価償却費!$D$11="定率法",減価償却費!H107,""))*$C$10/1000,-1))</f>
        <v>0</v>
      </c>
      <c r="F10" s="105">
        <f>IF(減価償却費!$D$11="","",ROUND(IF(減価償却費!$D$11="定額法",減価償却費!I58,IF(減価償却費!$D$11="定率法",減価償却費!I107,""))*$C$10/1000,-1))</f>
        <v>0</v>
      </c>
      <c r="G10" s="105">
        <f>IF(減価償却費!$D$11="","",ROUND(IF(減価償却費!$D$11="定額法",減価償却費!J58,IF(減価償却費!$D$11="定率法",減価償却費!J107,""))*$C$10/1000,-1))</f>
        <v>0</v>
      </c>
      <c r="H10" s="105">
        <f>IF(減価償却費!$D$11="","",ROUND(IF(減価償却費!$D$11="定額法",減価償却費!K58,IF(減価償却費!$D$11="定率法",減価償却費!K107,""))*$C$10/1000,-1))</f>
        <v>0</v>
      </c>
      <c r="I10" s="105">
        <f>IF(減価償却費!$D$11="","",ROUND(IF(減価償却費!$D$11="定額法",減価償却費!L58,IF(減価償却費!$D$11="定率法",減価償却費!L107,""))*$C$10/1000,-1))</f>
        <v>0</v>
      </c>
      <c r="J10" s="105">
        <f>IF(減価償却費!$D$11="","",ROUND(IF(減価償却費!$D$11="定額法",減価償却費!M58,IF(減価償却費!$D$11="定率法",減価償却費!M107,""))*$C$10/1000,-1))</f>
        <v>0</v>
      </c>
      <c r="K10" s="105">
        <f>IF(減価償却費!$D$11="","",ROUND(IF(減価償却費!$D$11="定額法",減価償却費!N58,IF(減価償却費!$D$11="定率法",減価償却費!N107,""))*$C$10/1000,-1))</f>
        <v>0</v>
      </c>
      <c r="L10" s="105">
        <f>IF(減価償却費!$D$11="","",ROUND(IF(減価償却費!$D$11="定額法",減価償却費!O58,IF(減価償却費!$D$11="定率法",減価償却費!O107,""))*$C$10/1000,-1))</f>
        <v>0</v>
      </c>
      <c r="M10" s="105">
        <f>IF(減価償却費!$D$11="","",ROUND(IF(減価償却費!$D$11="定額法",減価償却費!P58,IF(減価償却費!$D$11="定率法",減価償却費!P107,""))*$C$10/1000,-1))</f>
        <v>0</v>
      </c>
      <c r="N10" s="105">
        <f>IF(減価償却費!$D$11="","",ROUND(IF(減価償却費!$D$11="定額法",減価償却費!Q58,IF(減価償却費!$D$11="定率法",減価償却費!Q107,""))*$C$10/1000,-1))</f>
        <v>0</v>
      </c>
      <c r="O10" s="105">
        <f>IF(減価償却費!$D$11="","",ROUND(IF(減価償却費!$D$11="定額法",減価償却費!R58,IF(減価償却費!$D$11="定率法",減価償却費!R107,""))*$C$10/1000,-1))</f>
        <v>0</v>
      </c>
      <c r="P10" s="105">
        <f>IF(減価償却費!$D$11="","",ROUND(IF(減価償却費!$D$11="定額法",減価償却費!S58,IF(減価償却費!$D$11="定率法",減価償却費!S107,""))*$C$10/1000,-1))</f>
        <v>0</v>
      </c>
      <c r="Q10" s="105">
        <f>IF(減価償却費!$D$11="","",ROUND(IF(減価償却費!$D$11="定額法",減価償却費!T58,IF(減価償却費!$D$11="定率法",減価償却費!T107,""))*$C$10/1000,-1))</f>
        <v>0</v>
      </c>
      <c r="R10" s="105">
        <f>IF(減価償却費!$D$11="","",ROUND(IF(減価償却費!$D$11="定額法",減価償却費!U58,IF(減価償却費!$D$11="定率法",減価償却費!U107,""))*$C$10/1000,-1))</f>
        <v>0</v>
      </c>
      <c r="S10" s="105">
        <f>IF(減価償却費!$D$11="","",ROUND(IF(減価償却費!$D$11="定額法",減価償却費!V58,IF(減価償却費!$D$11="定率法",減価償却費!V107,""))*$C$10/1000,-1))</f>
        <v>0</v>
      </c>
      <c r="T10" s="105">
        <f>IF(減価償却費!$D$11="","",ROUND(IF(減価償却費!$D$11="定額法",減価償却費!W58,IF(減価償却費!$D$11="定率法",減価償却費!W107,""))*$C$10/1000,-1))</f>
        <v>0</v>
      </c>
      <c r="U10" s="105">
        <f>IF(減価償却費!$D$11="","",ROUND(IF(減価償却費!$D$11="定額法",減価償却費!X58,IF(減価償却費!$D$11="定率法",減価償却費!X107,""))*$C$10/1000,-1))</f>
        <v>0</v>
      </c>
      <c r="V10" s="105">
        <f>IF(減価償却費!$D$11="","",ROUND(IF(減価償却費!$D$11="定額法",減価償却費!Y58,IF(減価償却費!$D$11="定率法",減価償却費!Y107,""))*$C$10/1000,-1))</f>
        <v>0</v>
      </c>
      <c r="W10" s="105">
        <f>IF(減価償却費!$D$11="","",ROUND(IF(減価償却費!$D$11="定額法",減価償却費!Z58,IF(減価償却費!$D$11="定率法",減価償却費!Z107,""))*$C$10/1000,-1))</f>
        <v>0</v>
      </c>
      <c r="X10" s="105">
        <f>IF(減価償却費!$D$11="","",ROUND(IF(減価償却費!$D$11="定額法",減価償却費!AA58,IF(減価償却費!$D$11="定率法",減価償却費!AA107,""))*$C$10/1000,-1))</f>
        <v>0</v>
      </c>
      <c r="Y10" s="105">
        <f>IF(減価償却費!$D$11="","",ROUND(IF(減価償却費!$D$11="定額法",減価償却費!AB58,IF(減価償却費!$D$11="定率法",減価償却費!AB107,""))*$C$10/1000,-1))</f>
        <v>0</v>
      </c>
      <c r="Z10" s="105">
        <f>IF(減価償却費!$D$11="","",ROUND(IF(減価償却費!$D$11="定額法",減価償却費!AC58,IF(減価償却費!$D$11="定率法",減価償却費!AC107,""))*$C$10/1000,-1))</f>
        <v>0</v>
      </c>
      <c r="AA10" s="105">
        <f>IF(減価償却費!$D$11="","",ROUND(IF(減価償却費!$D$11="定額法",減価償却費!AD58,IF(減価償却費!$D$11="定率法",減価償却費!AD107,""))*$C$10/1000,-1))</f>
        <v>0</v>
      </c>
      <c r="AB10" s="105">
        <f>IF(減価償却費!$D$11="","",ROUND(IF(減価償却費!$D$11="定額法",減価償却費!AE58,IF(減価償却費!$D$11="定率法",減価償却費!AE107,""))*$C$10/1000,-1))</f>
        <v>0</v>
      </c>
      <c r="AC10" s="105">
        <f>IF(減価償却費!$D$11="","",ROUND(IF(減価償却費!$D$11="定額法",減価償却費!AF58,IF(減価償却費!$D$11="定率法",減価償却費!AF107,""))*$C$10/1000,-1))</f>
        <v>0</v>
      </c>
      <c r="AD10" s="105">
        <f>IF(減価償却費!$D$11="","",ROUND(IF(減価償却費!$D$11="定額法",減価償却費!AG58,IF(減価償却費!$D$11="定率法",減価償却費!AG107,""))*$C$10/1000,-1))</f>
        <v>0</v>
      </c>
      <c r="AE10" s="105">
        <f>IF(減価償却費!$D$11="","",ROUND(IF(減価償却費!$D$11="定額法",減価償却費!AH58,IF(減価償却費!$D$11="定率法",減価償却費!AH107,""))*$C$10/1000,-1))</f>
        <v>0</v>
      </c>
      <c r="AF10" s="105">
        <f>IF(減価償却費!$D$11="","",ROUND(IF(減価償却費!$D$11="定額法",減価償却費!AI58,IF(減価償却費!$D$11="定率法",減価償却費!AI107,""))*$C$10/1000,-1))</f>
        <v>0</v>
      </c>
      <c r="AG10" s="105">
        <f>IF(減価償却費!$D$11="","",ROUND(IF(減価償却費!$D$11="定額法",減価償却費!AJ58,IF(減価償却費!$D$11="定率法",減価償却費!AJ107,""))*$C$10/1000,-1))</f>
        <v>0</v>
      </c>
      <c r="AH10" s="105">
        <f>IF(減価償却費!$D$11="","",ROUND(IF(減価償却費!$D$11="定額法",減価償却費!AK58,IF(減価償却費!$D$11="定率法",減価償却費!AK107,""))*$C$10/1000,-1))</f>
        <v>0</v>
      </c>
      <c r="AI10" s="105">
        <f>IF(減価償却費!$D$11="","",ROUND(IF(減価償却費!$D$11="定額法",減価償却費!AL58,IF(減価償却費!$D$11="定率法",減価償却費!AL107,""))*$C$10/1000,-1))</f>
        <v>0</v>
      </c>
      <c r="AJ10" s="105">
        <f>IF(減価償却費!$D$11="","",ROUND(IF(減価償却費!$D$11="定額法",減価償却費!AM58,IF(減価償却費!$D$11="定率法",減価償却費!AM107,""))*$C$10/1000,-1))</f>
        <v>0</v>
      </c>
      <c r="AK10" s="105">
        <f>IF(減価償却費!$D$11="","",ROUND(IF(減価償却費!$D$11="定額法",減価償却費!AN58,IF(減価償却費!$D$11="定率法",減価償却費!AN107,""))*$C$10/1000,-1))</f>
        <v>0</v>
      </c>
      <c r="AL10" s="105">
        <f>IF(減価償却費!$D$11="","",ROUND(IF(減価償却費!$D$11="定額法",減価償却費!AO58,IF(減価償却費!$D$11="定率法",減価償却費!AO107,""))*$C$10/1000,-1))</f>
        <v>0</v>
      </c>
      <c r="AM10" s="105">
        <f>IF(減価償却費!$D$11="","",ROUND(IF(減価償却費!$D$11="定額法",減価償却費!AP58,IF(減価償却費!$D$11="定率法",減価償却費!AP107,""))*$C$10/1000,-1))</f>
        <v>0</v>
      </c>
      <c r="AN10" s="105">
        <f>IF(減価償却費!$D$11="","",ROUND(IF(減価償却費!$D$11="定額法",減価償却費!AQ58,IF(減価償却費!$D$11="定率法",減価償却費!AQ107,""))*$C$10/1000,-1))</f>
        <v>0</v>
      </c>
      <c r="AO10" s="105">
        <f>IF(減価償却費!$D$11="","",ROUND(IF(減価償却費!$D$11="定額法",減価償却費!AR58,IF(減価償却費!$D$11="定率法",減価償却費!AR107,""))*$C$10/1000,-1))</f>
        <v>0</v>
      </c>
      <c r="AP10" s="105">
        <f>IF(減価償却費!$D$11="","",ROUND(IF(減価償却費!$D$11="定額法",減価償却費!AS58,IF(減価償却費!$D$11="定率法",減価償却費!AS107,""))*$C$10/1000,-1))</f>
        <v>0</v>
      </c>
      <c r="AQ10" s="105">
        <f>IF(減価償却費!$D$11="","",ROUND(IF(減価償却費!$D$11="定額法",減価償却費!AT58,IF(減価償却費!$D$11="定率法",減価償却費!AT107,""))*$C$10/1000,-1))</f>
        <v>0</v>
      </c>
      <c r="AR10" s="105">
        <f>IF(減価償却費!$D$11="","",ROUND(IF(減価償却費!$D$11="定額法",減価償却費!AU58,IF(減価償却費!$D$11="定率法",減価償却費!AU107,""))*$C$10/1000,-1))</f>
        <v>0</v>
      </c>
      <c r="AS10" s="105">
        <f>IF(減価償却費!$D$11="","",ROUND(IF(減価償却費!$D$11="定額法",減価償却費!AV58,IF(減価償却費!$D$11="定率法",減価償却費!AV107,""))*$C$10/1000,-1))</f>
        <v>0</v>
      </c>
      <c r="AT10" s="105">
        <f>IF(減価償却費!$D$11="","",ROUND(IF(減価償却費!$D$11="定額法",減価償却費!AW58,IF(減価償却費!$D$11="定率法",減価償却費!AW107,""))*$C$10/1000,-1))</f>
        <v>0</v>
      </c>
      <c r="AU10" s="105">
        <f>IF(減価償却費!$D$11="","",ROUND(IF(減価償却費!$D$11="定額法",減価償却費!AX58,IF(減価償却費!$D$11="定率法",減価償却費!AX107,""))*$C$10/1000,-1))</f>
        <v>0</v>
      </c>
      <c r="AV10" s="105">
        <f>IF(減価償却費!$D$11="","",ROUND(IF(減価償却費!$D$11="定額法",減価償却費!AY58,IF(減価償却費!$D$11="定率法",減価償却費!AY107,""))*$C$10/1000,-1))</f>
        <v>0</v>
      </c>
      <c r="AW10" s="105">
        <f>IF(減価償却費!$D$11="","",ROUND(IF(減価償却費!$D$11="定額法",減価償却費!AZ58,IF(減価償却費!$D$11="定率法",減価償却費!AZ107,""))*$C$10/1000,-1))</f>
        <v>0</v>
      </c>
      <c r="AX10" s="105">
        <f>IF(減価償却費!$D$11="","",ROUND(IF(減価償却費!$D$11="定額法",減価償却費!BA58,IF(減価償却費!$D$11="定率法",減価償却費!BA107,""))*$C$10/1000,-1))</f>
        <v>0</v>
      </c>
      <c r="AY10" s="105">
        <f>IF(減価償却費!$D$11="","",ROUND(IF(減価償却費!$D$11="定額法",減価償却費!BB58,IF(減価償却費!$D$11="定率法",減価償却費!BB107,""))*$C$10/1000,-1))</f>
        <v>0</v>
      </c>
      <c r="AZ10" s="105">
        <f>IF(減価償却費!$D$11="","",ROUND(IF(減価償却費!$D$11="定額法",減価償却費!BC58,IF(減価償却費!$D$11="定率法",減価償却費!BC107,""))*$C$10/1000,-1))</f>
        <v>0</v>
      </c>
      <c r="BA10" s="82">
        <f>IF(減価償却費!$D$11="","",ROUND(IF(減価償却費!$D$11="定額法",減価償却費!BD58,IF(減価償却費!$D$11="定率法",減価償却費!BD107,""))*$C$10/1000,-1))</f>
        <v>0</v>
      </c>
    </row>
    <row r="11" spans="2:53">
      <c r="B11" s="399" t="s">
        <v>332</v>
      </c>
      <c r="C11" s="293"/>
      <c r="D11" s="34"/>
      <c r="E11" s="34"/>
      <c r="F11" s="34"/>
      <c r="G11" s="34"/>
      <c r="H11" s="34"/>
      <c r="I11" s="34"/>
      <c r="J11" s="34"/>
      <c r="K11" s="34"/>
      <c r="L11" s="34"/>
      <c r="M11" s="34"/>
      <c r="N11" s="34"/>
      <c r="O11" s="34"/>
      <c r="P11" s="34"/>
      <c r="Q11" s="34"/>
      <c r="R11" s="34"/>
      <c r="S11" s="34"/>
      <c r="T11" s="34"/>
      <c r="U11" s="34"/>
      <c r="V11" s="34"/>
      <c r="W11" s="228"/>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41"/>
    </row>
    <row r="12" spans="2:53">
      <c r="B12" s="399" t="s">
        <v>333</v>
      </c>
      <c r="C12" s="293"/>
      <c r="D12" s="34"/>
      <c r="E12" s="34"/>
      <c r="F12" s="34"/>
      <c r="G12" s="34"/>
      <c r="H12" s="34"/>
      <c r="I12" s="34"/>
      <c r="J12" s="34"/>
      <c r="K12" s="34"/>
      <c r="L12" s="34"/>
      <c r="M12" s="34"/>
      <c r="N12" s="34"/>
      <c r="O12" s="34"/>
      <c r="P12" s="34"/>
      <c r="Q12" s="34"/>
      <c r="R12" s="34"/>
      <c r="S12" s="34"/>
      <c r="T12" s="34"/>
      <c r="U12" s="34"/>
      <c r="V12" s="34"/>
      <c r="W12" s="228"/>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41"/>
    </row>
    <row r="13" spans="2:53">
      <c r="B13" s="399" t="s">
        <v>334</v>
      </c>
      <c r="C13" s="293"/>
      <c r="D13" s="34"/>
      <c r="E13" s="34"/>
      <c r="F13" s="34"/>
      <c r="G13" s="34"/>
      <c r="H13" s="34"/>
      <c r="I13" s="34"/>
      <c r="J13" s="34"/>
      <c r="K13" s="34"/>
      <c r="L13" s="34"/>
      <c r="M13" s="34"/>
      <c r="N13" s="34"/>
      <c r="O13" s="34"/>
      <c r="P13" s="34"/>
      <c r="Q13" s="34"/>
      <c r="R13" s="34"/>
      <c r="S13" s="34"/>
      <c r="T13" s="34"/>
      <c r="U13" s="34"/>
      <c r="V13" s="34"/>
      <c r="W13" s="228"/>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41"/>
    </row>
    <row r="14" spans="2:53" ht="16.5" thickBot="1">
      <c r="B14" s="176" t="s">
        <v>521</v>
      </c>
      <c r="C14" s="397"/>
      <c r="D14" s="165"/>
      <c r="E14" s="165"/>
      <c r="F14" s="165"/>
      <c r="G14" s="165"/>
      <c r="H14" s="165"/>
      <c r="I14" s="165"/>
      <c r="J14" s="165"/>
      <c r="K14" s="165"/>
      <c r="L14" s="165"/>
      <c r="M14" s="165"/>
      <c r="N14" s="165"/>
      <c r="O14" s="165"/>
      <c r="P14" s="165"/>
      <c r="Q14" s="165"/>
      <c r="R14" s="165"/>
      <c r="S14" s="165"/>
      <c r="T14" s="165"/>
      <c r="U14" s="165"/>
      <c r="V14" s="165"/>
      <c r="W14" s="373"/>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6"/>
    </row>
  </sheetData>
  <mergeCells count="2">
    <mergeCell ref="B3:K3"/>
    <mergeCell ref="B5:K5"/>
  </mergeCells>
  <phoneticPr fontId="2"/>
  <dataValidations count="1">
    <dataValidation imeMode="off" allowBlank="1" showInputMessage="1" showErrorMessage="1" sqref="D10:BA14" xr:uid="{88BA0AED-3C5C-4A51-A389-BBEFB9EE29D9}"/>
  </dataValidations>
  <hyperlinks>
    <hyperlink ref="K1" location="ファイルの説明!A1" display="［ファイルの説明］シートに戻る" xr:uid="{54A10BE6-E0B2-47D4-B8D6-53293ED660FD}"/>
  </hyperlink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9FED6-68E9-46B8-9973-AE3CDD09D11C}">
  <sheetPr>
    <tabColor theme="8" tint="0.79998168889431442"/>
  </sheetPr>
  <dimension ref="B1:BA81"/>
  <sheetViews>
    <sheetView showGridLines="0" workbookViewId="0"/>
  </sheetViews>
  <sheetFormatPr defaultRowHeight="15.75"/>
  <cols>
    <col min="1" max="1" width="2.88671875" customWidth="1"/>
    <col min="2" max="2" width="12.6640625" customWidth="1"/>
    <col min="3" max="17" width="11.109375" customWidth="1"/>
    <col min="18" max="33" width="11" customWidth="1"/>
    <col min="34" max="53" width="10.88671875" customWidth="1"/>
  </cols>
  <sheetData>
    <row r="1" spans="2:32">
      <c r="B1" s="1"/>
      <c r="C1" s="1"/>
      <c r="D1" s="1"/>
      <c r="J1" s="274" t="s">
        <v>269</v>
      </c>
    </row>
    <row r="2" spans="2:32" ht="19.5">
      <c r="B2" s="3" t="s">
        <v>511</v>
      </c>
      <c r="D2" s="3"/>
    </row>
    <row r="3" spans="2:32" ht="60.6" customHeight="1">
      <c r="B3" s="459" t="s">
        <v>588</v>
      </c>
      <c r="C3" s="460"/>
      <c r="D3" s="460"/>
      <c r="E3" s="460"/>
      <c r="F3" s="460"/>
      <c r="G3" s="460"/>
      <c r="H3" s="460"/>
      <c r="I3" s="460"/>
      <c r="J3" s="460"/>
    </row>
    <row r="4" spans="2:32">
      <c r="B4" s="283" t="s">
        <v>107</v>
      </c>
      <c r="D4" s="284"/>
    </row>
    <row r="5" spans="2:32" ht="171.75" customHeight="1">
      <c r="B5" s="459" t="s">
        <v>512</v>
      </c>
      <c r="C5" s="460"/>
      <c r="D5" s="460"/>
      <c r="E5" s="460"/>
      <c r="F5" s="460"/>
      <c r="G5" s="460"/>
      <c r="H5" s="460"/>
      <c r="I5" s="460"/>
      <c r="J5" s="460"/>
    </row>
    <row r="6" spans="2:32">
      <c r="B6" s="283"/>
      <c r="D6" s="284"/>
    </row>
    <row r="7" spans="2:32">
      <c r="B7" s="1"/>
      <c r="C7" s="284"/>
      <c r="D7" s="284"/>
    </row>
    <row r="8" spans="2:32">
      <c r="B8" s="2" t="s">
        <v>280</v>
      </c>
    </row>
    <row r="9" spans="2:32">
      <c r="B9" s="310" t="s">
        <v>285</v>
      </c>
      <c r="C9" s="345"/>
      <c r="D9" s="283"/>
    </row>
    <row r="10" spans="2:32">
      <c r="B10" s="310" t="s">
        <v>443</v>
      </c>
      <c r="C10" s="306"/>
      <c r="D10" s="304" t="s">
        <v>338</v>
      </c>
    </row>
    <row r="11" spans="2:32">
      <c r="B11" s="310" t="s">
        <v>445</v>
      </c>
      <c r="C11" s="307"/>
      <c r="D11" s="305"/>
    </row>
    <row r="12" spans="2:32">
      <c r="B12" s="310" t="s">
        <v>444</v>
      </c>
      <c r="C12" s="309"/>
      <c r="D12" s="305" t="s">
        <v>123</v>
      </c>
    </row>
    <row r="13" spans="2:32">
      <c r="B13" s="310" t="s">
        <v>402</v>
      </c>
      <c r="C13" s="309"/>
      <c r="D13" s="305" t="s">
        <v>123</v>
      </c>
    </row>
    <row r="14" spans="2:32">
      <c r="B14" s="284"/>
      <c r="C14" s="325"/>
      <c r="D14" s="305"/>
    </row>
    <row r="15" spans="2:32">
      <c r="B15" s="310" t="s">
        <v>401</v>
      </c>
      <c r="C15" s="5">
        <v>1</v>
      </c>
      <c r="D15" s="5">
        <v>2</v>
      </c>
      <c r="E15" s="5">
        <v>3</v>
      </c>
      <c r="F15" s="5">
        <v>4</v>
      </c>
      <c r="G15" s="5">
        <v>5</v>
      </c>
      <c r="H15" s="5">
        <v>6</v>
      </c>
      <c r="I15" s="5">
        <v>7</v>
      </c>
      <c r="J15" s="5">
        <v>8</v>
      </c>
      <c r="K15" s="5">
        <v>9</v>
      </c>
      <c r="L15" s="5">
        <v>10</v>
      </c>
      <c r="M15" s="5">
        <v>11</v>
      </c>
      <c r="N15" s="5">
        <v>12</v>
      </c>
      <c r="O15" s="5">
        <v>13</v>
      </c>
      <c r="P15" s="5">
        <v>14</v>
      </c>
      <c r="Q15" s="5">
        <v>15</v>
      </c>
      <c r="R15" s="5">
        <v>16</v>
      </c>
      <c r="S15" s="5">
        <v>17</v>
      </c>
      <c r="T15" s="5">
        <v>18</v>
      </c>
      <c r="U15" s="5">
        <v>19</v>
      </c>
      <c r="V15" s="5">
        <v>20</v>
      </c>
      <c r="W15" s="5">
        <v>21</v>
      </c>
      <c r="X15" s="5">
        <v>22</v>
      </c>
      <c r="Y15" s="5">
        <v>23</v>
      </c>
      <c r="Z15" s="5">
        <v>24</v>
      </c>
      <c r="AA15" s="5">
        <v>25</v>
      </c>
      <c r="AB15" s="5">
        <v>26</v>
      </c>
      <c r="AC15" s="5">
        <v>27</v>
      </c>
      <c r="AD15" s="5">
        <v>28</v>
      </c>
      <c r="AE15" s="5">
        <v>29</v>
      </c>
      <c r="AF15" s="5">
        <v>30</v>
      </c>
    </row>
    <row r="16" spans="2:32" s="325" customFormat="1">
      <c r="B16" s="310" t="s">
        <v>63</v>
      </c>
      <c r="C16" s="326" t="str">
        <f>IF(C13="","",C13)</f>
        <v/>
      </c>
      <c r="D16" s="326" t="str">
        <f>IF(C16="","",C16+1)</f>
        <v/>
      </c>
      <c r="E16" s="326" t="str">
        <f t="shared" ref="E16:AF16" si="0">IF(D16="","",D16+1)</f>
        <v/>
      </c>
      <c r="F16" s="326" t="str">
        <f t="shared" si="0"/>
        <v/>
      </c>
      <c r="G16" s="326" t="str">
        <f t="shared" si="0"/>
        <v/>
      </c>
      <c r="H16" s="326" t="str">
        <f t="shared" si="0"/>
        <v/>
      </c>
      <c r="I16" s="326" t="str">
        <f t="shared" si="0"/>
        <v/>
      </c>
      <c r="J16" s="326" t="str">
        <f t="shared" si="0"/>
        <v/>
      </c>
      <c r="K16" s="326" t="str">
        <f t="shared" si="0"/>
        <v/>
      </c>
      <c r="L16" s="326" t="str">
        <f t="shared" si="0"/>
        <v/>
      </c>
      <c r="M16" s="326" t="str">
        <f t="shared" si="0"/>
        <v/>
      </c>
      <c r="N16" s="326" t="str">
        <f t="shared" si="0"/>
        <v/>
      </c>
      <c r="O16" s="326" t="str">
        <f t="shared" si="0"/>
        <v/>
      </c>
      <c r="P16" s="326" t="str">
        <f t="shared" si="0"/>
        <v/>
      </c>
      <c r="Q16" s="326" t="str">
        <f t="shared" si="0"/>
        <v/>
      </c>
      <c r="R16" s="326" t="str">
        <f t="shared" si="0"/>
        <v/>
      </c>
      <c r="S16" s="326" t="str">
        <f t="shared" si="0"/>
        <v/>
      </c>
      <c r="T16" s="326" t="str">
        <f t="shared" si="0"/>
        <v/>
      </c>
      <c r="U16" s="326" t="str">
        <f t="shared" si="0"/>
        <v/>
      </c>
      <c r="V16" s="326" t="str">
        <f t="shared" si="0"/>
        <v/>
      </c>
      <c r="W16" s="326" t="str">
        <f t="shared" si="0"/>
        <v/>
      </c>
      <c r="X16" s="326" t="str">
        <f t="shared" si="0"/>
        <v/>
      </c>
      <c r="Y16" s="326" t="str">
        <f t="shared" si="0"/>
        <v/>
      </c>
      <c r="Z16" s="326" t="str">
        <f t="shared" si="0"/>
        <v/>
      </c>
      <c r="AA16" s="326" t="str">
        <f t="shared" si="0"/>
        <v/>
      </c>
      <c r="AB16" s="326" t="str">
        <f t="shared" si="0"/>
        <v/>
      </c>
      <c r="AC16" s="326" t="str">
        <f t="shared" si="0"/>
        <v/>
      </c>
      <c r="AD16" s="326" t="str">
        <f t="shared" si="0"/>
        <v/>
      </c>
      <c r="AE16" s="326" t="str">
        <f t="shared" si="0"/>
        <v/>
      </c>
      <c r="AF16" s="326" t="str">
        <f t="shared" si="0"/>
        <v/>
      </c>
    </row>
    <row r="17" spans="2:32">
      <c r="B17" s="310" t="s">
        <v>286</v>
      </c>
      <c r="C17" s="280">
        <f>C10</f>
        <v>0</v>
      </c>
      <c r="D17" s="280">
        <f>C21</f>
        <v>0</v>
      </c>
      <c r="E17" s="280">
        <f t="shared" ref="E17:Q17" si="1">D21</f>
        <v>0</v>
      </c>
      <c r="F17" s="280">
        <f t="shared" si="1"/>
        <v>0</v>
      </c>
      <c r="G17" s="280">
        <f t="shared" si="1"/>
        <v>0</v>
      </c>
      <c r="H17" s="280">
        <f t="shared" si="1"/>
        <v>0</v>
      </c>
      <c r="I17" s="280">
        <f t="shared" si="1"/>
        <v>0</v>
      </c>
      <c r="J17" s="280">
        <f t="shared" si="1"/>
        <v>0</v>
      </c>
      <c r="K17" s="280">
        <f t="shared" si="1"/>
        <v>0</v>
      </c>
      <c r="L17" s="280">
        <f t="shared" si="1"/>
        <v>0</v>
      </c>
      <c r="M17" s="280">
        <f t="shared" si="1"/>
        <v>0</v>
      </c>
      <c r="N17" s="280">
        <f t="shared" si="1"/>
        <v>0</v>
      </c>
      <c r="O17" s="280">
        <f t="shared" si="1"/>
        <v>0</v>
      </c>
      <c r="P17" s="280">
        <f t="shared" si="1"/>
        <v>0</v>
      </c>
      <c r="Q17" s="280">
        <f t="shared" si="1"/>
        <v>0</v>
      </c>
      <c r="R17" s="280">
        <f t="shared" ref="R17" si="2">Q21</f>
        <v>0</v>
      </c>
      <c r="S17" s="280">
        <f t="shared" ref="S17" si="3">R21</f>
        <v>0</v>
      </c>
      <c r="T17" s="280">
        <f t="shared" ref="T17" si="4">S21</f>
        <v>0</v>
      </c>
      <c r="U17" s="280">
        <f t="shared" ref="U17" si="5">T21</f>
        <v>0</v>
      </c>
      <c r="V17" s="280">
        <f t="shared" ref="V17" si="6">U21</f>
        <v>0</v>
      </c>
      <c r="W17" s="280">
        <f t="shared" ref="W17" si="7">V21</f>
        <v>0</v>
      </c>
      <c r="X17" s="280">
        <f t="shared" ref="X17" si="8">W21</f>
        <v>0</v>
      </c>
      <c r="Y17" s="280">
        <f t="shared" ref="Y17" si="9">X21</f>
        <v>0</v>
      </c>
      <c r="Z17" s="280">
        <f t="shared" ref="Z17" si="10">Y21</f>
        <v>0</v>
      </c>
      <c r="AA17" s="280">
        <f t="shared" ref="AA17" si="11">Z21</f>
        <v>0</v>
      </c>
      <c r="AB17" s="280">
        <f t="shared" ref="AB17" si="12">AA21</f>
        <v>0</v>
      </c>
      <c r="AC17" s="280">
        <f t="shared" ref="AC17" si="13">AB21</f>
        <v>0</v>
      </c>
      <c r="AD17" s="280">
        <f t="shared" ref="AD17" si="14">AC21</f>
        <v>0</v>
      </c>
      <c r="AE17" s="280">
        <f t="shared" ref="AE17" si="15">AD21</f>
        <v>0</v>
      </c>
      <c r="AF17" s="280">
        <f t="shared" ref="AF17" si="16">AE21</f>
        <v>0</v>
      </c>
    </row>
    <row r="18" spans="2:32">
      <c r="B18" s="310" t="s">
        <v>281</v>
      </c>
      <c r="C18" s="280">
        <f t="shared" ref="C18:Q18" si="17">IFERROR(PPMT($C$11,C15,$C$12,-$C$10),0)</f>
        <v>0</v>
      </c>
      <c r="D18" s="280">
        <f>IFERROR(PPMT($C$11,D15,$C$12,-$C$10),0)</f>
        <v>0</v>
      </c>
      <c r="E18" s="280">
        <f t="shared" si="17"/>
        <v>0</v>
      </c>
      <c r="F18" s="280">
        <f t="shared" si="17"/>
        <v>0</v>
      </c>
      <c r="G18" s="280">
        <f t="shared" si="17"/>
        <v>0</v>
      </c>
      <c r="H18" s="280">
        <f t="shared" si="17"/>
        <v>0</v>
      </c>
      <c r="I18" s="280">
        <f t="shared" si="17"/>
        <v>0</v>
      </c>
      <c r="J18" s="280">
        <f t="shared" si="17"/>
        <v>0</v>
      </c>
      <c r="K18" s="280">
        <f t="shared" si="17"/>
        <v>0</v>
      </c>
      <c r="L18" s="280">
        <f t="shared" si="17"/>
        <v>0</v>
      </c>
      <c r="M18" s="280">
        <f t="shared" si="17"/>
        <v>0</v>
      </c>
      <c r="N18" s="280">
        <f t="shared" si="17"/>
        <v>0</v>
      </c>
      <c r="O18" s="280">
        <f t="shared" si="17"/>
        <v>0</v>
      </c>
      <c r="P18" s="280">
        <f t="shared" si="17"/>
        <v>0</v>
      </c>
      <c r="Q18" s="280">
        <f t="shared" si="17"/>
        <v>0</v>
      </c>
      <c r="R18" s="280">
        <f>IFERROR(PPMT($C$11,R15,$C$12,-$C$10),0)</f>
        <v>0</v>
      </c>
      <c r="S18" s="280">
        <f t="shared" ref="S18:AF18" si="18">IFERROR(PPMT($C$11,S15,$C$12,-$C$10),0)</f>
        <v>0</v>
      </c>
      <c r="T18" s="280">
        <f t="shared" si="18"/>
        <v>0</v>
      </c>
      <c r="U18" s="280">
        <f t="shared" si="18"/>
        <v>0</v>
      </c>
      <c r="V18" s="280">
        <f t="shared" si="18"/>
        <v>0</v>
      </c>
      <c r="W18" s="280">
        <f t="shared" si="18"/>
        <v>0</v>
      </c>
      <c r="X18" s="280">
        <f t="shared" si="18"/>
        <v>0</v>
      </c>
      <c r="Y18" s="280">
        <f t="shared" si="18"/>
        <v>0</v>
      </c>
      <c r="Z18" s="280">
        <f t="shared" si="18"/>
        <v>0</v>
      </c>
      <c r="AA18" s="280">
        <f t="shared" si="18"/>
        <v>0</v>
      </c>
      <c r="AB18" s="280">
        <f t="shared" si="18"/>
        <v>0</v>
      </c>
      <c r="AC18" s="280">
        <f t="shared" si="18"/>
        <v>0</v>
      </c>
      <c r="AD18" s="280">
        <f t="shared" si="18"/>
        <v>0</v>
      </c>
      <c r="AE18" s="280">
        <f t="shared" si="18"/>
        <v>0</v>
      </c>
      <c r="AF18" s="280">
        <f t="shared" si="18"/>
        <v>0</v>
      </c>
    </row>
    <row r="19" spans="2:32">
      <c r="B19" s="310" t="s">
        <v>282</v>
      </c>
      <c r="C19" s="280">
        <f t="shared" ref="C19:R19" si="19">IFERROR(IPMT($C$11,C15,$C$12,-$C$10),0)</f>
        <v>0</v>
      </c>
      <c r="D19" s="280">
        <f t="shared" si="19"/>
        <v>0</v>
      </c>
      <c r="E19" s="280">
        <f t="shared" si="19"/>
        <v>0</v>
      </c>
      <c r="F19" s="280">
        <f t="shared" si="19"/>
        <v>0</v>
      </c>
      <c r="G19" s="280">
        <f t="shared" si="19"/>
        <v>0</v>
      </c>
      <c r="H19" s="280">
        <f t="shared" si="19"/>
        <v>0</v>
      </c>
      <c r="I19" s="280">
        <f t="shared" si="19"/>
        <v>0</v>
      </c>
      <c r="J19" s="280">
        <f t="shared" si="19"/>
        <v>0</v>
      </c>
      <c r="K19" s="280">
        <f t="shared" si="19"/>
        <v>0</v>
      </c>
      <c r="L19" s="280">
        <f t="shared" si="19"/>
        <v>0</v>
      </c>
      <c r="M19" s="280">
        <f t="shared" si="19"/>
        <v>0</v>
      </c>
      <c r="N19" s="280">
        <f t="shared" si="19"/>
        <v>0</v>
      </c>
      <c r="O19" s="280">
        <f t="shared" si="19"/>
        <v>0</v>
      </c>
      <c r="P19" s="280">
        <f t="shared" si="19"/>
        <v>0</v>
      </c>
      <c r="Q19" s="280">
        <f t="shared" si="19"/>
        <v>0</v>
      </c>
      <c r="R19" s="280">
        <f t="shared" si="19"/>
        <v>0</v>
      </c>
      <c r="S19" s="280">
        <f t="shared" ref="S19:AF19" si="20">IFERROR(IPMT($C$11,S15,$C$12,-$C$10),0)</f>
        <v>0</v>
      </c>
      <c r="T19" s="280">
        <f t="shared" si="20"/>
        <v>0</v>
      </c>
      <c r="U19" s="280">
        <f t="shared" si="20"/>
        <v>0</v>
      </c>
      <c r="V19" s="280">
        <f t="shared" si="20"/>
        <v>0</v>
      </c>
      <c r="W19" s="280">
        <f t="shared" si="20"/>
        <v>0</v>
      </c>
      <c r="X19" s="280">
        <f t="shared" si="20"/>
        <v>0</v>
      </c>
      <c r="Y19" s="280">
        <f t="shared" si="20"/>
        <v>0</v>
      </c>
      <c r="Z19" s="280">
        <f t="shared" si="20"/>
        <v>0</v>
      </c>
      <c r="AA19" s="280">
        <f t="shared" si="20"/>
        <v>0</v>
      </c>
      <c r="AB19" s="280">
        <f t="shared" si="20"/>
        <v>0</v>
      </c>
      <c r="AC19" s="280">
        <f t="shared" si="20"/>
        <v>0</v>
      </c>
      <c r="AD19" s="280">
        <f t="shared" si="20"/>
        <v>0</v>
      </c>
      <c r="AE19" s="280">
        <f t="shared" si="20"/>
        <v>0</v>
      </c>
      <c r="AF19" s="280">
        <f t="shared" si="20"/>
        <v>0</v>
      </c>
    </row>
    <row r="20" spans="2:32">
      <c r="B20" s="310" t="s">
        <v>283</v>
      </c>
      <c r="C20" s="280">
        <f>SUM(C18:C19)</f>
        <v>0</v>
      </c>
      <c r="D20" s="280">
        <f>SUM(D18:D19)</f>
        <v>0</v>
      </c>
      <c r="E20" s="280">
        <f t="shared" ref="E20:Q20" si="21">SUM(E18:E19)</f>
        <v>0</v>
      </c>
      <c r="F20" s="280">
        <f t="shared" si="21"/>
        <v>0</v>
      </c>
      <c r="G20" s="280">
        <f t="shared" si="21"/>
        <v>0</v>
      </c>
      <c r="H20" s="280">
        <f t="shared" si="21"/>
        <v>0</v>
      </c>
      <c r="I20" s="280">
        <f t="shared" si="21"/>
        <v>0</v>
      </c>
      <c r="J20" s="280">
        <f t="shared" si="21"/>
        <v>0</v>
      </c>
      <c r="K20" s="280">
        <f t="shared" si="21"/>
        <v>0</v>
      </c>
      <c r="L20" s="280">
        <f t="shared" si="21"/>
        <v>0</v>
      </c>
      <c r="M20" s="280">
        <f t="shared" si="21"/>
        <v>0</v>
      </c>
      <c r="N20" s="280">
        <f t="shared" si="21"/>
        <v>0</v>
      </c>
      <c r="O20" s="280">
        <f t="shared" si="21"/>
        <v>0</v>
      </c>
      <c r="P20" s="280">
        <f t="shared" si="21"/>
        <v>0</v>
      </c>
      <c r="Q20" s="280">
        <f t="shared" si="21"/>
        <v>0</v>
      </c>
      <c r="R20" s="280">
        <f t="shared" ref="R20:AF20" si="22">SUM(R18:R19)</f>
        <v>0</v>
      </c>
      <c r="S20" s="280">
        <f t="shared" si="22"/>
        <v>0</v>
      </c>
      <c r="T20" s="280">
        <f t="shared" si="22"/>
        <v>0</v>
      </c>
      <c r="U20" s="280">
        <f t="shared" si="22"/>
        <v>0</v>
      </c>
      <c r="V20" s="280">
        <f t="shared" si="22"/>
        <v>0</v>
      </c>
      <c r="W20" s="280">
        <f t="shared" si="22"/>
        <v>0</v>
      </c>
      <c r="X20" s="280">
        <f t="shared" si="22"/>
        <v>0</v>
      </c>
      <c r="Y20" s="280">
        <f t="shared" si="22"/>
        <v>0</v>
      </c>
      <c r="Z20" s="280">
        <f t="shared" si="22"/>
        <v>0</v>
      </c>
      <c r="AA20" s="280">
        <f t="shared" si="22"/>
        <v>0</v>
      </c>
      <c r="AB20" s="280">
        <f t="shared" si="22"/>
        <v>0</v>
      </c>
      <c r="AC20" s="280">
        <f t="shared" si="22"/>
        <v>0</v>
      </c>
      <c r="AD20" s="280">
        <f t="shared" si="22"/>
        <v>0</v>
      </c>
      <c r="AE20" s="280">
        <f t="shared" si="22"/>
        <v>0</v>
      </c>
      <c r="AF20" s="280">
        <f t="shared" si="22"/>
        <v>0</v>
      </c>
    </row>
    <row r="21" spans="2:32">
      <c r="B21" s="310" t="s">
        <v>284</v>
      </c>
      <c r="C21" s="280">
        <f>C17-C18</f>
        <v>0</v>
      </c>
      <c r="D21" s="280">
        <f>D17-D18</f>
        <v>0</v>
      </c>
      <c r="E21" s="280">
        <f t="shared" ref="E21:P21" si="23">E17-E18</f>
        <v>0</v>
      </c>
      <c r="F21" s="280">
        <f t="shared" si="23"/>
        <v>0</v>
      </c>
      <c r="G21" s="280">
        <f t="shared" si="23"/>
        <v>0</v>
      </c>
      <c r="H21" s="280">
        <f t="shared" si="23"/>
        <v>0</v>
      </c>
      <c r="I21" s="280">
        <f t="shared" si="23"/>
        <v>0</v>
      </c>
      <c r="J21" s="280">
        <f t="shared" si="23"/>
        <v>0</v>
      </c>
      <c r="K21" s="280">
        <f t="shared" si="23"/>
        <v>0</v>
      </c>
      <c r="L21" s="280">
        <f t="shared" si="23"/>
        <v>0</v>
      </c>
      <c r="M21" s="280">
        <f t="shared" si="23"/>
        <v>0</v>
      </c>
      <c r="N21" s="280">
        <f t="shared" si="23"/>
        <v>0</v>
      </c>
      <c r="O21" s="280">
        <f t="shared" si="23"/>
        <v>0</v>
      </c>
      <c r="P21" s="280">
        <f t="shared" si="23"/>
        <v>0</v>
      </c>
      <c r="Q21" s="280">
        <f>Q17-Q18</f>
        <v>0</v>
      </c>
      <c r="R21" s="280">
        <f t="shared" ref="R21:AF21" si="24">R17-R18</f>
        <v>0</v>
      </c>
      <c r="S21" s="280">
        <f t="shared" si="24"/>
        <v>0</v>
      </c>
      <c r="T21" s="280">
        <f t="shared" si="24"/>
        <v>0</v>
      </c>
      <c r="U21" s="280">
        <f t="shared" si="24"/>
        <v>0</v>
      </c>
      <c r="V21" s="280">
        <f t="shared" si="24"/>
        <v>0</v>
      </c>
      <c r="W21" s="280">
        <f t="shared" si="24"/>
        <v>0</v>
      </c>
      <c r="X21" s="280">
        <f t="shared" si="24"/>
        <v>0</v>
      </c>
      <c r="Y21" s="280">
        <f t="shared" si="24"/>
        <v>0</v>
      </c>
      <c r="Z21" s="280">
        <f t="shared" si="24"/>
        <v>0</v>
      </c>
      <c r="AA21" s="280">
        <f t="shared" si="24"/>
        <v>0</v>
      </c>
      <c r="AB21" s="280">
        <f t="shared" si="24"/>
        <v>0</v>
      </c>
      <c r="AC21" s="280">
        <f t="shared" si="24"/>
        <v>0</v>
      </c>
      <c r="AD21" s="280">
        <f t="shared" si="24"/>
        <v>0</v>
      </c>
      <c r="AE21" s="280">
        <f t="shared" si="24"/>
        <v>0</v>
      </c>
      <c r="AF21" s="280">
        <f t="shared" si="24"/>
        <v>0</v>
      </c>
    </row>
    <row r="22" spans="2:32">
      <c r="B22" s="310" t="s">
        <v>287</v>
      </c>
      <c r="C22" s="280">
        <f>MAX(0,C20-C18)</f>
        <v>0</v>
      </c>
      <c r="D22" s="311">
        <f>MAX(0,D20-D18)</f>
        <v>0</v>
      </c>
      <c r="E22" s="311">
        <f t="shared" ref="E22:AF22" si="25">MAX(0,E20-E18)</f>
        <v>0</v>
      </c>
      <c r="F22" s="311">
        <f t="shared" si="25"/>
        <v>0</v>
      </c>
      <c r="G22" s="311">
        <f t="shared" si="25"/>
        <v>0</v>
      </c>
      <c r="H22" s="311">
        <f t="shared" si="25"/>
        <v>0</v>
      </c>
      <c r="I22" s="311">
        <f t="shared" si="25"/>
        <v>0</v>
      </c>
      <c r="J22" s="311">
        <f t="shared" si="25"/>
        <v>0</v>
      </c>
      <c r="K22" s="311">
        <f t="shared" si="25"/>
        <v>0</v>
      </c>
      <c r="L22" s="311">
        <f t="shared" si="25"/>
        <v>0</v>
      </c>
      <c r="M22" s="311">
        <f t="shared" si="25"/>
        <v>0</v>
      </c>
      <c r="N22" s="311">
        <f t="shared" si="25"/>
        <v>0</v>
      </c>
      <c r="O22" s="311">
        <f t="shared" si="25"/>
        <v>0</v>
      </c>
      <c r="P22" s="311">
        <f t="shared" si="25"/>
        <v>0</v>
      </c>
      <c r="Q22" s="311">
        <f t="shared" si="25"/>
        <v>0</v>
      </c>
      <c r="R22" s="311">
        <f t="shared" si="25"/>
        <v>0</v>
      </c>
      <c r="S22" s="311">
        <f t="shared" si="25"/>
        <v>0</v>
      </c>
      <c r="T22" s="311">
        <f t="shared" si="25"/>
        <v>0</v>
      </c>
      <c r="U22" s="311">
        <f t="shared" si="25"/>
        <v>0</v>
      </c>
      <c r="V22" s="311">
        <f t="shared" si="25"/>
        <v>0</v>
      </c>
      <c r="W22" s="311">
        <f t="shared" si="25"/>
        <v>0</v>
      </c>
      <c r="X22" s="311">
        <f t="shared" si="25"/>
        <v>0</v>
      </c>
      <c r="Y22" s="311">
        <f t="shared" si="25"/>
        <v>0</v>
      </c>
      <c r="Z22" s="311">
        <f t="shared" si="25"/>
        <v>0</v>
      </c>
      <c r="AA22" s="311">
        <f t="shared" si="25"/>
        <v>0</v>
      </c>
      <c r="AB22" s="311">
        <f t="shared" si="25"/>
        <v>0</v>
      </c>
      <c r="AC22" s="311">
        <f t="shared" si="25"/>
        <v>0</v>
      </c>
      <c r="AD22" s="311">
        <f t="shared" si="25"/>
        <v>0</v>
      </c>
      <c r="AE22" s="311">
        <f t="shared" si="25"/>
        <v>0</v>
      </c>
      <c r="AF22" s="311">
        <f t="shared" si="25"/>
        <v>0</v>
      </c>
    </row>
    <row r="23" spans="2:32">
      <c r="B23" s="310" t="s">
        <v>288</v>
      </c>
      <c r="C23" s="311">
        <f>MAX(0,C19-C22)</f>
        <v>0</v>
      </c>
      <c r="D23" s="311">
        <f>MAX(0,C23+D19-D22)</f>
        <v>0</v>
      </c>
      <c r="E23" s="311">
        <f t="shared" ref="E23:AF23" si="26">MAX(0,D23+E19-E22)</f>
        <v>0</v>
      </c>
      <c r="F23" s="311">
        <f t="shared" si="26"/>
        <v>0</v>
      </c>
      <c r="G23" s="311">
        <f t="shared" si="26"/>
        <v>0</v>
      </c>
      <c r="H23" s="311">
        <f t="shared" si="26"/>
        <v>0</v>
      </c>
      <c r="I23" s="311">
        <f t="shared" si="26"/>
        <v>0</v>
      </c>
      <c r="J23" s="311">
        <f t="shared" si="26"/>
        <v>0</v>
      </c>
      <c r="K23" s="311">
        <f t="shared" si="26"/>
        <v>0</v>
      </c>
      <c r="L23" s="311">
        <f t="shared" si="26"/>
        <v>0</v>
      </c>
      <c r="M23" s="311">
        <f t="shared" si="26"/>
        <v>0</v>
      </c>
      <c r="N23" s="311">
        <f t="shared" si="26"/>
        <v>0</v>
      </c>
      <c r="O23" s="311">
        <f t="shared" si="26"/>
        <v>0</v>
      </c>
      <c r="P23" s="311">
        <f t="shared" si="26"/>
        <v>0</v>
      </c>
      <c r="Q23" s="311">
        <f t="shared" si="26"/>
        <v>0</v>
      </c>
      <c r="R23" s="311">
        <f t="shared" si="26"/>
        <v>0</v>
      </c>
      <c r="S23" s="311">
        <f t="shared" si="26"/>
        <v>0</v>
      </c>
      <c r="T23" s="311">
        <f t="shared" si="26"/>
        <v>0</v>
      </c>
      <c r="U23" s="311">
        <f t="shared" si="26"/>
        <v>0</v>
      </c>
      <c r="V23" s="311">
        <f t="shared" si="26"/>
        <v>0</v>
      </c>
      <c r="W23" s="311">
        <f t="shared" si="26"/>
        <v>0</v>
      </c>
      <c r="X23" s="311">
        <f t="shared" si="26"/>
        <v>0</v>
      </c>
      <c r="Y23" s="311">
        <f t="shared" si="26"/>
        <v>0</v>
      </c>
      <c r="Z23" s="311">
        <f t="shared" si="26"/>
        <v>0</v>
      </c>
      <c r="AA23" s="311">
        <f t="shared" si="26"/>
        <v>0</v>
      </c>
      <c r="AB23" s="311">
        <f t="shared" si="26"/>
        <v>0</v>
      </c>
      <c r="AC23" s="311">
        <f t="shared" si="26"/>
        <v>0</v>
      </c>
      <c r="AD23" s="311">
        <f t="shared" si="26"/>
        <v>0</v>
      </c>
      <c r="AE23" s="311">
        <f t="shared" si="26"/>
        <v>0</v>
      </c>
      <c r="AF23" s="311">
        <f t="shared" si="26"/>
        <v>0</v>
      </c>
    </row>
    <row r="24" spans="2:32">
      <c r="B24" s="310" t="s">
        <v>446</v>
      </c>
      <c r="C24" s="311">
        <f>C22</f>
        <v>0</v>
      </c>
      <c r="D24" s="311">
        <f>C24+D22</f>
        <v>0</v>
      </c>
      <c r="E24" s="311">
        <f t="shared" ref="E24:AF24" si="27">D24+E22</f>
        <v>0</v>
      </c>
      <c r="F24" s="311">
        <f t="shared" si="27"/>
        <v>0</v>
      </c>
      <c r="G24" s="311">
        <f t="shared" si="27"/>
        <v>0</v>
      </c>
      <c r="H24" s="311">
        <f t="shared" si="27"/>
        <v>0</v>
      </c>
      <c r="I24" s="311">
        <f t="shared" si="27"/>
        <v>0</v>
      </c>
      <c r="J24" s="311">
        <f t="shared" si="27"/>
        <v>0</v>
      </c>
      <c r="K24" s="311">
        <f t="shared" si="27"/>
        <v>0</v>
      </c>
      <c r="L24" s="311">
        <f t="shared" si="27"/>
        <v>0</v>
      </c>
      <c r="M24" s="311">
        <f t="shared" si="27"/>
        <v>0</v>
      </c>
      <c r="N24" s="311">
        <f t="shared" si="27"/>
        <v>0</v>
      </c>
      <c r="O24" s="311">
        <f t="shared" si="27"/>
        <v>0</v>
      </c>
      <c r="P24" s="311">
        <f t="shared" si="27"/>
        <v>0</v>
      </c>
      <c r="Q24" s="311">
        <f t="shared" si="27"/>
        <v>0</v>
      </c>
      <c r="R24" s="311">
        <f t="shared" si="27"/>
        <v>0</v>
      </c>
      <c r="S24" s="311">
        <f t="shared" si="27"/>
        <v>0</v>
      </c>
      <c r="T24" s="311">
        <f t="shared" si="27"/>
        <v>0</v>
      </c>
      <c r="U24" s="311">
        <f t="shared" si="27"/>
        <v>0</v>
      </c>
      <c r="V24" s="311">
        <f t="shared" si="27"/>
        <v>0</v>
      </c>
      <c r="W24" s="311">
        <f t="shared" si="27"/>
        <v>0</v>
      </c>
      <c r="X24" s="311">
        <f t="shared" si="27"/>
        <v>0</v>
      </c>
      <c r="Y24" s="311">
        <f t="shared" si="27"/>
        <v>0</v>
      </c>
      <c r="Z24" s="311">
        <f t="shared" si="27"/>
        <v>0</v>
      </c>
      <c r="AA24" s="311">
        <f t="shared" si="27"/>
        <v>0</v>
      </c>
      <c r="AB24" s="311">
        <f t="shared" si="27"/>
        <v>0</v>
      </c>
      <c r="AC24" s="311">
        <f t="shared" si="27"/>
        <v>0</v>
      </c>
      <c r="AD24" s="311">
        <f t="shared" si="27"/>
        <v>0</v>
      </c>
      <c r="AE24" s="311">
        <f t="shared" si="27"/>
        <v>0</v>
      </c>
      <c r="AF24" s="311">
        <f t="shared" si="27"/>
        <v>0</v>
      </c>
    </row>
    <row r="27" spans="2:32">
      <c r="B27" s="2" t="s">
        <v>289</v>
      </c>
    </row>
    <row r="28" spans="2:32">
      <c r="B28" s="310" t="s">
        <v>285</v>
      </c>
      <c r="C28" s="308"/>
      <c r="D28" s="283"/>
    </row>
    <row r="29" spans="2:32">
      <c r="B29" s="310" t="s">
        <v>443</v>
      </c>
      <c r="C29" s="306"/>
      <c r="D29" s="304" t="s">
        <v>338</v>
      </c>
    </row>
    <row r="30" spans="2:32">
      <c r="B30" s="310" t="s">
        <v>445</v>
      </c>
      <c r="C30" s="307"/>
      <c r="D30" s="305"/>
    </row>
    <row r="31" spans="2:32">
      <c r="B31" s="310" t="s">
        <v>444</v>
      </c>
      <c r="C31" s="309"/>
      <c r="D31" s="305" t="s">
        <v>123</v>
      </c>
    </row>
    <row r="32" spans="2:32">
      <c r="B32" s="310" t="s">
        <v>402</v>
      </c>
      <c r="C32" s="309"/>
      <c r="D32" s="305" t="s">
        <v>123</v>
      </c>
    </row>
    <row r="33" spans="2:32">
      <c r="B33" s="284"/>
      <c r="C33" s="325"/>
      <c r="D33" s="305"/>
    </row>
    <row r="34" spans="2:32">
      <c r="B34" s="310" t="s">
        <v>401</v>
      </c>
      <c r="C34" s="5">
        <v>1</v>
      </c>
      <c r="D34" s="5">
        <v>2</v>
      </c>
      <c r="E34" s="5">
        <v>3</v>
      </c>
      <c r="F34" s="5">
        <v>4</v>
      </c>
      <c r="G34" s="5">
        <v>5</v>
      </c>
      <c r="H34" s="5">
        <v>6</v>
      </c>
      <c r="I34" s="5">
        <v>7</v>
      </c>
      <c r="J34" s="5">
        <v>8</v>
      </c>
      <c r="K34" s="5">
        <v>9</v>
      </c>
      <c r="L34" s="5">
        <v>10</v>
      </c>
      <c r="M34" s="5">
        <v>11</v>
      </c>
      <c r="N34" s="5">
        <v>12</v>
      </c>
      <c r="O34" s="5">
        <v>13</v>
      </c>
      <c r="P34" s="5">
        <v>14</v>
      </c>
      <c r="Q34" s="5">
        <v>15</v>
      </c>
      <c r="R34" s="5">
        <v>16</v>
      </c>
      <c r="S34" s="5">
        <v>17</v>
      </c>
      <c r="T34" s="5">
        <v>18</v>
      </c>
      <c r="U34" s="5">
        <v>19</v>
      </c>
      <c r="V34" s="5">
        <v>20</v>
      </c>
      <c r="W34" s="5">
        <v>21</v>
      </c>
      <c r="X34" s="5">
        <v>22</v>
      </c>
      <c r="Y34" s="5">
        <v>23</v>
      </c>
      <c r="Z34" s="5">
        <v>24</v>
      </c>
      <c r="AA34" s="5">
        <v>25</v>
      </c>
      <c r="AB34" s="5">
        <v>26</v>
      </c>
      <c r="AC34" s="5">
        <v>27</v>
      </c>
      <c r="AD34" s="5">
        <v>28</v>
      </c>
      <c r="AE34" s="5">
        <v>29</v>
      </c>
      <c r="AF34" s="5">
        <v>30</v>
      </c>
    </row>
    <row r="35" spans="2:32">
      <c r="B35" s="310" t="s">
        <v>63</v>
      </c>
      <c r="C35" s="326" t="str">
        <f>IF(C32="","",C32)</f>
        <v/>
      </c>
      <c r="D35" s="326" t="str">
        <f>IF(C35="","",C35+1)</f>
        <v/>
      </c>
      <c r="E35" s="326" t="str">
        <f t="shared" ref="E35:AF35" si="28">IF(D35="","",D35+1)</f>
        <v/>
      </c>
      <c r="F35" s="326" t="str">
        <f t="shared" si="28"/>
        <v/>
      </c>
      <c r="G35" s="326" t="str">
        <f t="shared" si="28"/>
        <v/>
      </c>
      <c r="H35" s="326" t="str">
        <f t="shared" si="28"/>
        <v/>
      </c>
      <c r="I35" s="326" t="str">
        <f t="shared" si="28"/>
        <v/>
      </c>
      <c r="J35" s="326" t="str">
        <f t="shared" si="28"/>
        <v/>
      </c>
      <c r="K35" s="326" t="str">
        <f t="shared" si="28"/>
        <v/>
      </c>
      <c r="L35" s="326" t="str">
        <f t="shared" si="28"/>
        <v/>
      </c>
      <c r="M35" s="326" t="str">
        <f t="shared" si="28"/>
        <v/>
      </c>
      <c r="N35" s="326" t="str">
        <f t="shared" si="28"/>
        <v/>
      </c>
      <c r="O35" s="326" t="str">
        <f t="shared" si="28"/>
        <v/>
      </c>
      <c r="P35" s="326" t="str">
        <f t="shared" si="28"/>
        <v/>
      </c>
      <c r="Q35" s="326" t="str">
        <f t="shared" si="28"/>
        <v/>
      </c>
      <c r="R35" s="326" t="str">
        <f t="shared" si="28"/>
        <v/>
      </c>
      <c r="S35" s="326" t="str">
        <f t="shared" si="28"/>
        <v/>
      </c>
      <c r="T35" s="326" t="str">
        <f t="shared" si="28"/>
        <v/>
      </c>
      <c r="U35" s="326" t="str">
        <f t="shared" si="28"/>
        <v/>
      </c>
      <c r="V35" s="326" t="str">
        <f t="shared" si="28"/>
        <v/>
      </c>
      <c r="W35" s="326" t="str">
        <f t="shared" si="28"/>
        <v/>
      </c>
      <c r="X35" s="326" t="str">
        <f t="shared" si="28"/>
        <v/>
      </c>
      <c r="Y35" s="326" t="str">
        <f t="shared" si="28"/>
        <v/>
      </c>
      <c r="Z35" s="326" t="str">
        <f t="shared" si="28"/>
        <v/>
      </c>
      <c r="AA35" s="326" t="str">
        <f t="shared" si="28"/>
        <v/>
      </c>
      <c r="AB35" s="326" t="str">
        <f t="shared" si="28"/>
        <v/>
      </c>
      <c r="AC35" s="326" t="str">
        <f t="shared" si="28"/>
        <v/>
      </c>
      <c r="AD35" s="326" t="str">
        <f t="shared" si="28"/>
        <v/>
      </c>
      <c r="AE35" s="326" t="str">
        <f t="shared" si="28"/>
        <v/>
      </c>
      <c r="AF35" s="326" t="str">
        <f t="shared" si="28"/>
        <v/>
      </c>
    </row>
    <row r="36" spans="2:32">
      <c r="B36" s="310" t="s">
        <v>286</v>
      </c>
      <c r="C36" s="280">
        <f>C29</f>
        <v>0</v>
      </c>
      <c r="D36" s="280">
        <f>C40</f>
        <v>0</v>
      </c>
      <c r="E36" s="280">
        <f>D40</f>
        <v>0</v>
      </c>
      <c r="F36" s="280">
        <f t="shared" ref="F36" si="29">E40</f>
        <v>0</v>
      </c>
      <c r="G36" s="280">
        <f t="shared" ref="G36" si="30">F40</f>
        <v>0</v>
      </c>
      <c r="H36" s="280">
        <f t="shared" ref="H36" si="31">G40</f>
        <v>0</v>
      </c>
      <c r="I36" s="280">
        <f t="shared" ref="I36" si="32">H40</f>
        <v>0</v>
      </c>
      <c r="J36" s="280">
        <f t="shared" ref="J36" si="33">I40</f>
        <v>0</v>
      </c>
      <c r="K36" s="280">
        <f t="shared" ref="K36" si="34">J40</f>
        <v>0</v>
      </c>
      <c r="L36" s="280">
        <f t="shared" ref="L36" si="35">K40</f>
        <v>0</v>
      </c>
      <c r="M36" s="280">
        <f t="shared" ref="M36" si="36">L40</f>
        <v>0</v>
      </c>
      <c r="N36" s="280">
        <f t="shared" ref="N36" si="37">M40</f>
        <v>0</v>
      </c>
      <c r="O36" s="280">
        <f t="shared" ref="O36" si="38">N40</f>
        <v>0</v>
      </c>
      <c r="P36" s="280">
        <f t="shared" ref="P36" si="39">O40</f>
        <v>0</v>
      </c>
      <c r="Q36" s="280">
        <f t="shared" ref="Q36" si="40">P40</f>
        <v>0</v>
      </c>
      <c r="R36" s="280">
        <f t="shared" ref="R36" si="41">Q40</f>
        <v>0</v>
      </c>
      <c r="S36" s="280">
        <f t="shared" ref="S36" si="42">R40</f>
        <v>0</v>
      </c>
      <c r="T36" s="280">
        <f t="shared" ref="T36" si="43">S40</f>
        <v>0</v>
      </c>
      <c r="U36" s="280">
        <f t="shared" ref="U36" si="44">T40</f>
        <v>0</v>
      </c>
      <c r="V36" s="280">
        <f t="shared" ref="V36" si="45">U40</f>
        <v>0</v>
      </c>
      <c r="W36" s="280">
        <f t="shared" ref="W36" si="46">V40</f>
        <v>0</v>
      </c>
      <c r="X36" s="280">
        <f t="shared" ref="X36" si="47">W40</f>
        <v>0</v>
      </c>
      <c r="Y36" s="280">
        <f t="shared" ref="Y36" si="48">X40</f>
        <v>0</v>
      </c>
      <c r="Z36" s="280">
        <f t="shared" ref="Z36" si="49">Y40</f>
        <v>0</v>
      </c>
      <c r="AA36" s="280">
        <f t="shared" ref="AA36" si="50">Z40</f>
        <v>0</v>
      </c>
      <c r="AB36" s="280">
        <f t="shared" ref="AB36" si="51">AA40</f>
        <v>0</v>
      </c>
      <c r="AC36" s="280">
        <f t="shared" ref="AC36" si="52">AB40</f>
        <v>0</v>
      </c>
      <c r="AD36" s="280">
        <f t="shared" ref="AD36" si="53">AC40</f>
        <v>0</v>
      </c>
      <c r="AE36" s="280">
        <f t="shared" ref="AE36" si="54">AD40</f>
        <v>0</v>
      </c>
      <c r="AF36" s="280">
        <f t="shared" ref="AF36" si="55">AE40</f>
        <v>0</v>
      </c>
    </row>
    <row r="37" spans="2:32">
      <c r="B37" s="310" t="s">
        <v>281</v>
      </c>
      <c r="C37" s="280">
        <f t="shared" ref="C37:AF37" si="56">IFERROR(PPMT($C$30,C34,$C$31,-$C$29),0)</f>
        <v>0</v>
      </c>
      <c r="D37" s="280">
        <f t="shared" si="56"/>
        <v>0</v>
      </c>
      <c r="E37" s="280">
        <f t="shared" si="56"/>
        <v>0</v>
      </c>
      <c r="F37" s="280">
        <f t="shared" si="56"/>
        <v>0</v>
      </c>
      <c r="G37" s="280">
        <f t="shared" si="56"/>
        <v>0</v>
      </c>
      <c r="H37" s="280">
        <f t="shared" si="56"/>
        <v>0</v>
      </c>
      <c r="I37" s="280">
        <f t="shared" si="56"/>
        <v>0</v>
      </c>
      <c r="J37" s="280">
        <f t="shared" si="56"/>
        <v>0</v>
      </c>
      <c r="K37" s="280">
        <f t="shared" si="56"/>
        <v>0</v>
      </c>
      <c r="L37" s="280">
        <f t="shared" si="56"/>
        <v>0</v>
      </c>
      <c r="M37" s="280">
        <f t="shared" si="56"/>
        <v>0</v>
      </c>
      <c r="N37" s="280">
        <f t="shared" si="56"/>
        <v>0</v>
      </c>
      <c r="O37" s="280">
        <f t="shared" si="56"/>
        <v>0</v>
      </c>
      <c r="P37" s="280">
        <f t="shared" si="56"/>
        <v>0</v>
      </c>
      <c r="Q37" s="280">
        <f t="shared" si="56"/>
        <v>0</v>
      </c>
      <c r="R37" s="280">
        <f t="shared" si="56"/>
        <v>0</v>
      </c>
      <c r="S37" s="280">
        <f t="shared" si="56"/>
        <v>0</v>
      </c>
      <c r="T37" s="280">
        <f t="shared" si="56"/>
        <v>0</v>
      </c>
      <c r="U37" s="280">
        <f t="shared" si="56"/>
        <v>0</v>
      </c>
      <c r="V37" s="280">
        <f t="shared" si="56"/>
        <v>0</v>
      </c>
      <c r="W37" s="280">
        <f t="shared" si="56"/>
        <v>0</v>
      </c>
      <c r="X37" s="280">
        <f t="shared" si="56"/>
        <v>0</v>
      </c>
      <c r="Y37" s="280">
        <f t="shared" si="56"/>
        <v>0</v>
      </c>
      <c r="Z37" s="280">
        <f t="shared" si="56"/>
        <v>0</v>
      </c>
      <c r="AA37" s="280">
        <f t="shared" si="56"/>
        <v>0</v>
      </c>
      <c r="AB37" s="280">
        <f t="shared" si="56"/>
        <v>0</v>
      </c>
      <c r="AC37" s="280">
        <f t="shared" si="56"/>
        <v>0</v>
      </c>
      <c r="AD37" s="280">
        <f t="shared" si="56"/>
        <v>0</v>
      </c>
      <c r="AE37" s="280">
        <f t="shared" si="56"/>
        <v>0</v>
      </c>
      <c r="AF37" s="280">
        <f t="shared" si="56"/>
        <v>0</v>
      </c>
    </row>
    <row r="38" spans="2:32">
      <c r="B38" s="310" t="s">
        <v>282</v>
      </c>
      <c r="C38" s="280">
        <f t="shared" ref="C38:AF38" si="57">IFERROR(IPMT($C$30,C34,$C$31,-$C$29),0)</f>
        <v>0</v>
      </c>
      <c r="D38" s="280">
        <f t="shared" si="57"/>
        <v>0</v>
      </c>
      <c r="E38" s="280">
        <f t="shared" si="57"/>
        <v>0</v>
      </c>
      <c r="F38" s="280">
        <f t="shared" si="57"/>
        <v>0</v>
      </c>
      <c r="G38" s="280">
        <f t="shared" si="57"/>
        <v>0</v>
      </c>
      <c r="H38" s="280">
        <f t="shared" si="57"/>
        <v>0</v>
      </c>
      <c r="I38" s="280">
        <f t="shared" si="57"/>
        <v>0</v>
      </c>
      <c r="J38" s="280">
        <f t="shared" si="57"/>
        <v>0</v>
      </c>
      <c r="K38" s="280">
        <f t="shared" si="57"/>
        <v>0</v>
      </c>
      <c r="L38" s="280">
        <f t="shared" si="57"/>
        <v>0</v>
      </c>
      <c r="M38" s="280">
        <f t="shared" si="57"/>
        <v>0</v>
      </c>
      <c r="N38" s="280">
        <f t="shared" si="57"/>
        <v>0</v>
      </c>
      <c r="O38" s="280">
        <f t="shared" si="57"/>
        <v>0</v>
      </c>
      <c r="P38" s="280">
        <f t="shared" si="57"/>
        <v>0</v>
      </c>
      <c r="Q38" s="280">
        <f t="shared" si="57"/>
        <v>0</v>
      </c>
      <c r="R38" s="280">
        <f t="shared" si="57"/>
        <v>0</v>
      </c>
      <c r="S38" s="280">
        <f t="shared" si="57"/>
        <v>0</v>
      </c>
      <c r="T38" s="280">
        <f t="shared" si="57"/>
        <v>0</v>
      </c>
      <c r="U38" s="280">
        <f t="shared" si="57"/>
        <v>0</v>
      </c>
      <c r="V38" s="280">
        <f t="shared" si="57"/>
        <v>0</v>
      </c>
      <c r="W38" s="280">
        <f t="shared" si="57"/>
        <v>0</v>
      </c>
      <c r="X38" s="280">
        <f t="shared" si="57"/>
        <v>0</v>
      </c>
      <c r="Y38" s="280">
        <f t="shared" si="57"/>
        <v>0</v>
      </c>
      <c r="Z38" s="280">
        <f t="shared" si="57"/>
        <v>0</v>
      </c>
      <c r="AA38" s="280">
        <f t="shared" si="57"/>
        <v>0</v>
      </c>
      <c r="AB38" s="280">
        <f t="shared" si="57"/>
        <v>0</v>
      </c>
      <c r="AC38" s="280">
        <f t="shared" si="57"/>
        <v>0</v>
      </c>
      <c r="AD38" s="280">
        <f t="shared" si="57"/>
        <v>0</v>
      </c>
      <c r="AE38" s="280">
        <f t="shared" si="57"/>
        <v>0</v>
      </c>
      <c r="AF38" s="280">
        <f t="shared" si="57"/>
        <v>0</v>
      </c>
    </row>
    <row r="39" spans="2:32">
      <c r="B39" s="310" t="s">
        <v>283</v>
      </c>
      <c r="C39" s="280">
        <f>SUM(C37:C38)</f>
        <v>0</v>
      </c>
      <c r="D39" s="280">
        <f>SUM(D37:D38)</f>
        <v>0</v>
      </c>
      <c r="E39" s="280">
        <f t="shared" ref="E39:AF39" si="58">SUM(E37:E38)</f>
        <v>0</v>
      </c>
      <c r="F39" s="280">
        <f t="shared" si="58"/>
        <v>0</v>
      </c>
      <c r="G39" s="280">
        <f t="shared" si="58"/>
        <v>0</v>
      </c>
      <c r="H39" s="280">
        <f t="shared" si="58"/>
        <v>0</v>
      </c>
      <c r="I39" s="280">
        <f t="shared" si="58"/>
        <v>0</v>
      </c>
      <c r="J39" s="280">
        <f t="shared" si="58"/>
        <v>0</v>
      </c>
      <c r="K39" s="280">
        <f t="shared" si="58"/>
        <v>0</v>
      </c>
      <c r="L39" s="280">
        <f t="shared" si="58"/>
        <v>0</v>
      </c>
      <c r="M39" s="280">
        <f t="shared" si="58"/>
        <v>0</v>
      </c>
      <c r="N39" s="280">
        <f t="shared" si="58"/>
        <v>0</v>
      </c>
      <c r="O39" s="280">
        <f t="shared" si="58"/>
        <v>0</v>
      </c>
      <c r="P39" s="280">
        <f t="shared" si="58"/>
        <v>0</v>
      </c>
      <c r="Q39" s="280">
        <f t="shared" si="58"/>
        <v>0</v>
      </c>
      <c r="R39" s="280">
        <f t="shared" si="58"/>
        <v>0</v>
      </c>
      <c r="S39" s="280">
        <f t="shared" si="58"/>
        <v>0</v>
      </c>
      <c r="T39" s="280">
        <f t="shared" si="58"/>
        <v>0</v>
      </c>
      <c r="U39" s="280">
        <f t="shared" si="58"/>
        <v>0</v>
      </c>
      <c r="V39" s="280">
        <f t="shared" si="58"/>
        <v>0</v>
      </c>
      <c r="W39" s="280">
        <f t="shared" si="58"/>
        <v>0</v>
      </c>
      <c r="X39" s="280">
        <f t="shared" si="58"/>
        <v>0</v>
      </c>
      <c r="Y39" s="280">
        <f t="shared" si="58"/>
        <v>0</v>
      </c>
      <c r="Z39" s="280">
        <f t="shared" si="58"/>
        <v>0</v>
      </c>
      <c r="AA39" s="280">
        <f t="shared" si="58"/>
        <v>0</v>
      </c>
      <c r="AB39" s="280">
        <f t="shared" si="58"/>
        <v>0</v>
      </c>
      <c r="AC39" s="280">
        <f t="shared" si="58"/>
        <v>0</v>
      </c>
      <c r="AD39" s="280">
        <f t="shared" si="58"/>
        <v>0</v>
      </c>
      <c r="AE39" s="280">
        <f t="shared" si="58"/>
        <v>0</v>
      </c>
      <c r="AF39" s="280">
        <f t="shared" si="58"/>
        <v>0</v>
      </c>
    </row>
    <row r="40" spans="2:32">
      <c r="B40" s="310" t="s">
        <v>284</v>
      </c>
      <c r="C40" s="280">
        <f>C36-C37</f>
        <v>0</v>
      </c>
      <c r="D40" s="280">
        <f>D36-D37</f>
        <v>0</v>
      </c>
      <c r="E40" s="280">
        <f t="shared" ref="E40:P40" si="59">E36-E37</f>
        <v>0</v>
      </c>
      <c r="F40" s="280">
        <f t="shared" si="59"/>
        <v>0</v>
      </c>
      <c r="G40" s="280">
        <f t="shared" si="59"/>
        <v>0</v>
      </c>
      <c r="H40" s="280">
        <f t="shared" si="59"/>
        <v>0</v>
      </c>
      <c r="I40" s="280">
        <f t="shared" si="59"/>
        <v>0</v>
      </c>
      <c r="J40" s="280">
        <f t="shared" si="59"/>
        <v>0</v>
      </c>
      <c r="K40" s="280">
        <f t="shared" si="59"/>
        <v>0</v>
      </c>
      <c r="L40" s="280">
        <f t="shared" si="59"/>
        <v>0</v>
      </c>
      <c r="M40" s="280">
        <f t="shared" si="59"/>
        <v>0</v>
      </c>
      <c r="N40" s="280">
        <f t="shared" si="59"/>
        <v>0</v>
      </c>
      <c r="O40" s="280">
        <f t="shared" si="59"/>
        <v>0</v>
      </c>
      <c r="P40" s="280">
        <f t="shared" si="59"/>
        <v>0</v>
      </c>
      <c r="Q40" s="280">
        <f>Q36-Q37</f>
        <v>0</v>
      </c>
      <c r="R40" s="280">
        <f t="shared" ref="R40:AF40" si="60">R36-R37</f>
        <v>0</v>
      </c>
      <c r="S40" s="280">
        <f t="shared" si="60"/>
        <v>0</v>
      </c>
      <c r="T40" s="280">
        <f t="shared" si="60"/>
        <v>0</v>
      </c>
      <c r="U40" s="280">
        <f t="shared" si="60"/>
        <v>0</v>
      </c>
      <c r="V40" s="280">
        <f t="shared" si="60"/>
        <v>0</v>
      </c>
      <c r="W40" s="280">
        <f t="shared" si="60"/>
        <v>0</v>
      </c>
      <c r="X40" s="280">
        <f t="shared" si="60"/>
        <v>0</v>
      </c>
      <c r="Y40" s="280">
        <f t="shared" si="60"/>
        <v>0</v>
      </c>
      <c r="Z40" s="280">
        <f t="shared" si="60"/>
        <v>0</v>
      </c>
      <c r="AA40" s="280">
        <f t="shared" si="60"/>
        <v>0</v>
      </c>
      <c r="AB40" s="280">
        <f t="shared" si="60"/>
        <v>0</v>
      </c>
      <c r="AC40" s="280">
        <f t="shared" si="60"/>
        <v>0</v>
      </c>
      <c r="AD40" s="280">
        <f t="shared" si="60"/>
        <v>0</v>
      </c>
      <c r="AE40" s="280">
        <f t="shared" si="60"/>
        <v>0</v>
      </c>
      <c r="AF40" s="280">
        <f t="shared" si="60"/>
        <v>0</v>
      </c>
    </row>
    <row r="41" spans="2:32">
      <c r="B41" s="310" t="s">
        <v>287</v>
      </c>
      <c r="C41" s="280">
        <f>MAX(0,C39-C37)</f>
        <v>0</v>
      </c>
      <c r="D41" s="311">
        <f>MAX(0,D39-D37)</f>
        <v>0</v>
      </c>
      <c r="E41" s="311">
        <f t="shared" ref="E41:AF41" si="61">MAX(0,E39-E37)</f>
        <v>0</v>
      </c>
      <c r="F41" s="311">
        <f t="shared" si="61"/>
        <v>0</v>
      </c>
      <c r="G41" s="311">
        <f t="shared" si="61"/>
        <v>0</v>
      </c>
      <c r="H41" s="311">
        <f t="shared" si="61"/>
        <v>0</v>
      </c>
      <c r="I41" s="311">
        <f t="shared" si="61"/>
        <v>0</v>
      </c>
      <c r="J41" s="311">
        <f t="shared" si="61"/>
        <v>0</v>
      </c>
      <c r="K41" s="311">
        <f t="shared" si="61"/>
        <v>0</v>
      </c>
      <c r="L41" s="311">
        <f t="shared" si="61"/>
        <v>0</v>
      </c>
      <c r="M41" s="311">
        <f t="shared" si="61"/>
        <v>0</v>
      </c>
      <c r="N41" s="311">
        <f t="shared" si="61"/>
        <v>0</v>
      </c>
      <c r="O41" s="311">
        <f t="shared" si="61"/>
        <v>0</v>
      </c>
      <c r="P41" s="311">
        <f t="shared" si="61"/>
        <v>0</v>
      </c>
      <c r="Q41" s="311">
        <f t="shared" si="61"/>
        <v>0</v>
      </c>
      <c r="R41" s="311">
        <f t="shared" si="61"/>
        <v>0</v>
      </c>
      <c r="S41" s="311">
        <f t="shared" si="61"/>
        <v>0</v>
      </c>
      <c r="T41" s="311">
        <f t="shared" si="61"/>
        <v>0</v>
      </c>
      <c r="U41" s="311">
        <f t="shared" si="61"/>
        <v>0</v>
      </c>
      <c r="V41" s="311">
        <f t="shared" si="61"/>
        <v>0</v>
      </c>
      <c r="W41" s="311">
        <f t="shared" si="61"/>
        <v>0</v>
      </c>
      <c r="X41" s="311">
        <f t="shared" si="61"/>
        <v>0</v>
      </c>
      <c r="Y41" s="311">
        <f t="shared" si="61"/>
        <v>0</v>
      </c>
      <c r="Z41" s="311">
        <f t="shared" si="61"/>
        <v>0</v>
      </c>
      <c r="AA41" s="311">
        <f t="shared" si="61"/>
        <v>0</v>
      </c>
      <c r="AB41" s="311">
        <f t="shared" si="61"/>
        <v>0</v>
      </c>
      <c r="AC41" s="311">
        <f t="shared" si="61"/>
        <v>0</v>
      </c>
      <c r="AD41" s="311">
        <f t="shared" si="61"/>
        <v>0</v>
      </c>
      <c r="AE41" s="311">
        <f t="shared" si="61"/>
        <v>0</v>
      </c>
      <c r="AF41" s="311">
        <f t="shared" si="61"/>
        <v>0</v>
      </c>
    </row>
    <row r="42" spans="2:32">
      <c r="B42" s="310" t="s">
        <v>288</v>
      </c>
      <c r="C42" s="311">
        <f>MAX(0,C38-C41)</f>
        <v>0</v>
      </c>
      <c r="D42" s="311">
        <f>MAX(0,C42+D38-D41)</f>
        <v>0</v>
      </c>
      <c r="E42" s="311">
        <f t="shared" ref="E42:AF42" si="62">MAX(0,D42+E38-E41)</f>
        <v>0</v>
      </c>
      <c r="F42" s="311">
        <f t="shared" si="62"/>
        <v>0</v>
      </c>
      <c r="G42" s="311">
        <f t="shared" si="62"/>
        <v>0</v>
      </c>
      <c r="H42" s="311">
        <f t="shared" si="62"/>
        <v>0</v>
      </c>
      <c r="I42" s="311">
        <f t="shared" si="62"/>
        <v>0</v>
      </c>
      <c r="J42" s="311">
        <f t="shared" si="62"/>
        <v>0</v>
      </c>
      <c r="K42" s="311">
        <f t="shared" si="62"/>
        <v>0</v>
      </c>
      <c r="L42" s="311">
        <f t="shared" si="62"/>
        <v>0</v>
      </c>
      <c r="M42" s="311">
        <f t="shared" si="62"/>
        <v>0</v>
      </c>
      <c r="N42" s="311">
        <f t="shared" si="62"/>
        <v>0</v>
      </c>
      <c r="O42" s="311">
        <f t="shared" si="62"/>
        <v>0</v>
      </c>
      <c r="P42" s="311">
        <f t="shared" si="62"/>
        <v>0</v>
      </c>
      <c r="Q42" s="311">
        <f t="shared" si="62"/>
        <v>0</v>
      </c>
      <c r="R42" s="311">
        <f t="shared" si="62"/>
        <v>0</v>
      </c>
      <c r="S42" s="311">
        <f t="shared" si="62"/>
        <v>0</v>
      </c>
      <c r="T42" s="311">
        <f t="shared" si="62"/>
        <v>0</v>
      </c>
      <c r="U42" s="311">
        <f t="shared" si="62"/>
        <v>0</v>
      </c>
      <c r="V42" s="311">
        <f t="shared" si="62"/>
        <v>0</v>
      </c>
      <c r="W42" s="311">
        <f t="shared" si="62"/>
        <v>0</v>
      </c>
      <c r="X42" s="311">
        <f t="shared" si="62"/>
        <v>0</v>
      </c>
      <c r="Y42" s="311">
        <f t="shared" si="62"/>
        <v>0</v>
      </c>
      <c r="Z42" s="311">
        <f t="shared" si="62"/>
        <v>0</v>
      </c>
      <c r="AA42" s="311">
        <f t="shared" si="62"/>
        <v>0</v>
      </c>
      <c r="AB42" s="311">
        <f t="shared" si="62"/>
        <v>0</v>
      </c>
      <c r="AC42" s="311">
        <f t="shared" si="62"/>
        <v>0</v>
      </c>
      <c r="AD42" s="311">
        <f t="shared" si="62"/>
        <v>0</v>
      </c>
      <c r="AE42" s="311">
        <f t="shared" si="62"/>
        <v>0</v>
      </c>
      <c r="AF42" s="311">
        <f t="shared" si="62"/>
        <v>0</v>
      </c>
    </row>
    <row r="43" spans="2:32">
      <c r="B43" s="310" t="s">
        <v>446</v>
      </c>
      <c r="C43" s="311">
        <f>C41</f>
        <v>0</v>
      </c>
      <c r="D43" s="311">
        <f>C43+D41</f>
        <v>0</v>
      </c>
      <c r="E43" s="311">
        <f t="shared" ref="E43:AF43" si="63">D43+E41</f>
        <v>0</v>
      </c>
      <c r="F43" s="311">
        <f t="shared" si="63"/>
        <v>0</v>
      </c>
      <c r="G43" s="311">
        <f t="shared" si="63"/>
        <v>0</v>
      </c>
      <c r="H43" s="311">
        <f t="shared" si="63"/>
        <v>0</v>
      </c>
      <c r="I43" s="311">
        <f t="shared" si="63"/>
        <v>0</v>
      </c>
      <c r="J43" s="311">
        <f t="shared" si="63"/>
        <v>0</v>
      </c>
      <c r="K43" s="311">
        <f t="shared" si="63"/>
        <v>0</v>
      </c>
      <c r="L43" s="311">
        <f t="shared" si="63"/>
        <v>0</v>
      </c>
      <c r="M43" s="311">
        <f t="shared" si="63"/>
        <v>0</v>
      </c>
      <c r="N43" s="311">
        <f t="shared" si="63"/>
        <v>0</v>
      </c>
      <c r="O43" s="311">
        <f t="shared" si="63"/>
        <v>0</v>
      </c>
      <c r="P43" s="311">
        <f t="shared" si="63"/>
        <v>0</v>
      </c>
      <c r="Q43" s="311">
        <f t="shared" si="63"/>
        <v>0</v>
      </c>
      <c r="R43" s="311">
        <f t="shared" si="63"/>
        <v>0</v>
      </c>
      <c r="S43" s="311">
        <f t="shared" si="63"/>
        <v>0</v>
      </c>
      <c r="T43" s="311">
        <f t="shared" si="63"/>
        <v>0</v>
      </c>
      <c r="U43" s="311">
        <f t="shared" si="63"/>
        <v>0</v>
      </c>
      <c r="V43" s="311">
        <f t="shared" si="63"/>
        <v>0</v>
      </c>
      <c r="W43" s="311">
        <f t="shared" si="63"/>
        <v>0</v>
      </c>
      <c r="X43" s="311">
        <f t="shared" si="63"/>
        <v>0</v>
      </c>
      <c r="Y43" s="311">
        <f t="shared" si="63"/>
        <v>0</v>
      </c>
      <c r="Z43" s="311">
        <f t="shared" si="63"/>
        <v>0</v>
      </c>
      <c r="AA43" s="311">
        <f t="shared" si="63"/>
        <v>0</v>
      </c>
      <c r="AB43" s="311">
        <f t="shared" si="63"/>
        <v>0</v>
      </c>
      <c r="AC43" s="311">
        <f t="shared" si="63"/>
        <v>0</v>
      </c>
      <c r="AD43" s="311">
        <f t="shared" si="63"/>
        <v>0</v>
      </c>
      <c r="AE43" s="311">
        <f t="shared" si="63"/>
        <v>0</v>
      </c>
      <c r="AF43" s="311">
        <f t="shared" si="63"/>
        <v>0</v>
      </c>
    </row>
    <row r="46" spans="2:32">
      <c r="B46" s="2" t="s">
        <v>290</v>
      </c>
    </row>
    <row r="47" spans="2:32">
      <c r="B47" s="310" t="s">
        <v>285</v>
      </c>
      <c r="C47" s="308"/>
      <c r="D47" s="283"/>
    </row>
    <row r="48" spans="2:32">
      <c r="B48" s="310" t="s">
        <v>443</v>
      </c>
      <c r="C48" s="306"/>
      <c r="D48" s="304" t="s">
        <v>338</v>
      </c>
    </row>
    <row r="49" spans="2:32">
      <c r="B49" s="310" t="s">
        <v>445</v>
      </c>
      <c r="C49" s="307"/>
      <c r="D49" s="305"/>
    </row>
    <row r="50" spans="2:32">
      <c r="B50" s="310" t="s">
        <v>444</v>
      </c>
      <c r="C50" s="309"/>
      <c r="D50" s="305" t="s">
        <v>123</v>
      </c>
    </row>
    <row r="51" spans="2:32">
      <c r="B51" s="310" t="s">
        <v>402</v>
      </c>
      <c r="C51" s="309"/>
      <c r="D51" s="305" t="s">
        <v>123</v>
      </c>
    </row>
    <row r="53" spans="2:32">
      <c r="B53" s="310" t="s">
        <v>401</v>
      </c>
      <c r="C53" s="5">
        <v>1</v>
      </c>
      <c r="D53" s="5">
        <v>2</v>
      </c>
      <c r="E53" s="5">
        <v>3</v>
      </c>
      <c r="F53" s="5">
        <v>4</v>
      </c>
      <c r="G53" s="5">
        <v>5</v>
      </c>
      <c r="H53" s="5">
        <v>6</v>
      </c>
      <c r="I53" s="5">
        <v>7</v>
      </c>
      <c r="J53" s="5">
        <v>8</v>
      </c>
      <c r="K53" s="5">
        <v>9</v>
      </c>
      <c r="L53" s="5">
        <v>10</v>
      </c>
      <c r="M53" s="5">
        <v>11</v>
      </c>
      <c r="N53" s="5">
        <v>12</v>
      </c>
      <c r="O53" s="5">
        <v>13</v>
      </c>
      <c r="P53" s="5">
        <v>14</v>
      </c>
      <c r="Q53" s="5">
        <v>15</v>
      </c>
      <c r="R53" s="5">
        <v>16</v>
      </c>
      <c r="S53" s="5">
        <v>17</v>
      </c>
      <c r="T53" s="5">
        <v>18</v>
      </c>
      <c r="U53" s="5">
        <v>19</v>
      </c>
      <c r="V53" s="5">
        <v>20</v>
      </c>
      <c r="W53" s="5">
        <v>21</v>
      </c>
      <c r="X53" s="5">
        <v>22</v>
      </c>
      <c r="Y53" s="5">
        <v>23</v>
      </c>
      <c r="Z53" s="5">
        <v>24</v>
      </c>
      <c r="AA53" s="5">
        <v>25</v>
      </c>
      <c r="AB53" s="5">
        <v>26</v>
      </c>
      <c r="AC53" s="5">
        <v>27</v>
      </c>
      <c r="AD53" s="5">
        <v>28</v>
      </c>
      <c r="AE53" s="5">
        <v>29</v>
      </c>
      <c r="AF53" s="5">
        <v>30</v>
      </c>
    </row>
    <row r="54" spans="2:32">
      <c r="B54" s="310" t="s">
        <v>63</v>
      </c>
      <c r="C54" s="326" t="str">
        <f>IF(C51="","",C51)</f>
        <v/>
      </c>
      <c r="D54" s="326" t="str">
        <f>IF(C54="","",C54+1)</f>
        <v/>
      </c>
      <c r="E54" s="326" t="str">
        <f t="shared" ref="E54:AF54" si="64">IF(D54="","",D54+1)</f>
        <v/>
      </c>
      <c r="F54" s="326" t="str">
        <f t="shared" si="64"/>
        <v/>
      </c>
      <c r="G54" s="326" t="str">
        <f t="shared" si="64"/>
        <v/>
      </c>
      <c r="H54" s="326" t="str">
        <f t="shared" si="64"/>
        <v/>
      </c>
      <c r="I54" s="326" t="str">
        <f t="shared" si="64"/>
        <v/>
      </c>
      <c r="J54" s="326" t="str">
        <f t="shared" si="64"/>
        <v/>
      </c>
      <c r="K54" s="326" t="str">
        <f t="shared" si="64"/>
        <v/>
      </c>
      <c r="L54" s="326" t="str">
        <f t="shared" si="64"/>
        <v/>
      </c>
      <c r="M54" s="326" t="str">
        <f t="shared" si="64"/>
        <v/>
      </c>
      <c r="N54" s="326" t="str">
        <f t="shared" si="64"/>
        <v/>
      </c>
      <c r="O54" s="326" t="str">
        <f t="shared" si="64"/>
        <v/>
      </c>
      <c r="P54" s="326" t="str">
        <f t="shared" si="64"/>
        <v/>
      </c>
      <c r="Q54" s="326" t="str">
        <f t="shared" si="64"/>
        <v/>
      </c>
      <c r="R54" s="326" t="str">
        <f t="shared" si="64"/>
        <v/>
      </c>
      <c r="S54" s="326" t="str">
        <f t="shared" si="64"/>
        <v/>
      </c>
      <c r="T54" s="326" t="str">
        <f t="shared" si="64"/>
        <v/>
      </c>
      <c r="U54" s="326" t="str">
        <f t="shared" si="64"/>
        <v/>
      </c>
      <c r="V54" s="326" t="str">
        <f t="shared" si="64"/>
        <v/>
      </c>
      <c r="W54" s="326" t="str">
        <f t="shared" si="64"/>
        <v/>
      </c>
      <c r="X54" s="326" t="str">
        <f t="shared" si="64"/>
        <v/>
      </c>
      <c r="Y54" s="326" t="str">
        <f t="shared" si="64"/>
        <v/>
      </c>
      <c r="Z54" s="326" t="str">
        <f t="shared" si="64"/>
        <v/>
      </c>
      <c r="AA54" s="326" t="str">
        <f t="shared" si="64"/>
        <v/>
      </c>
      <c r="AB54" s="326" t="str">
        <f t="shared" si="64"/>
        <v/>
      </c>
      <c r="AC54" s="326" t="str">
        <f t="shared" si="64"/>
        <v/>
      </c>
      <c r="AD54" s="326" t="str">
        <f t="shared" si="64"/>
        <v/>
      </c>
      <c r="AE54" s="326" t="str">
        <f t="shared" si="64"/>
        <v/>
      </c>
      <c r="AF54" s="326" t="str">
        <f t="shared" si="64"/>
        <v/>
      </c>
    </row>
    <row r="55" spans="2:32">
      <c r="B55" s="310" t="s">
        <v>286</v>
      </c>
      <c r="C55" s="280">
        <f>C48</f>
        <v>0</v>
      </c>
      <c r="D55" s="280">
        <f>C59</f>
        <v>0</v>
      </c>
      <c r="E55" s="280">
        <f t="shared" ref="E55" si="65">D59</f>
        <v>0</v>
      </c>
      <c r="F55" s="280">
        <f t="shared" ref="F55" si="66">E59</f>
        <v>0</v>
      </c>
      <c r="G55" s="280">
        <f t="shared" ref="G55" si="67">F59</f>
        <v>0</v>
      </c>
      <c r="H55" s="280">
        <f t="shared" ref="H55" si="68">G59</f>
        <v>0</v>
      </c>
      <c r="I55" s="280">
        <f t="shared" ref="I55" si="69">H59</f>
        <v>0</v>
      </c>
      <c r="J55" s="280">
        <f t="shared" ref="J55" si="70">I59</f>
        <v>0</v>
      </c>
      <c r="K55" s="280">
        <f t="shared" ref="K55" si="71">J59</f>
        <v>0</v>
      </c>
      <c r="L55" s="280">
        <f t="shared" ref="L55" si="72">K59</f>
        <v>0</v>
      </c>
      <c r="M55" s="280">
        <f t="shared" ref="M55" si="73">L59</f>
        <v>0</v>
      </c>
      <c r="N55" s="280">
        <f t="shared" ref="N55" si="74">M59</f>
        <v>0</v>
      </c>
      <c r="O55" s="280">
        <f t="shared" ref="O55" si="75">N59</f>
        <v>0</v>
      </c>
      <c r="P55" s="280">
        <f t="shared" ref="P55" si="76">O59</f>
        <v>0</v>
      </c>
      <c r="Q55" s="280">
        <f t="shared" ref="Q55" si="77">P59</f>
        <v>0</v>
      </c>
      <c r="R55" s="280">
        <f t="shared" ref="R55" si="78">Q59</f>
        <v>0</v>
      </c>
      <c r="S55" s="280">
        <f t="shared" ref="S55" si="79">R59</f>
        <v>0</v>
      </c>
      <c r="T55" s="280">
        <f t="shared" ref="T55" si="80">S59</f>
        <v>0</v>
      </c>
      <c r="U55" s="280">
        <f t="shared" ref="U55" si="81">T59</f>
        <v>0</v>
      </c>
      <c r="V55" s="280">
        <f t="shared" ref="V55" si="82">U59</f>
        <v>0</v>
      </c>
      <c r="W55" s="280">
        <f t="shared" ref="W55" si="83">V59</f>
        <v>0</v>
      </c>
      <c r="X55" s="280">
        <f t="shared" ref="X55" si="84">W59</f>
        <v>0</v>
      </c>
      <c r="Y55" s="280">
        <f t="shared" ref="Y55" si="85">X59</f>
        <v>0</v>
      </c>
      <c r="Z55" s="280">
        <f t="shared" ref="Z55" si="86">Y59</f>
        <v>0</v>
      </c>
      <c r="AA55" s="280">
        <f t="shared" ref="AA55" si="87">Z59</f>
        <v>0</v>
      </c>
      <c r="AB55" s="280">
        <f t="shared" ref="AB55" si="88">AA59</f>
        <v>0</v>
      </c>
      <c r="AC55" s="280">
        <f t="shared" ref="AC55" si="89">AB59</f>
        <v>0</v>
      </c>
      <c r="AD55" s="280">
        <f t="shared" ref="AD55" si="90">AC59</f>
        <v>0</v>
      </c>
      <c r="AE55" s="280">
        <f t="shared" ref="AE55" si="91">AD59</f>
        <v>0</v>
      </c>
      <c r="AF55" s="280">
        <f t="shared" ref="AF55" si="92">AE59</f>
        <v>0</v>
      </c>
    </row>
    <row r="56" spans="2:32">
      <c r="B56" s="310" t="s">
        <v>281</v>
      </c>
      <c r="C56" s="280">
        <f>IFERROR(PPMT($C$49,C53,$C$50,-$C$48),0)</f>
        <v>0</v>
      </c>
      <c r="D56" s="280">
        <f t="shared" ref="D56:AF56" si="93">IFERROR(PPMT($C$49,D53,$C$50,-$C$48),0)</f>
        <v>0</v>
      </c>
      <c r="E56" s="280">
        <f>IFERROR(PPMT($C$49,E53,$C$50,-$C$48),0)</f>
        <v>0</v>
      </c>
      <c r="F56" s="280">
        <f>IFERROR(PPMT($C$49,F53,$C$50,-$C$48),0)</f>
        <v>0</v>
      </c>
      <c r="G56" s="280">
        <f t="shared" si="93"/>
        <v>0</v>
      </c>
      <c r="H56" s="280">
        <f t="shared" si="93"/>
        <v>0</v>
      </c>
      <c r="I56" s="280">
        <f t="shared" si="93"/>
        <v>0</v>
      </c>
      <c r="J56" s="280">
        <f t="shared" si="93"/>
        <v>0</v>
      </c>
      <c r="K56" s="280">
        <f t="shared" si="93"/>
        <v>0</v>
      </c>
      <c r="L56" s="280">
        <f t="shared" si="93"/>
        <v>0</v>
      </c>
      <c r="M56" s="280">
        <f t="shared" si="93"/>
        <v>0</v>
      </c>
      <c r="N56" s="280">
        <f t="shared" si="93"/>
        <v>0</v>
      </c>
      <c r="O56" s="280">
        <f t="shared" si="93"/>
        <v>0</v>
      </c>
      <c r="P56" s="280">
        <f t="shared" si="93"/>
        <v>0</v>
      </c>
      <c r="Q56" s="280">
        <f t="shared" si="93"/>
        <v>0</v>
      </c>
      <c r="R56" s="280">
        <f t="shared" si="93"/>
        <v>0</v>
      </c>
      <c r="S56" s="280">
        <f t="shared" si="93"/>
        <v>0</v>
      </c>
      <c r="T56" s="280">
        <f t="shared" si="93"/>
        <v>0</v>
      </c>
      <c r="U56" s="280">
        <f t="shared" si="93"/>
        <v>0</v>
      </c>
      <c r="V56" s="280">
        <f t="shared" si="93"/>
        <v>0</v>
      </c>
      <c r="W56" s="280">
        <f t="shared" si="93"/>
        <v>0</v>
      </c>
      <c r="X56" s="280">
        <f t="shared" si="93"/>
        <v>0</v>
      </c>
      <c r="Y56" s="280">
        <f t="shared" si="93"/>
        <v>0</v>
      </c>
      <c r="Z56" s="280">
        <f t="shared" si="93"/>
        <v>0</v>
      </c>
      <c r="AA56" s="280">
        <f t="shared" si="93"/>
        <v>0</v>
      </c>
      <c r="AB56" s="280">
        <f t="shared" si="93"/>
        <v>0</v>
      </c>
      <c r="AC56" s="280">
        <f t="shared" si="93"/>
        <v>0</v>
      </c>
      <c r="AD56" s="280">
        <f t="shared" si="93"/>
        <v>0</v>
      </c>
      <c r="AE56" s="280">
        <f t="shared" si="93"/>
        <v>0</v>
      </c>
      <c r="AF56" s="280">
        <f t="shared" si="93"/>
        <v>0</v>
      </c>
    </row>
    <row r="57" spans="2:32">
      <c r="B57" s="310" t="s">
        <v>282</v>
      </c>
      <c r="C57" s="280">
        <f>IFERROR(IPMT($C$49,C53,$C$50,-$C$48),0)</f>
        <v>0</v>
      </c>
      <c r="D57" s="280">
        <f t="shared" ref="D57:AF57" si="94">IFERROR(IPMT($C$49,D53,$C$50,-$C$48),0)</f>
        <v>0</v>
      </c>
      <c r="E57" s="280">
        <f>IFERROR(IPMT($C$49,E53,$C$50,-$C$48),0)</f>
        <v>0</v>
      </c>
      <c r="F57" s="280">
        <f t="shared" si="94"/>
        <v>0</v>
      </c>
      <c r="G57" s="280">
        <f t="shared" si="94"/>
        <v>0</v>
      </c>
      <c r="H57" s="280">
        <f t="shared" si="94"/>
        <v>0</v>
      </c>
      <c r="I57" s="280">
        <f t="shared" si="94"/>
        <v>0</v>
      </c>
      <c r="J57" s="280">
        <f t="shared" si="94"/>
        <v>0</v>
      </c>
      <c r="K57" s="280">
        <f t="shared" si="94"/>
        <v>0</v>
      </c>
      <c r="L57" s="280">
        <f t="shared" si="94"/>
        <v>0</v>
      </c>
      <c r="M57" s="280">
        <f t="shared" si="94"/>
        <v>0</v>
      </c>
      <c r="N57" s="280">
        <f t="shared" si="94"/>
        <v>0</v>
      </c>
      <c r="O57" s="280">
        <f t="shared" si="94"/>
        <v>0</v>
      </c>
      <c r="P57" s="280">
        <f t="shared" si="94"/>
        <v>0</v>
      </c>
      <c r="Q57" s="280">
        <f t="shared" si="94"/>
        <v>0</v>
      </c>
      <c r="R57" s="280">
        <f t="shared" si="94"/>
        <v>0</v>
      </c>
      <c r="S57" s="280">
        <f t="shared" si="94"/>
        <v>0</v>
      </c>
      <c r="T57" s="280">
        <f t="shared" si="94"/>
        <v>0</v>
      </c>
      <c r="U57" s="280">
        <f t="shared" si="94"/>
        <v>0</v>
      </c>
      <c r="V57" s="280">
        <f t="shared" si="94"/>
        <v>0</v>
      </c>
      <c r="W57" s="280">
        <f t="shared" si="94"/>
        <v>0</v>
      </c>
      <c r="X57" s="280">
        <f t="shared" si="94"/>
        <v>0</v>
      </c>
      <c r="Y57" s="280">
        <f t="shared" si="94"/>
        <v>0</v>
      </c>
      <c r="Z57" s="280">
        <f t="shared" si="94"/>
        <v>0</v>
      </c>
      <c r="AA57" s="280">
        <f t="shared" si="94"/>
        <v>0</v>
      </c>
      <c r="AB57" s="280">
        <f t="shared" si="94"/>
        <v>0</v>
      </c>
      <c r="AC57" s="280">
        <f t="shared" si="94"/>
        <v>0</v>
      </c>
      <c r="AD57" s="280">
        <f t="shared" si="94"/>
        <v>0</v>
      </c>
      <c r="AE57" s="280">
        <f t="shared" si="94"/>
        <v>0</v>
      </c>
      <c r="AF57" s="280">
        <f t="shared" si="94"/>
        <v>0</v>
      </c>
    </row>
    <row r="58" spans="2:32">
      <c r="B58" s="310" t="s">
        <v>283</v>
      </c>
      <c r="C58" s="280">
        <f>SUM(C56:C57)</f>
        <v>0</v>
      </c>
      <c r="D58" s="280">
        <f>SUM(D56:D57)</f>
        <v>0</v>
      </c>
      <c r="E58" s="280">
        <f t="shared" ref="E58:AF58" si="95">SUM(E56:E57)</f>
        <v>0</v>
      </c>
      <c r="F58" s="280">
        <f t="shared" si="95"/>
        <v>0</v>
      </c>
      <c r="G58" s="280">
        <f t="shared" si="95"/>
        <v>0</v>
      </c>
      <c r="H58" s="280">
        <f t="shared" si="95"/>
        <v>0</v>
      </c>
      <c r="I58" s="280">
        <f t="shared" si="95"/>
        <v>0</v>
      </c>
      <c r="J58" s="280">
        <f t="shared" si="95"/>
        <v>0</v>
      </c>
      <c r="K58" s="280">
        <f t="shared" si="95"/>
        <v>0</v>
      </c>
      <c r="L58" s="280">
        <f t="shared" si="95"/>
        <v>0</v>
      </c>
      <c r="M58" s="280">
        <f t="shared" si="95"/>
        <v>0</v>
      </c>
      <c r="N58" s="280">
        <f t="shared" si="95"/>
        <v>0</v>
      </c>
      <c r="O58" s="280">
        <f t="shared" si="95"/>
        <v>0</v>
      </c>
      <c r="P58" s="280">
        <f t="shared" si="95"/>
        <v>0</v>
      </c>
      <c r="Q58" s="280">
        <f t="shared" si="95"/>
        <v>0</v>
      </c>
      <c r="R58" s="280">
        <f t="shared" si="95"/>
        <v>0</v>
      </c>
      <c r="S58" s="280">
        <f t="shared" si="95"/>
        <v>0</v>
      </c>
      <c r="T58" s="280">
        <f t="shared" si="95"/>
        <v>0</v>
      </c>
      <c r="U58" s="280">
        <f t="shared" si="95"/>
        <v>0</v>
      </c>
      <c r="V58" s="280">
        <f t="shared" si="95"/>
        <v>0</v>
      </c>
      <c r="W58" s="280">
        <f t="shared" si="95"/>
        <v>0</v>
      </c>
      <c r="X58" s="280">
        <f t="shared" si="95"/>
        <v>0</v>
      </c>
      <c r="Y58" s="280">
        <f t="shared" si="95"/>
        <v>0</v>
      </c>
      <c r="Z58" s="280">
        <f t="shared" si="95"/>
        <v>0</v>
      </c>
      <c r="AA58" s="280">
        <f t="shared" si="95"/>
        <v>0</v>
      </c>
      <c r="AB58" s="280">
        <f t="shared" si="95"/>
        <v>0</v>
      </c>
      <c r="AC58" s="280">
        <f t="shared" si="95"/>
        <v>0</v>
      </c>
      <c r="AD58" s="280">
        <f t="shared" si="95"/>
        <v>0</v>
      </c>
      <c r="AE58" s="280">
        <f t="shared" si="95"/>
        <v>0</v>
      </c>
      <c r="AF58" s="280">
        <f t="shared" si="95"/>
        <v>0</v>
      </c>
    </row>
    <row r="59" spans="2:32">
      <c r="B59" s="310" t="s">
        <v>284</v>
      </c>
      <c r="C59" s="280">
        <f>C55-C56</f>
        <v>0</v>
      </c>
      <c r="D59" s="280">
        <f>D55-D56</f>
        <v>0</v>
      </c>
      <c r="E59" s="280">
        <f t="shared" ref="E59:P59" si="96">E55-E56</f>
        <v>0</v>
      </c>
      <c r="F59" s="280">
        <f t="shared" si="96"/>
        <v>0</v>
      </c>
      <c r="G59" s="280">
        <f t="shared" si="96"/>
        <v>0</v>
      </c>
      <c r="H59" s="280">
        <f t="shared" si="96"/>
        <v>0</v>
      </c>
      <c r="I59" s="280">
        <f t="shared" si="96"/>
        <v>0</v>
      </c>
      <c r="J59" s="280">
        <f t="shared" si="96"/>
        <v>0</v>
      </c>
      <c r="K59" s="280">
        <f t="shared" si="96"/>
        <v>0</v>
      </c>
      <c r="L59" s="280">
        <f t="shared" si="96"/>
        <v>0</v>
      </c>
      <c r="M59" s="280">
        <f t="shared" si="96"/>
        <v>0</v>
      </c>
      <c r="N59" s="280">
        <f t="shared" si="96"/>
        <v>0</v>
      </c>
      <c r="O59" s="280">
        <f t="shared" si="96"/>
        <v>0</v>
      </c>
      <c r="P59" s="280">
        <f t="shared" si="96"/>
        <v>0</v>
      </c>
      <c r="Q59" s="280">
        <f>Q55-Q56</f>
        <v>0</v>
      </c>
      <c r="R59" s="280">
        <f t="shared" ref="R59:AF59" si="97">R55-R56</f>
        <v>0</v>
      </c>
      <c r="S59" s="280">
        <f t="shared" si="97"/>
        <v>0</v>
      </c>
      <c r="T59" s="280">
        <f t="shared" si="97"/>
        <v>0</v>
      </c>
      <c r="U59" s="280">
        <f t="shared" si="97"/>
        <v>0</v>
      </c>
      <c r="V59" s="280">
        <f t="shared" si="97"/>
        <v>0</v>
      </c>
      <c r="W59" s="280">
        <f t="shared" si="97"/>
        <v>0</v>
      </c>
      <c r="X59" s="280">
        <f t="shared" si="97"/>
        <v>0</v>
      </c>
      <c r="Y59" s="280">
        <f t="shared" si="97"/>
        <v>0</v>
      </c>
      <c r="Z59" s="280">
        <f t="shared" si="97"/>
        <v>0</v>
      </c>
      <c r="AA59" s="280">
        <f t="shared" si="97"/>
        <v>0</v>
      </c>
      <c r="AB59" s="280">
        <f t="shared" si="97"/>
        <v>0</v>
      </c>
      <c r="AC59" s="280">
        <f t="shared" si="97"/>
        <v>0</v>
      </c>
      <c r="AD59" s="280">
        <f t="shared" si="97"/>
        <v>0</v>
      </c>
      <c r="AE59" s="280">
        <f t="shared" si="97"/>
        <v>0</v>
      </c>
      <c r="AF59" s="280">
        <f t="shared" si="97"/>
        <v>0</v>
      </c>
    </row>
    <row r="60" spans="2:32">
      <c r="B60" s="310" t="s">
        <v>287</v>
      </c>
      <c r="C60" s="280">
        <f>MAX(0,C58-C56)</f>
        <v>0</v>
      </c>
      <c r="D60" s="311">
        <f>MAX(0,D58-D56)</f>
        <v>0</v>
      </c>
      <c r="E60" s="311">
        <f t="shared" ref="E60:AF60" si="98">MAX(0,E58-E56)</f>
        <v>0</v>
      </c>
      <c r="F60" s="311">
        <f t="shared" si="98"/>
        <v>0</v>
      </c>
      <c r="G60" s="311">
        <f t="shared" si="98"/>
        <v>0</v>
      </c>
      <c r="H60" s="311">
        <f t="shared" si="98"/>
        <v>0</v>
      </c>
      <c r="I60" s="311">
        <f t="shared" si="98"/>
        <v>0</v>
      </c>
      <c r="J60" s="311">
        <f t="shared" si="98"/>
        <v>0</v>
      </c>
      <c r="K60" s="311">
        <f t="shared" si="98"/>
        <v>0</v>
      </c>
      <c r="L60" s="311">
        <f t="shared" si="98"/>
        <v>0</v>
      </c>
      <c r="M60" s="311">
        <f t="shared" si="98"/>
        <v>0</v>
      </c>
      <c r="N60" s="311">
        <f t="shared" si="98"/>
        <v>0</v>
      </c>
      <c r="O60" s="311">
        <f t="shared" si="98"/>
        <v>0</v>
      </c>
      <c r="P60" s="311">
        <f t="shared" si="98"/>
        <v>0</v>
      </c>
      <c r="Q60" s="311">
        <f t="shared" si="98"/>
        <v>0</v>
      </c>
      <c r="R60" s="311">
        <f t="shared" si="98"/>
        <v>0</v>
      </c>
      <c r="S60" s="311">
        <f t="shared" si="98"/>
        <v>0</v>
      </c>
      <c r="T60" s="311">
        <f t="shared" si="98"/>
        <v>0</v>
      </c>
      <c r="U60" s="311">
        <f t="shared" si="98"/>
        <v>0</v>
      </c>
      <c r="V60" s="311">
        <f t="shared" si="98"/>
        <v>0</v>
      </c>
      <c r="W60" s="311">
        <f t="shared" si="98"/>
        <v>0</v>
      </c>
      <c r="X60" s="311">
        <f t="shared" si="98"/>
        <v>0</v>
      </c>
      <c r="Y60" s="311">
        <f t="shared" si="98"/>
        <v>0</v>
      </c>
      <c r="Z60" s="311">
        <f t="shared" si="98"/>
        <v>0</v>
      </c>
      <c r="AA60" s="311">
        <f t="shared" si="98"/>
        <v>0</v>
      </c>
      <c r="AB60" s="311">
        <f t="shared" si="98"/>
        <v>0</v>
      </c>
      <c r="AC60" s="311">
        <f t="shared" si="98"/>
        <v>0</v>
      </c>
      <c r="AD60" s="311">
        <f t="shared" si="98"/>
        <v>0</v>
      </c>
      <c r="AE60" s="311">
        <f t="shared" si="98"/>
        <v>0</v>
      </c>
      <c r="AF60" s="311">
        <f t="shared" si="98"/>
        <v>0</v>
      </c>
    </row>
    <row r="61" spans="2:32">
      <c r="B61" s="310" t="s">
        <v>288</v>
      </c>
      <c r="C61" s="311">
        <f>MAX(0,C57-C60)</f>
        <v>0</v>
      </c>
      <c r="D61" s="311">
        <f>MAX(0,C61+D57-D60)</f>
        <v>0</v>
      </c>
      <c r="E61" s="311">
        <f t="shared" ref="E61:AF61" si="99">MAX(0,D61+E57-E60)</f>
        <v>0</v>
      </c>
      <c r="F61" s="311">
        <f t="shared" si="99"/>
        <v>0</v>
      </c>
      <c r="G61" s="311">
        <f t="shared" si="99"/>
        <v>0</v>
      </c>
      <c r="H61" s="311">
        <f t="shared" si="99"/>
        <v>0</v>
      </c>
      <c r="I61" s="311">
        <f t="shared" si="99"/>
        <v>0</v>
      </c>
      <c r="J61" s="311">
        <f t="shared" si="99"/>
        <v>0</v>
      </c>
      <c r="K61" s="311">
        <f t="shared" si="99"/>
        <v>0</v>
      </c>
      <c r="L61" s="311">
        <f t="shared" si="99"/>
        <v>0</v>
      </c>
      <c r="M61" s="311">
        <f t="shared" si="99"/>
        <v>0</v>
      </c>
      <c r="N61" s="311">
        <f t="shared" si="99"/>
        <v>0</v>
      </c>
      <c r="O61" s="311">
        <f t="shared" si="99"/>
        <v>0</v>
      </c>
      <c r="P61" s="311">
        <f t="shared" si="99"/>
        <v>0</v>
      </c>
      <c r="Q61" s="311">
        <f t="shared" si="99"/>
        <v>0</v>
      </c>
      <c r="R61" s="311">
        <f t="shared" si="99"/>
        <v>0</v>
      </c>
      <c r="S61" s="311">
        <f t="shared" si="99"/>
        <v>0</v>
      </c>
      <c r="T61" s="311">
        <f t="shared" si="99"/>
        <v>0</v>
      </c>
      <c r="U61" s="311">
        <f t="shared" si="99"/>
        <v>0</v>
      </c>
      <c r="V61" s="311">
        <f t="shared" si="99"/>
        <v>0</v>
      </c>
      <c r="W61" s="311">
        <f t="shared" si="99"/>
        <v>0</v>
      </c>
      <c r="X61" s="311">
        <f t="shared" si="99"/>
        <v>0</v>
      </c>
      <c r="Y61" s="311">
        <f t="shared" si="99"/>
        <v>0</v>
      </c>
      <c r="Z61" s="311">
        <f t="shared" si="99"/>
        <v>0</v>
      </c>
      <c r="AA61" s="311">
        <f t="shared" si="99"/>
        <v>0</v>
      </c>
      <c r="AB61" s="311">
        <f t="shared" si="99"/>
        <v>0</v>
      </c>
      <c r="AC61" s="311">
        <f t="shared" si="99"/>
        <v>0</v>
      </c>
      <c r="AD61" s="311">
        <f t="shared" si="99"/>
        <v>0</v>
      </c>
      <c r="AE61" s="311">
        <f t="shared" si="99"/>
        <v>0</v>
      </c>
      <c r="AF61" s="311">
        <f t="shared" si="99"/>
        <v>0</v>
      </c>
    </row>
    <row r="62" spans="2:32">
      <c r="B62" s="310" t="s">
        <v>446</v>
      </c>
      <c r="C62" s="311">
        <f>C60</f>
        <v>0</v>
      </c>
      <c r="D62" s="311">
        <f>C62+D60</f>
        <v>0</v>
      </c>
      <c r="E62" s="311">
        <f t="shared" ref="E62:AF62" si="100">D62+E60</f>
        <v>0</v>
      </c>
      <c r="F62" s="311">
        <f t="shared" si="100"/>
        <v>0</v>
      </c>
      <c r="G62" s="311">
        <f t="shared" si="100"/>
        <v>0</v>
      </c>
      <c r="H62" s="311">
        <f t="shared" si="100"/>
        <v>0</v>
      </c>
      <c r="I62" s="311">
        <f t="shared" si="100"/>
        <v>0</v>
      </c>
      <c r="J62" s="311">
        <f t="shared" si="100"/>
        <v>0</v>
      </c>
      <c r="K62" s="311">
        <f t="shared" si="100"/>
        <v>0</v>
      </c>
      <c r="L62" s="311">
        <f t="shared" si="100"/>
        <v>0</v>
      </c>
      <c r="M62" s="311">
        <f t="shared" si="100"/>
        <v>0</v>
      </c>
      <c r="N62" s="311">
        <f t="shared" si="100"/>
        <v>0</v>
      </c>
      <c r="O62" s="311">
        <f t="shared" si="100"/>
        <v>0</v>
      </c>
      <c r="P62" s="311">
        <f t="shared" si="100"/>
        <v>0</v>
      </c>
      <c r="Q62" s="311">
        <f t="shared" si="100"/>
        <v>0</v>
      </c>
      <c r="R62" s="311">
        <f t="shared" si="100"/>
        <v>0</v>
      </c>
      <c r="S62" s="311">
        <f t="shared" si="100"/>
        <v>0</v>
      </c>
      <c r="T62" s="311">
        <f t="shared" si="100"/>
        <v>0</v>
      </c>
      <c r="U62" s="311">
        <f t="shared" si="100"/>
        <v>0</v>
      </c>
      <c r="V62" s="311">
        <f t="shared" si="100"/>
        <v>0</v>
      </c>
      <c r="W62" s="311">
        <f t="shared" si="100"/>
        <v>0</v>
      </c>
      <c r="X62" s="311">
        <f t="shared" si="100"/>
        <v>0</v>
      </c>
      <c r="Y62" s="311">
        <f t="shared" si="100"/>
        <v>0</v>
      </c>
      <c r="Z62" s="311">
        <f t="shared" si="100"/>
        <v>0</v>
      </c>
      <c r="AA62" s="311">
        <f t="shared" si="100"/>
        <v>0</v>
      </c>
      <c r="AB62" s="311">
        <f t="shared" si="100"/>
        <v>0</v>
      </c>
      <c r="AC62" s="311">
        <f t="shared" si="100"/>
        <v>0</v>
      </c>
      <c r="AD62" s="311">
        <f t="shared" si="100"/>
        <v>0</v>
      </c>
      <c r="AE62" s="311">
        <f t="shared" si="100"/>
        <v>0</v>
      </c>
      <c r="AF62" s="311">
        <f t="shared" si="100"/>
        <v>0</v>
      </c>
    </row>
    <row r="65" spans="2:53">
      <c r="B65" s="10" t="s">
        <v>62</v>
      </c>
      <c r="C65" s="11"/>
      <c r="D65" s="83">
        <f>収入①!$C$11</f>
        <v>0</v>
      </c>
    </row>
    <row r="66" spans="2:53">
      <c r="B66" s="10" t="s">
        <v>142</v>
      </c>
      <c r="C66" s="11"/>
      <c r="D66" s="83">
        <f>収入①!$C$12</f>
        <v>0</v>
      </c>
    </row>
    <row r="67" spans="2:53">
      <c r="B67" s="2" t="s">
        <v>344</v>
      </c>
    </row>
    <row r="68" spans="2:53">
      <c r="B68" s="287" t="s">
        <v>62</v>
      </c>
      <c r="C68" s="327">
        <v>1</v>
      </c>
      <c r="D68" s="327">
        <v>2</v>
      </c>
      <c r="E68" s="327">
        <v>3</v>
      </c>
      <c r="F68" s="327">
        <v>4</v>
      </c>
      <c r="G68" s="327">
        <v>5</v>
      </c>
      <c r="H68" s="327">
        <v>6</v>
      </c>
      <c r="I68" s="327">
        <v>7</v>
      </c>
      <c r="J68" s="327">
        <v>8</v>
      </c>
      <c r="K68" s="327">
        <v>9</v>
      </c>
      <c r="L68" s="327">
        <v>10</v>
      </c>
      <c r="M68" s="327">
        <v>11</v>
      </c>
      <c r="N68" s="327">
        <v>12</v>
      </c>
      <c r="O68" s="327">
        <v>13</v>
      </c>
      <c r="P68" s="327">
        <v>14</v>
      </c>
      <c r="Q68" s="327">
        <v>15</v>
      </c>
      <c r="R68" s="327">
        <v>16</v>
      </c>
      <c r="S68" s="327">
        <v>17</v>
      </c>
      <c r="T68" s="327">
        <v>18</v>
      </c>
      <c r="U68" s="327">
        <v>19</v>
      </c>
      <c r="V68" s="327">
        <v>20</v>
      </c>
      <c r="W68" s="327">
        <v>21</v>
      </c>
      <c r="X68" s="327">
        <v>22</v>
      </c>
      <c r="Y68" s="327">
        <v>23</v>
      </c>
      <c r="Z68" s="327">
        <v>24</v>
      </c>
      <c r="AA68" s="327">
        <v>25</v>
      </c>
      <c r="AB68" s="327">
        <v>26</v>
      </c>
      <c r="AC68" s="327">
        <v>27</v>
      </c>
      <c r="AD68" s="327">
        <v>28</v>
      </c>
      <c r="AE68" s="327">
        <v>29</v>
      </c>
      <c r="AF68" s="327">
        <v>30</v>
      </c>
      <c r="AG68" s="327">
        <v>31</v>
      </c>
      <c r="AH68" s="327">
        <v>32</v>
      </c>
      <c r="AI68" s="327">
        <v>33</v>
      </c>
      <c r="AJ68" s="327">
        <v>34</v>
      </c>
      <c r="AK68" s="327">
        <v>35</v>
      </c>
      <c r="AL68" s="327">
        <v>36</v>
      </c>
      <c r="AM68" s="327">
        <v>37</v>
      </c>
      <c r="AN68" s="327">
        <v>38</v>
      </c>
      <c r="AO68" s="327">
        <v>39</v>
      </c>
      <c r="AP68" s="327">
        <v>40</v>
      </c>
      <c r="AQ68" s="327">
        <v>41</v>
      </c>
      <c r="AR68" s="327">
        <v>42</v>
      </c>
      <c r="AS68" s="327">
        <v>43</v>
      </c>
      <c r="AT68" s="327">
        <v>44</v>
      </c>
      <c r="AU68" s="327">
        <v>45</v>
      </c>
      <c r="AV68" s="327">
        <v>46</v>
      </c>
      <c r="AW68" s="327">
        <v>47</v>
      </c>
      <c r="AX68" s="327">
        <v>48</v>
      </c>
      <c r="AY68" s="327">
        <v>49</v>
      </c>
      <c r="AZ68" s="327">
        <v>50</v>
      </c>
    </row>
    <row r="69" spans="2:53">
      <c r="B69" s="287" t="s">
        <v>63</v>
      </c>
      <c r="C69" s="346">
        <f>D66</f>
        <v>0</v>
      </c>
      <c r="D69" s="326">
        <f>C69+1</f>
        <v>1</v>
      </c>
      <c r="E69" s="326">
        <f t="shared" ref="E69:AZ69" si="101">D69+1</f>
        <v>2</v>
      </c>
      <c r="F69" s="326">
        <f t="shared" si="101"/>
        <v>3</v>
      </c>
      <c r="G69" s="326">
        <f t="shared" si="101"/>
        <v>4</v>
      </c>
      <c r="H69" s="326">
        <f t="shared" si="101"/>
        <v>5</v>
      </c>
      <c r="I69" s="326">
        <f t="shared" si="101"/>
        <v>6</v>
      </c>
      <c r="J69" s="326">
        <f t="shared" si="101"/>
        <v>7</v>
      </c>
      <c r="K69" s="326">
        <f t="shared" si="101"/>
        <v>8</v>
      </c>
      <c r="L69" s="326">
        <f t="shared" si="101"/>
        <v>9</v>
      </c>
      <c r="M69" s="326">
        <f t="shared" si="101"/>
        <v>10</v>
      </c>
      <c r="N69" s="326">
        <f t="shared" si="101"/>
        <v>11</v>
      </c>
      <c r="O69" s="326">
        <f t="shared" si="101"/>
        <v>12</v>
      </c>
      <c r="P69" s="326">
        <f t="shared" si="101"/>
        <v>13</v>
      </c>
      <c r="Q69" s="326">
        <f t="shared" si="101"/>
        <v>14</v>
      </c>
      <c r="R69" s="326">
        <f t="shared" si="101"/>
        <v>15</v>
      </c>
      <c r="S69" s="326">
        <f t="shared" si="101"/>
        <v>16</v>
      </c>
      <c r="T69" s="326">
        <f t="shared" si="101"/>
        <v>17</v>
      </c>
      <c r="U69" s="326">
        <f t="shared" si="101"/>
        <v>18</v>
      </c>
      <c r="V69" s="326">
        <f t="shared" si="101"/>
        <v>19</v>
      </c>
      <c r="W69" s="326">
        <f t="shared" si="101"/>
        <v>20</v>
      </c>
      <c r="X69" s="326">
        <f t="shared" si="101"/>
        <v>21</v>
      </c>
      <c r="Y69" s="326">
        <f t="shared" si="101"/>
        <v>22</v>
      </c>
      <c r="Z69" s="326">
        <f t="shared" si="101"/>
        <v>23</v>
      </c>
      <c r="AA69" s="326">
        <f t="shared" si="101"/>
        <v>24</v>
      </c>
      <c r="AB69" s="326">
        <f t="shared" si="101"/>
        <v>25</v>
      </c>
      <c r="AC69" s="326">
        <f t="shared" si="101"/>
        <v>26</v>
      </c>
      <c r="AD69" s="326">
        <f t="shared" si="101"/>
        <v>27</v>
      </c>
      <c r="AE69" s="326">
        <f t="shared" si="101"/>
        <v>28</v>
      </c>
      <c r="AF69" s="326">
        <f t="shared" si="101"/>
        <v>29</v>
      </c>
      <c r="AG69" s="326">
        <f t="shared" si="101"/>
        <v>30</v>
      </c>
      <c r="AH69" s="326">
        <f t="shared" si="101"/>
        <v>31</v>
      </c>
      <c r="AI69" s="326">
        <f t="shared" si="101"/>
        <v>32</v>
      </c>
      <c r="AJ69" s="326">
        <f t="shared" si="101"/>
        <v>33</v>
      </c>
      <c r="AK69" s="326">
        <f t="shared" si="101"/>
        <v>34</v>
      </c>
      <c r="AL69" s="326">
        <f t="shared" si="101"/>
        <v>35</v>
      </c>
      <c r="AM69" s="326">
        <f t="shared" si="101"/>
        <v>36</v>
      </c>
      <c r="AN69" s="326">
        <f t="shared" si="101"/>
        <v>37</v>
      </c>
      <c r="AO69" s="326">
        <f t="shared" si="101"/>
        <v>38</v>
      </c>
      <c r="AP69" s="326">
        <f t="shared" si="101"/>
        <v>39</v>
      </c>
      <c r="AQ69" s="326">
        <f t="shared" si="101"/>
        <v>40</v>
      </c>
      <c r="AR69" s="326">
        <f t="shared" si="101"/>
        <v>41</v>
      </c>
      <c r="AS69" s="326">
        <f t="shared" si="101"/>
        <v>42</v>
      </c>
      <c r="AT69" s="326">
        <f t="shared" si="101"/>
        <v>43</v>
      </c>
      <c r="AU69" s="326">
        <f t="shared" si="101"/>
        <v>44</v>
      </c>
      <c r="AV69" s="326">
        <f t="shared" si="101"/>
        <v>45</v>
      </c>
      <c r="AW69" s="326">
        <f t="shared" si="101"/>
        <v>46</v>
      </c>
      <c r="AX69" s="326">
        <f t="shared" si="101"/>
        <v>47</v>
      </c>
      <c r="AY69" s="326">
        <f t="shared" si="101"/>
        <v>48</v>
      </c>
      <c r="AZ69" s="326">
        <f t="shared" si="101"/>
        <v>49</v>
      </c>
    </row>
    <row r="70" spans="2:53">
      <c r="B70" s="287" t="s">
        <v>501</v>
      </c>
      <c r="C70" s="444" t="str">
        <f>IF(C$69="","",_xlfn.XLOOKUP(C$69,$C$16:$AF$16,$C$18:$AF$18,""))</f>
        <v/>
      </c>
      <c r="D70" s="444" t="str">
        <f t="shared" ref="D70:AZ70" si="102">IF(D$69="","",_xlfn.XLOOKUP(D$69,$C$16:$AF$16,$C$18:$AF$18,""))</f>
        <v/>
      </c>
      <c r="E70" s="444" t="str">
        <f t="shared" si="102"/>
        <v/>
      </c>
      <c r="F70" s="444" t="str">
        <f t="shared" si="102"/>
        <v/>
      </c>
      <c r="G70" s="444" t="str">
        <f t="shared" si="102"/>
        <v/>
      </c>
      <c r="H70" s="444" t="str">
        <f t="shared" si="102"/>
        <v/>
      </c>
      <c r="I70" s="444" t="str">
        <f t="shared" si="102"/>
        <v/>
      </c>
      <c r="J70" s="444" t="str">
        <f t="shared" si="102"/>
        <v/>
      </c>
      <c r="K70" s="444" t="str">
        <f t="shared" si="102"/>
        <v/>
      </c>
      <c r="L70" s="444" t="str">
        <f t="shared" si="102"/>
        <v/>
      </c>
      <c r="M70" s="444" t="str">
        <f t="shared" si="102"/>
        <v/>
      </c>
      <c r="N70" s="444" t="str">
        <f t="shared" si="102"/>
        <v/>
      </c>
      <c r="O70" s="444" t="str">
        <f t="shared" si="102"/>
        <v/>
      </c>
      <c r="P70" s="444" t="str">
        <f t="shared" si="102"/>
        <v/>
      </c>
      <c r="Q70" s="444" t="str">
        <f t="shared" si="102"/>
        <v/>
      </c>
      <c r="R70" s="444" t="str">
        <f t="shared" si="102"/>
        <v/>
      </c>
      <c r="S70" s="444" t="str">
        <f t="shared" si="102"/>
        <v/>
      </c>
      <c r="T70" s="444" t="str">
        <f t="shared" si="102"/>
        <v/>
      </c>
      <c r="U70" s="444" t="str">
        <f t="shared" si="102"/>
        <v/>
      </c>
      <c r="V70" s="444" t="str">
        <f t="shared" si="102"/>
        <v/>
      </c>
      <c r="W70" s="444" t="str">
        <f t="shared" si="102"/>
        <v/>
      </c>
      <c r="X70" s="444" t="str">
        <f t="shared" si="102"/>
        <v/>
      </c>
      <c r="Y70" s="444" t="str">
        <f t="shared" si="102"/>
        <v/>
      </c>
      <c r="Z70" s="444" t="str">
        <f t="shared" si="102"/>
        <v/>
      </c>
      <c r="AA70" s="444" t="str">
        <f t="shared" si="102"/>
        <v/>
      </c>
      <c r="AB70" s="444" t="str">
        <f t="shared" si="102"/>
        <v/>
      </c>
      <c r="AC70" s="444" t="str">
        <f t="shared" si="102"/>
        <v/>
      </c>
      <c r="AD70" s="444" t="str">
        <f t="shared" si="102"/>
        <v/>
      </c>
      <c r="AE70" s="444" t="str">
        <f t="shared" si="102"/>
        <v/>
      </c>
      <c r="AF70" s="444" t="str">
        <f t="shared" si="102"/>
        <v/>
      </c>
      <c r="AG70" s="444" t="str">
        <f t="shared" si="102"/>
        <v/>
      </c>
      <c r="AH70" s="444" t="str">
        <f t="shared" si="102"/>
        <v/>
      </c>
      <c r="AI70" s="444" t="str">
        <f t="shared" si="102"/>
        <v/>
      </c>
      <c r="AJ70" s="444" t="str">
        <f t="shared" si="102"/>
        <v/>
      </c>
      <c r="AK70" s="444" t="str">
        <f t="shared" si="102"/>
        <v/>
      </c>
      <c r="AL70" s="444" t="str">
        <f t="shared" si="102"/>
        <v/>
      </c>
      <c r="AM70" s="444" t="str">
        <f t="shared" si="102"/>
        <v/>
      </c>
      <c r="AN70" s="444" t="str">
        <f t="shared" si="102"/>
        <v/>
      </c>
      <c r="AO70" s="444" t="str">
        <f t="shared" si="102"/>
        <v/>
      </c>
      <c r="AP70" s="444" t="str">
        <f t="shared" si="102"/>
        <v/>
      </c>
      <c r="AQ70" s="444" t="str">
        <f t="shared" si="102"/>
        <v/>
      </c>
      <c r="AR70" s="444" t="str">
        <f t="shared" si="102"/>
        <v/>
      </c>
      <c r="AS70" s="444" t="str">
        <f t="shared" si="102"/>
        <v/>
      </c>
      <c r="AT70" s="444" t="str">
        <f t="shared" si="102"/>
        <v/>
      </c>
      <c r="AU70" s="444" t="str">
        <f t="shared" si="102"/>
        <v/>
      </c>
      <c r="AV70" s="444" t="str">
        <f t="shared" si="102"/>
        <v/>
      </c>
      <c r="AW70" s="444" t="str">
        <f t="shared" si="102"/>
        <v/>
      </c>
      <c r="AX70" s="444" t="str">
        <f t="shared" si="102"/>
        <v/>
      </c>
      <c r="AY70" s="444" t="str">
        <f t="shared" si="102"/>
        <v/>
      </c>
      <c r="AZ70" s="444" t="str">
        <f t="shared" si="102"/>
        <v/>
      </c>
    </row>
    <row r="71" spans="2:53">
      <c r="B71" s="287" t="s">
        <v>502</v>
      </c>
      <c r="C71" s="444" t="str">
        <f>IF(C$69="","",_xlfn.XLOOKUP(C$69,$C$35:$AF$35,$C$37:$AF$37,""))</f>
        <v/>
      </c>
      <c r="D71" s="444" t="str">
        <f t="shared" ref="D71:AZ71" si="103">IF(D$69="","",_xlfn.XLOOKUP(D$69,$C$35:$AF$35,$C$37:$AF$37,""))</f>
        <v/>
      </c>
      <c r="E71" s="444" t="str">
        <f t="shared" si="103"/>
        <v/>
      </c>
      <c r="F71" s="444" t="str">
        <f t="shared" si="103"/>
        <v/>
      </c>
      <c r="G71" s="444" t="str">
        <f t="shared" si="103"/>
        <v/>
      </c>
      <c r="H71" s="444" t="str">
        <f t="shared" si="103"/>
        <v/>
      </c>
      <c r="I71" s="444" t="str">
        <f t="shared" si="103"/>
        <v/>
      </c>
      <c r="J71" s="444" t="str">
        <f t="shared" si="103"/>
        <v/>
      </c>
      <c r="K71" s="444" t="str">
        <f t="shared" si="103"/>
        <v/>
      </c>
      <c r="L71" s="444" t="str">
        <f t="shared" si="103"/>
        <v/>
      </c>
      <c r="M71" s="444" t="str">
        <f t="shared" si="103"/>
        <v/>
      </c>
      <c r="N71" s="444" t="str">
        <f t="shared" si="103"/>
        <v/>
      </c>
      <c r="O71" s="444" t="str">
        <f t="shared" si="103"/>
        <v/>
      </c>
      <c r="P71" s="444" t="str">
        <f t="shared" si="103"/>
        <v/>
      </c>
      <c r="Q71" s="444" t="str">
        <f t="shared" si="103"/>
        <v/>
      </c>
      <c r="R71" s="444" t="str">
        <f t="shared" si="103"/>
        <v/>
      </c>
      <c r="S71" s="444" t="str">
        <f t="shared" si="103"/>
        <v/>
      </c>
      <c r="T71" s="444" t="str">
        <f t="shared" si="103"/>
        <v/>
      </c>
      <c r="U71" s="444" t="str">
        <f t="shared" si="103"/>
        <v/>
      </c>
      <c r="V71" s="444" t="str">
        <f t="shared" si="103"/>
        <v/>
      </c>
      <c r="W71" s="444" t="str">
        <f t="shared" si="103"/>
        <v/>
      </c>
      <c r="X71" s="444" t="str">
        <f t="shared" si="103"/>
        <v/>
      </c>
      <c r="Y71" s="444" t="str">
        <f t="shared" si="103"/>
        <v/>
      </c>
      <c r="Z71" s="444" t="str">
        <f t="shared" si="103"/>
        <v/>
      </c>
      <c r="AA71" s="444" t="str">
        <f t="shared" si="103"/>
        <v/>
      </c>
      <c r="AB71" s="444" t="str">
        <f t="shared" si="103"/>
        <v/>
      </c>
      <c r="AC71" s="444" t="str">
        <f t="shared" si="103"/>
        <v/>
      </c>
      <c r="AD71" s="444" t="str">
        <f t="shared" si="103"/>
        <v/>
      </c>
      <c r="AE71" s="444" t="str">
        <f t="shared" si="103"/>
        <v/>
      </c>
      <c r="AF71" s="444" t="str">
        <f t="shared" si="103"/>
        <v/>
      </c>
      <c r="AG71" s="444" t="str">
        <f t="shared" si="103"/>
        <v/>
      </c>
      <c r="AH71" s="444" t="str">
        <f t="shared" si="103"/>
        <v/>
      </c>
      <c r="AI71" s="444" t="str">
        <f t="shared" si="103"/>
        <v/>
      </c>
      <c r="AJ71" s="444" t="str">
        <f t="shared" si="103"/>
        <v/>
      </c>
      <c r="AK71" s="444" t="str">
        <f t="shared" si="103"/>
        <v/>
      </c>
      <c r="AL71" s="444" t="str">
        <f t="shared" si="103"/>
        <v/>
      </c>
      <c r="AM71" s="444" t="str">
        <f t="shared" si="103"/>
        <v/>
      </c>
      <c r="AN71" s="444" t="str">
        <f t="shared" si="103"/>
        <v/>
      </c>
      <c r="AO71" s="444" t="str">
        <f t="shared" si="103"/>
        <v/>
      </c>
      <c r="AP71" s="444" t="str">
        <f t="shared" si="103"/>
        <v/>
      </c>
      <c r="AQ71" s="444" t="str">
        <f t="shared" si="103"/>
        <v/>
      </c>
      <c r="AR71" s="444" t="str">
        <f t="shared" si="103"/>
        <v/>
      </c>
      <c r="AS71" s="444" t="str">
        <f t="shared" si="103"/>
        <v/>
      </c>
      <c r="AT71" s="444" t="str">
        <f t="shared" si="103"/>
        <v/>
      </c>
      <c r="AU71" s="444" t="str">
        <f t="shared" si="103"/>
        <v/>
      </c>
      <c r="AV71" s="444" t="str">
        <f t="shared" si="103"/>
        <v/>
      </c>
      <c r="AW71" s="444" t="str">
        <f t="shared" si="103"/>
        <v/>
      </c>
      <c r="AX71" s="444" t="str">
        <f t="shared" si="103"/>
        <v/>
      </c>
      <c r="AY71" s="444" t="str">
        <f t="shared" si="103"/>
        <v/>
      </c>
      <c r="AZ71" s="444" t="str">
        <f t="shared" si="103"/>
        <v/>
      </c>
    </row>
    <row r="72" spans="2:53">
      <c r="B72" s="287" t="s">
        <v>503</v>
      </c>
      <c r="C72" s="444" t="str">
        <f>IF(C$69="","",_xlfn.XLOOKUP(C$69,$C$54:$AF$54,$C$56:$AF$56,""))</f>
        <v/>
      </c>
      <c r="D72" s="444" t="str">
        <f t="shared" ref="D72:AZ72" si="104">IF(D$69="","",_xlfn.XLOOKUP(D$69,$C$54:$AF$54,$C$56:$AF$56,""))</f>
        <v/>
      </c>
      <c r="E72" s="444" t="str">
        <f t="shared" si="104"/>
        <v/>
      </c>
      <c r="F72" s="444" t="str">
        <f t="shared" si="104"/>
        <v/>
      </c>
      <c r="G72" s="444" t="str">
        <f t="shared" si="104"/>
        <v/>
      </c>
      <c r="H72" s="444" t="str">
        <f t="shared" si="104"/>
        <v/>
      </c>
      <c r="I72" s="444" t="str">
        <f t="shared" si="104"/>
        <v/>
      </c>
      <c r="J72" s="444" t="str">
        <f t="shared" si="104"/>
        <v/>
      </c>
      <c r="K72" s="444" t="str">
        <f t="shared" si="104"/>
        <v/>
      </c>
      <c r="L72" s="444" t="str">
        <f t="shared" si="104"/>
        <v/>
      </c>
      <c r="M72" s="444" t="str">
        <f t="shared" si="104"/>
        <v/>
      </c>
      <c r="N72" s="444" t="str">
        <f t="shared" si="104"/>
        <v/>
      </c>
      <c r="O72" s="444" t="str">
        <f t="shared" si="104"/>
        <v/>
      </c>
      <c r="P72" s="444" t="str">
        <f t="shared" si="104"/>
        <v/>
      </c>
      <c r="Q72" s="444" t="str">
        <f t="shared" si="104"/>
        <v/>
      </c>
      <c r="R72" s="444" t="str">
        <f t="shared" si="104"/>
        <v/>
      </c>
      <c r="S72" s="444" t="str">
        <f t="shared" si="104"/>
        <v/>
      </c>
      <c r="T72" s="444" t="str">
        <f t="shared" si="104"/>
        <v/>
      </c>
      <c r="U72" s="444" t="str">
        <f t="shared" si="104"/>
        <v/>
      </c>
      <c r="V72" s="444" t="str">
        <f t="shared" si="104"/>
        <v/>
      </c>
      <c r="W72" s="444" t="str">
        <f t="shared" si="104"/>
        <v/>
      </c>
      <c r="X72" s="444" t="str">
        <f t="shared" si="104"/>
        <v/>
      </c>
      <c r="Y72" s="444" t="str">
        <f t="shared" si="104"/>
        <v/>
      </c>
      <c r="Z72" s="444" t="str">
        <f t="shared" si="104"/>
        <v/>
      </c>
      <c r="AA72" s="444" t="str">
        <f t="shared" si="104"/>
        <v/>
      </c>
      <c r="AB72" s="444" t="str">
        <f t="shared" si="104"/>
        <v/>
      </c>
      <c r="AC72" s="444" t="str">
        <f t="shared" si="104"/>
        <v/>
      </c>
      <c r="AD72" s="444" t="str">
        <f t="shared" si="104"/>
        <v/>
      </c>
      <c r="AE72" s="444" t="str">
        <f t="shared" si="104"/>
        <v/>
      </c>
      <c r="AF72" s="444" t="str">
        <f t="shared" si="104"/>
        <v/>
      </c>
      <c r="AG72" s="444" t="str">
        <f t="shared" si="104"/>
        <v/>
      </c>
      <c r="AH72" s="444" t="str">
        <f t="shared" si="104"/>
        <v/>
      </c>
      <c r="AI72" s="444" t="str">
        <f t="shared" si="104"/>
        <v/>
      </c>
      <c r="AJ72" s="444" t="str">
        <f t="shared" si="104"/>
        <v/>
      </c>
      <c r="AK72" s="444" t="str">
        <f t="shared" si="104"/>
        <v/>
      </c>
      <c r="AL72" s="444" t="str">
        <f t="shared" si="104"/>
        <v/>
      </c>
      <c r="AM72" s="444" t="str">
        <f t="shared" si="104"/>
        <v/>
      </c>
      <c r="AN72" s="444" t="str">
        <f t="shared" si="104"/>
        <v/>
      </c>
      <c r="AO72" s="444" t="str">
        <f t="shared" si="104"/>
        <v/>
      </c>
      <c r="AP72" s="444" t="str">
        <f t="shared" si="104"/>
        <v/>
      </c>
      <c r="AQ72" s="444" t="str">
        <f t="shared" si="104"/>
        <v/>
      </c>
      <c r="AR72" s="444" t="str">
        <f t="shared" si="104"/>
        <v/>
      </c>
      <c r="AS72" s="444" t="str">
        <f t="shared" si="104"/>
        <v/>
      </c>
      <c r="AT72" s="444" t="str">
        <f t="shared" si="104"/>
        <v/>
      </c>
      <c r="AU72" s="444" t="str">
        <f t="shared" si="104"/>
        <v/>
      </c>
      <c r="AV72" s="444" t="str">
        <f t="shared" si="104"/>
        <v/>
      </c>
      <c r="AW72" s="444" t="str">
        <f t="shared" si="104"/>
        <v/>
      </c>
      <c r="AX72" s="444" t="str">
        <f t="shared" si="104"/>
        <v/>
      </c>
      <c r="AY72" s="444" t="str">
        <f t="shared" si="104"/>
        <v/>
      </c>
      <c r="AZ72" s="444" t="str">
        <f t="shared" si="104"/>
        <v/>
      </c>
    </row>
    <row r="73" spans="2:53">
      <c r="B73" s="287" t="s">
        <v>504</v>
      </c>
      <c r="C73" s="444">
        <f>SUM(C70:C72)</f>
        <v>0</v>
      </c>
      <c r="D73" s="444">
        <f t="shared" ref="D73:AZ73" si="105">SUM(D70:D72)</f>
        <v>0</v>
      </c>
      <c r="E73" s="444">
        <f t="shared" si="105"/>
        <v>0</v>
      </c>
      <c r="F73" s="444">
        <f t="shared" si="105"/>
        <v>0</v>
      </c>
      <c r="G73" s="444">
        <f t="shared" si="105"/>
        <v>0</v>
      </c>
      <c r="H73" s="444">
        <f t="shared" si="105"/>
        <v>0</v>
      </c>
      <c r="I73" s="444">
        <f t="shared" si="105"/>
        <v>0</v>
      </c>
      <c r="J73" s="444">
        <f t="shared" si="105"/>
        <v>0</v>
      </c>
      <c r="K73" s="444">
        <f t="shared" si="105"/>
        <v>0</v>
      </c>
      <c r="L73" s="444">
        <f t="shared" si="105"/>
        <v>0</v>
      </c>
      <c r="M73" s="444">
        <f t="shared" si="105"/>
        <v>0</v>
      </c>
      <c r="N73" s="444">
        <f t="shared" si="105"/>
        <v>0</v>
      </c>
      <c r="O73" s="444">
        <f t="shared" si="105"/>
        <v>0</v>
      </c>
      <c r="P73" s="444">
        <f t="shared" si="105"/>
        <v>0</v>
      </c>
      <c r="Q73" s="444">
        <f t="shared" si="105"/>
        <v>0</v>
      </c>
      <c r="R73" s="444">
        <f t="shared" si="105"/>
        <v>0</v>
      </c>
      <c r="S73" s="444">
        <f t="shared" si="105"/>
        <v>0</v>
      </c>
      <c r="T73" s="444">
        <f t="shared" si="105"/>
        <v>0</v>
      </c>
      <c r="U73" s="444">
        <f t="shared" si="105"/>
        <v>0</v>
      </c>
      <c r="V73" s="444">
        <f t="shared" si="105"/>
        <v>0</v>
      </c>
      <c r="W73" s="444">
        <f t="shared" si="105"/>
        <v>0</v>
      </c>
      <c r="X73" s="444">
        <f t="shared" si="105"/>
        <v>0</v>
      </c>
      <c r="Y73" s="444">
        <f t="shared" si="105"/>
        <v>0</v>
      </c>
      <c r="Z73" s="444">
        <f t="shared" si="105"/>
        <v>0</v>
      </c>
      <c r="AA73" s="444">
        <f t="shared" si="105"/>
        <v>0</v>
      </c>
      <c r="AB73" s="444">
        <f t="shared" si="105"/>
        <v>0</v>
      </c>
      <c r="AC73" s="444">
        <f t="shared" si="105"/>
        <v>0</v>
      </c>
      <c r="AD73" s="444">
        <f t="shared" si="105"/>
        <v>0</v>
      </c>
      <c r="AE73" s="444">
        <f t="shared" si="105"/>
        <v>0</v>
      </c>
      <c r="AF73" s="444">
        <f t="shared" si="105"/>
        <v>0</v>
      </c>
      <c r="AG73" s="444">
        <f t="shared" si="105"/>
        <v>0</v>
      </c>
      <c r="AH73" s="444">
        <f t="shared" si="105"/>
        <v>0</v>
      </c>
      <c r="AI73" s="444">
        <f t="shared" si="105"/>
        <v>0</v>
      </c>
      <c r="AJ73" s="444">
        <f t="shared" si="105"/>
        <v>0</v>
      </c>
      <c r="AK73" s="444">
        <f t="shared" si="105"/>
        <v>0</v>
      </c>
      <c r="AL73" s="444">
        <f t="shared" si="105"/>
        <v>0</v>
      </c>
      <c r="AM73" s="444">
        <f t="shared" si="105"/>
        <v>0</v>
      </c>
      <c r="AN73" s="444">
        <f t="shared" si="105"/>
        <v>0</v>
      </c>
      <c r="AO73" s="444">
        <f t="shared" si="105"/>
        <v>0</v>
      </c>
      <c r="AP73" s="444">
        <f t="shared" si="105"/>
        <v>0</v>
      </c>
      <c r="AQ73" s="444">
        <f t="shared" si="105"/>
        <v>0</v>
      </c>
      <c r="AR73" s="444">
        <f t="shared" si="105"/>
        <v>0</v>
      </c>
      <c r="AS73" s="444">
        <f t="shared" si="105"/>
        <v>0</v>
      </c>
      <c r="AT73" s="444">
        <f t="shared" si="105"/>
        <v>0</v>
      </c>
      <c r="AU73" s="444">
        <f t="shared" si="105"/>
        <v>0</v>
      </c>
      <c r="AV73" s="444">
        <f t="shared" si="105"/>
        <v>0</v>
      </c>
      <c r="AW73" s="444">
        <f t="shared" si="105"/>
        <v>0</v>
      </c>
      <c r="AX73" s="444">
        <f t="shared" si="105"/>
        <v>0</v>
      </c>
      <c r="AY73" s="444">
        <f t="shared" si="105"/>
        <v>0</v>
      </c>
      <c r="AZ73" s="444">
        <f t="shared" si="105"/>
        <v>0</v>
      </c>
    </row>
    <row r="74" spans="2:53">
      <c r="B74" s="287" t="s">
        <v>497</v>
      </c>
      <c r="C74" s="444" t="str">
        <f>IF(C69="","",_xlfn.XLOOKUP(C69,$C$16:$AF$16,$C$21:$AF$21,""))</f>
        <v/>
      </c>
      <c r="D74" s="444" t="str">
        <f t="shared" ref="D74:AZ74" si="106">IF(D69="","",_xlfn.XLOOKUP(D69,$C$16:$AF$16,$C$21:$AF$21,""))</f>
        <v/>
      </c>
      <c r="E74" s="444" t="str">
        <f t="shared" si="106"/>
        <v/>
      </c>
      <c r="F74" s="444" t="str">
        <f t="shared" si="106"/>
        <v/>
      </c>
      <c r="G74" s="444" t="str">
        <f t="shared" si="106"/>
        <v/>
      </c>
      <c r="H74" s="444" t="str">
        <f t="shared" si="106"/>
        <v/>
      </c>
      <c r="I74" s="444" t="str">
        <f t="shared" si="106"/>
        <v/>
      </c>
      <c r="J74" s="444" t="str">
        <f t="shared" si="106"/>
        <v/>
      </c>
      <c r="K74" s="444" t="str">
        <f t="shared" si="106"/>
        <v/>
      </c>
      <c r="L74" s="444" t="str">
        <f t="shared" si="106"/>
        <v/>
      </c>
      <c r="M74" s="444" t="str">
        <f t="shared" si="106"/>
        <v/>
      </c>
      <c r="N74" s="444" t="str">
        <f t="shared" si="106"/>
        <v/>
      </c>
      <c r="O74" s="444" t="str">
        <f t="shared" si="106"/>
        <v/>
      </c>
      <c r="P74" s="444" t="str">
        <f t="shared" si="106"/>
        <v/>
      </c>
      <c r="Q74" s="444" t="str">
        <f t="shared" si="106"/>
        <v/>
      </c>
      <c r="R74" s="444" t="str">
        <f t="shared" si="106"/>
        <v/>
      </c>
      <c r="S74" s="444" t="str">
        <f t="shared" si="106"/>
        <v/>
      </c>
      <c r="T74" s="444" t="str">
        <f t="shared" si="106"/>
        <v/>
      </c>
      <c r="U74" s="444" t="str">
        <f t="shared" si="106"/>
        <v/>
      </c>
      <c r="V74" s="444" t="str">
        <f t="shared" si="106"/>
        <v/>
      </c>
      <c r="W74" s="444" t="str">
        <f t="shared" si="106"/>
        <v/>
      </c>
      <c r="X74" s="444" t="str">
        <f t="shared" si="106"/>
        <v/>
      </c>
      <c r="Y74" s="444" t="str">
        <f t="shared" si="106"/>
        <v/>
      </c>
      <c r="Z74" s="444" t="str">
        <f t="shared" si="106"/>
        <v/>
      </c>
      <c r="AA74" s="444" t="str">
        <f t="shared" si="106"/>
        <v/>
      </c>
      <c r="AB74" s="444" t="str">
        <f t="shared" si="106"/>
        <v/>
      </c>
      <c r="AC74" s="444" t="str">
        <f t="shared" si="106"/>
        <v/>
      </c>
      <c r="AD74" s="444" t="str">
        <f t="shared" si="106"/>
        <v/>
      </c>
      <c r="AE74" s="444" t="str">
        <f t="shared" si="106"/>
        <v/>
      </c>
      <c r="AF74" s="444" t="str">
        <f t="shared" si="106"/>
        <v/>
      </c>
      <c r="AG74" s="444" t="str">
        <f t="shared" si="106"/>
        <v/>
      </c>
      <c r="AH74" s="444" t="str">
        <f t="shared" si="106"/>
        <v/>
      </c>
      <c r="AI74" s="444" t="str">
        <f t="shared" si="106"/>
        <v/>
      </c>
      <c r="AJ74" s="444" t="str">
        <f t="shared" si="106"/>
        <v/>
      </c>
      <c r="AK74" s="444" t="str">
        <f t="shared" si="106"/>
        <v/>
      </c>
      <c r="AL74" s="444" t="str">
        <f t="shared" si="106"/>
        <v/>
      </c>
      <c r="AM74" s="444" t="str">
        <f t="shared" si="106"/>
        <v/>
      </c>
      <c r="AN74" s="444" t="str">
        <f t="shared" si="106"/>
        <v/>
      </c>
      <c r="AO74" s="444" t="str">
        <f t="shared" si="106"/>
        <v/>
      </c>
      <c r="AP74" s="444" t="str">
        <f t="shared" si="106"/>
        <v/>
      </c>
      <c r="AQ74" s="444" t="str">
        <f t="shared" si="106"/>
        <v/>
      </c>
      <c r="AR74" s="444" t="str">
        <f t="shared" si="106"/>
        <v/>
      </c>
      <c r="AS74" s="444" t="str">
        <f t="shared" si="106"/>
        <v/>
      </c>
      <c r="AT74" s="444" t="str">
        <f t="shared" si="106"/>
        <v/>
      </c>
      <c r="AU74" s="444" t="str">
        <f t="shared" si="106"/>
        <v/>
      </c>
      <c r="AV74" s="444" t="str">
        <f t="shared" si="106"/>
        <v/>
      </c>
      <c r="AW74" s="444" t="str">
        <f t="shared" si="106"/>
        <v/>
      </c>
      <c r="AX74" s="444" t="str">
        <f t="shared" si="106"/>
        <v/>
      </c>
      <c r="AY74" s="444" t="str">
        <f t="shared" si="106"/>
        <v/>
      </c>
      <c r="AZ74" s="444" t="str">
        <f t="shared" si="106"/>
        <v/>
      </c>
    </row>
    <row r="75" spans="2:53">
      <c r="B75" s="287" t="s">
        <v>498</v>
      </c>
      <c r="C75" s="444" t="str">
        <f>IF(C69="","",_xlfn.XLOOKUP(C69,$C$35:$AF$35,$C$40:$AF$40,""))</f>
        <v/>
      </c>
      <c r="D75" s="444" t="str">
        <f t="shared" ref="D75:AZ75" si="107">IF(D69="","",_xlfn.XLOOKUP(D69,$C$35:$AF$35,$C$40:$AF$40,""))</f>
        <v/>
      </c>
      <c r="E75" s="444" t="str">
        <f t="shared" si="107"/>
        <v/>
      </c>
      <c r="F75" s="444" t="str">
        <f t="shared" si="107"/>
        <v/>
      </c>
      <c r="G75" s="444" t="str">
        <f t="shared" si="107"/>
        <v/>
      </c>
      <c r="H75" s="444" t="str">
        <f t="shared" si="107"/>
        <v/>
      </c>
      <c r="I75" s="444" t="str">
        <f t="shared" si="107"/>
        <v/>
      </c>
      <c r="J75" s="444" t="str">
        <f t="shared" si="107"/>
        <v/>
      </c>
      <c r="K75" s="444" t="str">
        <f t="shared" si="107"/>
        <v/>
      </c>
      <c r="L75" s="444" t="str">
        <f t="shared" si="107"/>
        <v/>
      </c>
      <c r="M75" s="444" t="str">
        <f t="shared" si="107"/>
        <v/>
      </c>
      <c r="N75" s="444" t="str">
        <f t="shared" si="107"/>
        <v/>
      </c>
      <c r="O75" s="444" t="str">
        <f t="shared" si="107"/>
        <v/>
      </c>
      <c r="P75" s="444" t="str">
        <f t="shared" si="107"/>
        <v/>
      </c>
      <c r="Q75" s="444" t="str">
        <f t="shared" si="107"/>
        <v/>
      </c>
      <c r="R75" s="444" t="str">
        <f t="shared" si="107"/>
        <v/>
      </c>
      <c r="S75" s="444" t="str">
        <f t="shared" si="107"/>
        <v/>
      </c>
      <c r="T75" s="444" t="str">
        <f t="shared" si="107"/>
        <v/>
      </c>
      <c r="U75" s="444" t="str">
        <f t="shared" si="107"/>
        <v/>
      </c>
      <c r="V75" s="444" t="str">
        <f t="shared" si="107"/>
        <v/>
      </c>
      <c r="W75" s="444" t="str">
        <f t="shared" si="107"/>
        <v/>
      </c>
      <c r="X75" s="444" t="str">
        <f t="shared" si="107"/>
        <v/>
      </c>
      <c r="Y75" s="444" t="str">
        <f t="shared" si="107"/>
        <v/>
      </c>
      <c r="Z75" s="444" t="str">
        <f t="shared" si="107"/>
        <v/>
      </c>
      <c r="AA75" s="444" t="str">
        <f t="shared" si="107"/>
        <v/>
      </c>
      <c r="AB75" s="444" t="str">
        <f t="shared" si="107"/>
        <v/>
      </c>
      <c r="AC75" s="444" t="str">
        <f t="shared" si="107"/>
        <v/>
      </c>
      <c r="AD75" s="444" t="str">
        <f t="shared" si="107"/>
        <v/>
      </c>
      <c r="AE75" s="444" t="str">
        <f t="shared" si="107"/>
        <v/>
      </c>
      <c r="AF75" s="444" t="str">
        <f t="shared" si="107"/>
        <v/>
      </c>
      <c r="AG75" s="444" t="str">
        <f t="shared" si="107"/>
        <v/>
      </c>
      <c r="AH75" s="444" t="str">
        <f t="shared" si="107"/>
        <v/>
      </c>
      <c r="AI75" s="444" t="str">
        <f t="shared" si="107"/>
        <v/>
      </c>
      <c r="AJ75" s="444" t="str">
        <f t="shared" si="107"/>
        <v/>
      </c>
      <c r="AK75" s="444" t="str">
        <f t="shared" si="107"/>
        <v/>
      </c>
      <c r="AL75" s="444" t="str">
        <f t="shared" si="107"/>
        <v/>
      </c>
      <c r="AM75" s="444" t="str">
        <f t="shared" si="107"/>
        <v/>
      </c>
      <c r="AN75" s="444" t="str">
        <f t="shared" si="107"/>
        <v/>
      </c>
      <c r="AO75" s="444" t="str">
        <f t="shared" si="107"/>
        <v/>
      </c>
      <c r="AP75" s="444" t="str">
        <f t="shared" si="107"/>
        <v/>
      </c>
      <c r="AQ75" s="444" t="str">
        <f t="shared" si="107"/>
        <v/>
      </c>
      <c r="AR75" s="444" t="str">
        <f t="shared" si="107"/>
        <v/>
      </c>
      <c r="AS75" s="444" t="str">
        <f t="shared" si="107"/>
        <v/>
      </c>
      <c r="AT75" s="444" t="str">
        <f t="shared" si="107"/>
        <v/>
      </c>
      <c r="AU75" s="444" t="str">
        <f t="shared" si="107"/>
        <v/>
      </c>
      <c r="AV75" s="444" t="str">
        <f t="shared" si="107"/>
        <v/>
      </c>
      <c r="AW75" s="444" t="str">
        <f t="shared" si="107"/>
        <v/>
      </c>
      <c r="AX75" s="444" t="str">
        <f t="shared" si="107"/>
        <v/>
      </c>
      <c r="AY75" s="444" t="str">
        <f t="shared" si="107"/>
        <v/>
      </c>
      <c r="AZ75" s="444" t="str">
        <f t="shared" si="107"/>
        <v/>
      </c>
    </row>
    <row r="76" spans="2:53">
      <c r="B76" s="287" t="s">
        <v>499</v>
      </c>
      <c r="C76" s="444" t="str">
        <f>IF(C69="","",_xlfn.XLOOKUP(C69,$C$54:$AF$54,$C$59:$AF$59,""))</f>
        <v/>
      </c>
      <c r="D76" s="444" t="str">
        <f t="shared" ref="D76:AZ76" si="108">IF(D69="","",_xlfn.XLOOKUP(D69,$C$54:$AF$54,$C$59:$AF$59,""))</f>
        <v/>
      </c>
      <c r="E76" s="444" t="str">
        <f t="shared" si="108"/>
        <v/>
      </c>
      <c r="F76" s="444" t="str">
        <f t="shared" si="108"/>
        <v/>
      </c>
      <c r="G76" s="444" t="str">
        <f t="shared" si="108"/>
        <v/>
      </c>
      <c r="H76" s="444" t="str">
        <f t="shared" si="108"/>
        <v/>
      </c>
      <c r="I76" s="444" t="str">
        <f t="shared" si="108"/>
        <v/>
      </c>
      <c r="J76" s="444" t="str">
        <f t="shared" si="108"/>
        <v/>
      </c>
      <c r="K76" s="444" t="str">
        <f t="shared" si="108"/>
        <v/>
      </c>
      <c r="L76" s="444" t="str">
        <f t="shared" si="108"/>
        <v/>
      </c>
      <c r="M76" s="444" t="str">
        <f t="shared" si="108"/>
        <v/>
      </c>
      <c r="N76" s="444" t="str">
        <f t="shared" si="108"/>
        <v/>
      </c>
      <c r="O76" s="444" t="str">
        <f t="shared" si="108"/>
        <v/>
      </c>
      <c r="P76" s="444" t="str">
        <f t="shared" si="108"/>
        <v/>
      </c>
      <c r="Q76" s="444" t="str">
        <f t="shared" si="108"/>
        <v/>
      </c>
      <c r="R76" s="444" t="str">
        <f t="shared" si="108"/>
        <v/>
      </c>
      <c r="S76" s="444" t="str">
        <f t="shared" si="108"/>
        <v/>
      </c>
      <c r="T76" s="444" t="str">
        <f t="shared" si="108"/>
        <v/>
      </c>
      <c r="U76" s="444" t="str">
        <f t="shared" si="108"/>
        <v/>
      </c>
      <c r="V76" s="444" t="str">
        <f t="shared" si="108"/>
        <v/>
      </c>
      <c r="W76" s="444" t="str">
        <f t="shared" si="108"/>
        <v/>
      </c>
      <c r="X76" s="444" t="str">
        <f t="shared" si="108"/>
        <v/>
      </c>
      <c r="Y76" s="444" t="str">
        <f t="shared" si="108"/>
        <v/>
      </c>
      <c r="Z76" s="444" t="str">
        <f t="shared" si="108"/>
        <v/>
      </c>
      <c r="AA76" s="444" t="str">
        <f t="shared" si="108"/>
        <v/>
      </c>
      <c r="AB76" s="444" t="str">
        <f t="shared" si="108"/>
        <v/>
      </c>
      <c r="AC76" s="444" t="str">
        <f t="shared" si="108"/>
        <v/>
      </c>
      <c r="AD76" s="444" t="str">
        <f t="shared" si="108"/>
        <v/>
      </c>
      <c r="AE76" s="444" t="str">
        <f t="shared" si="108"/>
        <v/>
      </c>
      <c r="AF76" s="444" t="str">
        <f t="shared" si="108"/>
        <v/>
      </c>
      <c r="AG76" s="444" t="str">
        <f t="shared" si="108"/>
        <v/>
      </c>
      <c r="AH76" s="444" t="str">
        <f t="shared" si="108"/>
        <v/>
      </c>
      <c r="AI76" s="444" t="str">
        <f t="shared" si="108"/>
        <v/>
      </c>
      <c r="AJ76" s="444" t="str">
        <f t="shared" si="108"/>
        <v/>
      </c>
      <c r="AK76" s="444" t="str">
        <f t="shared" si="108"/>
        <v/>
      </c>
      <c r="AL76" s="444" t="str">
        <f t="shared" si="108"/>
        <v/>
      </c>
      <c r="AM76" s="444" t="str">
        <f t="shared" si="108"/>
        <v/>
      </c>
      <c r="AN76" s="444" t="str">
        <f t="shared" si="108"/>
        <v/>
      </c>
      <c r="AO76" s="444" t="str">
        <f t="shared" si="108"/>
        <v/>
      </c>
      <c r="AP76" s="444" t="str">
        <f t="shared" si="108"/>
        <v/>
      </c>
      <c r="AQ76" s="444" t="str">
        <f t="shared" si="108"/>
        <v/>
      </c>
      <c r="AR76" s="444" t="str">
        <f t="shared" si="108"/>
        <v/>
      </c>
      <c r="AS76" s="444" t="str">
        <f t="shared" si="108"/>
        <v/>
      </c>
      <c r="AT76" s="444" t="str">
        <f t="shared" si="108"/>
        <v/>
      </c>
      <c r="AU76" s="444" t="str">
        <f t="shared" si="108"/>
        <v/>
      </c>
      <c r="AV76" s="444" t="str">
        <f t="shared" si="108"/>
        <v/>
      </c>
      <c r="AW76" s="444" t="str">
        <f t="shared" si="108"/>
        <v/>
      </c>
      <c r="AX76" s="444" t="str">
        <f t="shared" si="108"/>
        <v/>
      </c>
      <c r="AY76" s="444" t="str">
        <f t="shared" si="108"/>
        <v/>
      </c>
      <c r="AZ76" s="444" t="str">
        <f t="shared" si="108"/>
        <v/>
      </c>
    </row>
    <row r="77" spans="2:53">
      <c r="B77" s="287" t="s">
        <v>500</v>
      </c>
      <c r="C77" s="444">
        <f>SUM(C74:C76)</f>
        <v>0</v>
      </c>
      <c r="D77" s="444">
        <f>SUM(D74:D76)</f>
        <v>0</v>
      </c>
      <c r="E77" s="444">
        <f t="shared" ref="E77:AZ77" si="109">SUM(E74:E76)</f>
        <v>0</v>
      </c>
      <c r="F77" s="444">
        <f t="shared" si="109"/>
        <v>0</v>
      </c>
      <c r="G77" s="444">
        <f t="shared" si="109"/>
        <v>0</v>
      </c>
      <c r="H77" s="444">
        <f t="shared" si="109"/>
        <v>0</v>
      </c>
      <c r="I77" s="444">
        <f t="shared" si="109"/>
        <v>0</v>
      </c>
      <c r="J77" s="444">
        <f t="shared" si="109"/>
        <v>0</v>
      </c>
      <c r="K77" s="444">
        <f t="shared" si="109"/>
        <v>0</v>
      </c>
      <c r="L77" s="444">
        <f t="shared" si="109"/>
        <v>0</v>
      </c>
      <c r="M77" s="444">
        <f t="shared" si="109"/>
        <v>0</v>
      </c>
      <c r="N77" s="444">
        <f t="shared" si="109"/>
        <v>0</v>
      </c>
      <c r="O77" s="444">
        <f t="shared" si="109"/>
        <v>0</v>
      </c>
      <c r="P77" s="444">
        <f t="shared" si="109"/>
        <v>0</v>
      </c>
      <c r="Q77" s="444">
        <f t="shared" si="109"/>
        <v>0</v>
      </c>
      <c r="R77" s="444">
        <f t="shared" si="109"/>
        <v>0</v>
      </c>
      <c r="S77" s="444">
        <f t="shared" si="109"/>
        <v>0</v>
      </c>
      <c r="T77" s="444">
        <f t="shared" si="109"/>
        <v>0</v>
      </c>
      <c r="U77" s="444">
        <f t="shared" si="109"/>
        <v>0</v>
      </c>
      <c r="V77" s="444">
        <f t="shared" si="109"/>
        <v>0</v>
      </c>
      <c r="W77" s="444">
        <f t="shared" si="109"/>
        <v>0</v>
      </c>
      <c r="X77" s="444">
        <f t="shared" si="109"/>
        <v>0</v>
      </c>
      <c r="Y77" s="444">
        <f t="shared" si="109"/>
        <v>0</v>
      </c>
      <c r="Z77" s="444">
        <f t="shared" si="109"/>
        <v>0</v>
      </c>
      <c r="AA77" s="444">
        <f t="shared" si="109"/>
        <v>0</v>
      </c>
      <c r="AB77" s="444">
        <f t="shared" si="109"/>
        <v>0</v>
      </c>
      <c r="AC77" s="444">
        <f t="shared" si="109"/>
        <v>0</v>
      </c>
      <c r="AD77" s="444">
        <f t="shared" si="109"/>
        <v>0</v>
      </c>
      <c r="AE77" s="444">
        <f t="shared" si="109"/>
        <v>0</v>
      </c>
      <c r="AF77" s="444">
        <f t="shared" si="109"/>
        <v>0</v>
      </c>
      <c r="AG77" s="444">
        <f t="shared" si="109"/>
        <v>0</v>
      </c>
      <c r="AH77" s="444">
        <f t="shared" si="109"/>
        <v>0</v>
      </c>
      <c r="AI77" s="444">
        <f t="shared" si="109"/>
        <v>0</v>
      </c>
      <c r="AJ77" s="444">
        <f t="shared" si="109"/>
        <v>0</v>
      </c>
      <c r="AK77" s="444">
        <f t="shared" si="109"/>
        <v>0</v>
      </c>
      <c r="AL77" s="444">
        <f t="shared" si="109"/>
        <v>0</v>
      </c>
      <c r="AM77" s="444">
        <f t="shared" si="109"/>
        <v>0</v>
      </c>
      <c r="AN77" s="444">
        <f t="shared" si="109"/>
        <v>0</v>
      </c>
      <c r="AO77" s="444">
        <f t="shared" si="109"/>
        <v>0</v>
      </c>
      <c r="AP77" s="444">
        <f t="shared" si="109"/>
        <v>0</v>
      </c>
      <c r="AQ77" s="444">
        <f t="shared" si="109"/>
        <v>0</v>
      </c>
      <c r="AR77" s="444">
        <f t="shared" si="109"/>
        <v>0</v>
      </c>
      <c r="AS77" s="444">
        <f t="shared" si="109"/>
        <v>0</v>
      </c>
      <c r="AT77" s="444">
        <f t="shared" si="109"/>
        <v>0</v>
      </c>
      <c r="AU77" s="444">
        <f t="shared" si="109"/>
        <v>0</v>
      </c>
      <c r="AV77" s="444">
        <f t="shared" si="109"/>
        <v>0</v>
      </c>
      <c r="AW77" s="444">
        <f t="shared" si="109"/>
        <v>0</v>
      </c>
      <c r="AX77" s="444">
        <f t="shared" si="109"/>
        <v>0</v>
      </c>
      <c r="AY77" s="444">
        <f t="shared" si="109"/>
        <v>0</v>
      </c>
      <c r="AZ77" s="444">
        <f t="shared" si="109"/>
        <v>0</v>
      </c>
    </row>
    <row r="78" spans="2:53">
      <c r="B78" s="287" t="s">
        <v>448</v>
      </c>
      <c r="C78" s="444" t="str">
        <f>IF(C69="","",_xlfn.XLOOKUP(C69,$C$16:$AF$16,$C$22:$AF$22,""))</f>
        <v/>
      </c>
      <c r="D78" s="444" t="str">
        <f t="shared" ref="D78:BA78" si="110">IF(D69="","",_xlfn.XLOOKUP(D69,$C$16:$AF$16,$C$22:$AF$22,""))</f>
        <v/>
      </c>
      <c r="E78" s="444" t="str">
        <f>IF(E69="","",_xlfn.XLOOKUP(E69,$C$16:$AF$16,$C$22:$AF$22,""))</f>
        <v/>
      </c>
      <c r="F78" s="444" t="str">
        <f t="shared" si="110"/>
        <v/>
      </c>
      <c r="G78" s="444" t="str">
        <f t="shared" si="110"/>
        <v/>
      </c>
      <c r="H78" s="444" t="str">
        <f t="shared" si="110"/>
        <v/>
      </c>
      <c r="I78" s="444" t="str">
        <f t="shared" si="110"/>
        <v/>
      </c>
      <c r="J78" s="444" t="str">
        <f t="shared" si="110"/>
        <v/>
      </c>
      <c r="K78" s="444" t="str">
        <f t="shared" si="110"/>
        <v/>
      </c>
      <c r="L78" s="444" t="str">
        <f t="shared" si="110"/>
        <v/>
      </c>
      <c r="M78" s="444" t="str">
        <f t="shared" si="110"/>
        <v/>
      </c>
      <c r="N78" s="444" t="str">
        <f t="shared" si="110"/>
        <v/>
      </c>
      <c r="O78" s="444" t="str">
        <f t="shared" si="110"/>
        <v/>
      </c>
      <c r="P78" s="444" t="str">
        <f t="shared" si="110"/>
        <v/>
      </c>
      <c r="Q78" s="444" t="str">
        <f t="shared" si="110"/>
        <v/>
      </c>
      <c r="R78" s="444" t="str">
        <f t="shared" si="110"/>
        <v/>
      </c>
      <c r="S78" s="444" t="str">
        <f t="shared" si="110"/>
        <v/>
      </c>
      <c r="T78" s="444" t="str">
        <f t="shared" si="110"/>
        <v/>
      </c>
      <c r="U78" s="444" t="str">
        <f t="shared" si="110"/>
        <v/>
      </c>
      <c r="V78" s="444" t="str">
        <f t="shared" si="110"/>
        <v/>
      </c>
      <c r="W78" s="444" t="str">
        <f t="shared" si="110"/>
        <v/>
      </c>
      <c r="X78" s="444" t="str">
        <f t="shared" si="110"/>
        <v/>
      </c>
      <c r="Y78" s="444" t="str">
        <f t="shared" si="110"/>
        <v/>
      </c>
      <c r="Z78" s="444" t="str">
        <f t="shared" si="110"/>
        <v/>
      </c>
      <c r="AA78" s="444" t="str">
        <f t="shared" si="110"/>
        <v/>
      </c>
      <c r="AB78" s="444" t="str">
        <f t="shared" si="110"/>
        <v/>
      </c>
      <c r="AC78" s="444" t="str">
        <f t="shared" si="110"/>
        <v/>
      </c>
      <c r="AD78" s="444" t="str">
        <f t="shared" si="110"/>
        <v/>
      </c>
      <c r="AE78" s="444" t="str">
        <f t="shared" si="110"/>
        <v/>
      </c>
      <c r="AF78" s="444" t="str">
        <f t="shared" si="110"/>
        <v/>
      </c>
      <c r="AG78" s="444" t="str">
        <f t="shared" si="110"/>
        <v/>
      </c>
      <c r="AH78" s="444" t="str">
        <f t="shared" si="110"/>
        <v/>
      </c>
      <c r="AI78" s="444" t="str">
        <f t="shared" si="110"/>
        <v/>
      </c>
      <c r="AJ78" s="444" t="str">
        <f t="shared" si="110"/>
        <v/>
      </c>
      <c r="AK78" s="444" t="str">
        <f t="shared" si="110"/>
        <v/>
      </c>
      <c r="AL78" s="444" t="str">
        <f t="shared" si="110"/>
        <v/>
      </c>
      <c r="AM78" s="444" t="str">
        <f t="shared" si="110"/>
        <v/>
      </c>
      <c r="AN78" s="444" t="str">
        <f t="shared" si="110"/>
        <v/>
      </c>
      <c r="AO78" s="444" t="str">
        <f t="shared" si="110"/>
        <v/>
      </c>
      <c r="AP78" s="444" t="str">
        <f t="shared" si="110"/>
        <v/>
      </c>
      <c r="AQ78" s="444" t="str">
        <f t="shared" si="110"/>
        <v/>
      </c>
      <c r="AR78" s="444" t="str">
        <f t="shared" si="110"/>
        <v/>
      </c>
      <c r="AS78" s="444" t="str">
        <f t="shared" si="110"/>
        <v/>
      </c>
      <c r="AT78" s="444" t="str">
        <f t="shared" si="110"/>
        <v/>
      </c>
      <c r="AU78" s="444" t="str">
        <f t="shared" si="110"/>
        <v/>
      </c>
      <c r="AV78" s="444" t="str">
        <f t="shared" si="110"/>
        <v/>
      </c>
      <c r="AW78" s="444" t="str">
        <f t="shared" si="110"/>
        <v/>
      </c>
      <c r="AX78" s="444" t="str">
        <f t="shared" si="110"/>
        <v/>
      </c>
      <c r="AY78" s="444" t="str">
        <f t="shared" si="110"/>
        <v/>
      </c>
      <c r="AZ78" s="444" t="str">
        <f t="shared" si="110"/>
        <v/>
      </c>
      <c r="BA78" t="str">
        <f t="shared" si="110"/>
        <v/>
      </c>
    </row>
    <row r="79" spans="2:53">
      <c r="B79" s="287" t="s">
        <v>447</v>
      </c>
      <c r="C79" s="444" t="str">
        <f>IF(C69="","",_xlfn.XLOOKUP(C69,$C$35:$AF$35,$C$41:$AF$41,""))</f>
        <v/>
      </c>
      <c r="D79" s="444" t="str">
        <f t="shared" ref="D79:BA79" si="111">IF(D69="","",_xlfn.XLOOKUP(D69,$C$35:$AF$35,$C$41:$AF$41,""))</f>
        <v/>
      </c>
      <c r="E79" s="444" t="str">
        <f>IF(E69="","",_xlfn.XLOOKUP(E69,$C$35:$AF$35,$C$41:$AF$41,""))</f>
        <v/>
      </c>
      <c r="F79" s="444" t="str">
        <f>IF(F69="","",_xlfn.XLOOKUP(F69,$C$35:$AF$35,$C$41:$AF$41,""))</f>
        <v/>
      </c>
      <c r="G79" s="444" t="str">
        <f t="shared" si="111"/>
        <v/>
      </c>
      <c r="H79" s="444" t="str">
        <f t="shared" si="111"/>
        <v/>
      </c>
      <c r="I79" s="444" t="str">
        <f t="shared" si="111"/>
        <v/>
      </c>
      <c r="J79" s="444" t="str">
        <f t="shared" si="111"/>
        <v/>
      </c>
      <c r="K79" s="444" t="str">
        <f t="shared" si="111"/>
        <v/>
      </c>
      <c r="L79" s="444" t="str">
        <f t="shared" si="111"/>
        <v/>
      </c>
      <c r="M79" s="444" t="str">
        <f t="shared" si="111"/>
        <v/>
      </c>
      <c r="N79" s="444" t="str">
        <f t="shared" si="111"/>
        <v/>
      </c>
      <c r="O79" s="444" t="str">
        <f t="shared" si="111"/>
        <v/>
      </c>
      <c r="P79" s="444" t="str">
        <f t="shared" si="111"/>
        <v/>
      </c>
      <c r="Q79" s="444" t="str">
        <f t="shared" si="111"/>
        <v/>
      </c>
      <c r="R79" s="444" t="str">
        <f t="shared" si="111"/>
        <v/>
      </c>
      <c r="S79" s="444" t="str">
        <f t="shared" si="111"/>
        <v/>
      </c>
      <c r="T79" s="444" t="str">
        <f t="shared" si="111"/>
        <v/>
      </c>
      <c r="U79" s="444" t="str">
        <f t="shared" si="111"/>
        <v/>
      </c>
      <c r="V79" s="444" t="str">
        <f t="shared" si="111"/>
        <v/>
      </c>
      <c r="W79" s="444" t="str">
        <f t="shared" si="111"/>
        <v/>
      </c>
      <c r="X79" s="444" t="str">
        <f t="shared" si="111"/>
        <v/>
      </c>
      <c r="Y79" s="444" t="str">
        <f t="shared" si="111"/>
        <v/>
      </c>
      <c r="Z79" s="444" t="str">
        <f t="shared" si="111"/>
        <v/>
      </c>
      <c r="AA79" s="444" t="str">
        <f t="shared" si="111"/>
        <v/>
      </c>
      <c r="AB79" s="444" t="str">
        <f t="shared" si="111"/>
        <v/>
      </c>
      <c r="AC79" s="444" t="str">
        <f t="shared" si="111"/>
        <v/>
      </c>
      <c r="AD79" s="444" t="str">
        <f t="shared" si="111"/>
        <v/>
      </c>
      <c r="AE79" s="444" t="str">
        <f t="shared" si="111"/>
        <v/>
      </c>
      <c r="AF79" s="444" t="str">
        <f t="shared" si="111"/>
        <v/>
      </c>
      <c r="AG79" s="444" t="str">
        <f t="shared" si="111"/>
        <v/>
      </c>
      <c r="AH79" s="444" t="str">
        <f t="shared" si="111"/>
        <v/>
      </c>
      <c r="AI79" s="444" t="str">
        <f>IF(AI69="","",_xlfn.XLOOKUP(AI69,$C$35:$AF$35,$C$41:$AF$41,""))</f>
        <v/>
      </c>
      <c r="AJ79" s="444" t="str">
        <f t="shared" si="111"/>
        <v/>
      </c>
      <c r="AK79" s="444" t="str">
        <f t="shared" si="111"/>
        <v/>
      </c>
      <c r="AL79" s="444" t="str">
        <f t="shared" si="111"/>
        <v/>
      </c>
      <c r="AM79" s="444" t="str">
        <f t="shared" si="111"/>
        <v/>
      </c>
      <c r="AN79" s="444" t="str">
        <f t="shared" si="111"/>
        <v/>
      </c>
      <c r="AO79" s="444" t="str">
        <f t="shared" si="111"/>
        <v/>
      </c>
      <c r="AP79" s="444" t="str">
        <f t="shared" si="111"/>
        <v/>
      </c>
      <c r="AQ79" s="444" t="str">
        <f t="shared" si="111"/>
        <v/>
      </c>
      <c r="AR79" s="444" t="str">
        <f t="shared" si="111"/>
        <v/>
      </c>
      <c r="AS79" s="444" t="str">
        <f t="shared" si="111"/>
        <v/>
      </c>
      <c r="AT79" s="444" t="str">
        <f t="shared" si="111"/>
        <v/>
      </c>
      <c r="AU79" s="444" t="str">
        <f t="shared" si="111"/>
        <v/>
      </c>
      <c r="AV79" s="444" t="str">
        <f t="shared" si="111"/>
        <v/>
      </c>
      <c r="AW79" s="444" t="str">
        <f t="shared" si="111"/>
        <v/>
      </c>
      <c r="AX79" s="444" t="str">
        <f t="shared" si="111"/>
        <v/>
      </c>
      <c r="AY79" s="444" t="str">
        <f t="shared" si="111"/>
        <v/>
      </c>
      <c r="AZ79" s="444" t="str">
        <f t="shared" si="111"/>
        <v/>
      </c>
      <c r="BA79" t="str">
        <f t="shared" si="111"/>
        <v/>
      </c>
    </row>
    <row r="80" spans="2:53">
      <c r="B80" s="287" t="s">
        <v>449</v>
      </c>
      <c r="C80" s="444" t="str">
        <f>IF(C69="","",_xlfn.XLOOKUP(C69,$C$54:$AF$54,$C$60:$AF$60,""))</f>
        <v/>
      </c>
      <c r="D80" s="444" t="str">
        <f t="shared" ref="D80:BA80" si="112">IF(D69="","",_xlfn.XLOOKUP(D69,$C$54:$AF$54,$C$60:$AF$60,""))</f>
        <v/>
      </c>
      <c r="E80" s="444" t="str">
        <f t="shared" si="112"/>
        <v/>
      </c>
      <c r="F80" s="444" t="str">
        <f>IF(F69="","",_xlfn.XLOOKUP(F69,$C$54:$AF$54,$C$60:$AF$60,""))</f>
        <v/>
      </c>
      <c r="G80" s="444" t="str">
        <f t="shared" si="112"/>
        <v/>
      </c>
      <c r="H80" s="444" t="str">
        <f t="shared" si="112"/>
        <v/>
      </c>
      <c r="I80" s="444" t="str">
        <f t="shared" si="112"/>
        <v/>
      </c>
      <c r="J80" s="444" t="str">
        <f t="shared" si="112"/>
        <v/>
      </c>
      <c r="K80" s="444" t="str">
        <f t="shared" si="112"/>
        <v/>
      </c>
      <c r="L80" s="444" t="str">
        <f t="shared" si="112"/>
        <v/>
      </c>
      <c r="M80" s="444" t="str">
        <f t="shared" si="112"/>
        <v/>
      </c>
      <c r="N80" s="444" t="str">
        <f t="shared" si="112"/>
        <v/>
      </c>
      <c r="O80" s="444" t="str">
        <f t="shared" si="112"/>
        <v/>
      </c>
      <c r="P80" s="444" t="str">
        <f t="shared" si="112"/>
        <v/>
      </c>
      <c r="Q80" s="444" t="str">
        <f t="shared" si="112"/>
        <v/>
      </c>
      <c r="R80" s="444" t="str">
        <f t="shared" si="112"/>
        <v/>
      </c>
      <c r="S80" s="444" t="str">
        <f t="shared" si="112"/>
        <v/>
      </c>
      <c r="T80" s="444" t="str">
        <f t="shared" si="112"/>
        <v/>
      </c>
      <c r="U80" s="444" t="str">
        <f t="shared" si="112"/>
        <v/>
      </c>
      <c r="V80" s="444" t="str">
        <f t="shared" si="112"/>
        <v/>
      </c>
      <c r="W80" s="444" t="str">
        <f t="shared" si="112"/>
        <v/>
      </c>
      <c r="X80" s="444" t="str">
        <f t="shared" si="112"/>
        <v/>
      </c>
      <c r="Y80" s="444" t="str">
        <f t="shared" si="112"/>
        <v/>
      </c>
      <c r="Z80" s="444" t="str">
        <f t="shared" si="112"/>
        <v/>
      </c>
      <c r="AA80" s="444" t="str">
        <f t="shared" si="112"/>
        <v/>
      </c>
      <c r="AB80" s="444" t="str">
        <f t="shared" si="112"/>
        <v/>
      </c>
      <c r="AC80" s="444" t="str">
        <f t="shared" si="112"/>
        <v/>
      </c>
      <c r="AD80" s="444" t="str">
        <f t="shared" si="112"/>
        <v/>
      </c>
      <c r="AE80" s="444" t="str">
        <f t="shared" si="112"/>
        <v/>
      </c>
      <c r="AF80" s="444" t="str">
        <f t="shared" si="112"/>
        <v/>
      </c>
      <c r="AG80" s="444" t="str">
        <f t="shared" si="112"/>
        <v/>
      </c>
      <c r="AH80" s="444" t="str">
        <f t="shared" si="112"/>
        <v/>
      </c>
      <c r="AI80" s="444" t="str">
        <f t="shared" si="112"/>
        <v/>
      </c>
      <c r="AJ80" s="444" t="str">
        <f t="shared" si="112"/>
        <v/>
      </c>
      <c r="AK80" s="444" t="str">
        <f t="shared" si="112"/>
        <v/>
      </c>
      <c r="AL80" s="444" t="str">
        <f t="shared" si="112"/>
        <v/>
      </c>
      <c r="AM80" s="444" t="str">
        <f t="shared" si="112"/>
        <v/>
      </c>
      <c r="AN80" s="444" t="str">
        <f t="shared" si="112"/>
        <v/>
      </c>
      <c r="AO80" s="444" t="str">
        <f t="shared" si="112"/>
        <v/>
      </c>
      <c r="AP80" s="444" t="str">
        <f t="shared" si="112"/>
        <v/>
      </c>
      <c r="AQ80" s="444" t="str">
        <f t="shared" si="112"/>
        <v/>
      </c>
      <c r="AR80" s="444" t="str">
        <f t="shared" si="112"/>
        <v/>
      </c>
      <c r="AS80" s="444" t="str">
        <f t="shared" si="112"/>
        <v/>
      </c>
      <c r="AT80" s="444" t="str">
        <f t="shared" si="112"/>
        <v/>
      </c>
      <c r="AU80" s="444" t="str">
        <f t="shared" si="112"/>
        <v/>
      </c>
      <c r="AV80" s="444" t="str">
        <f t="shared" si="112"/>
        <v/>
      </c>
      <c r="AW80" s="444" t="str">
        <f t="shared" si="112"/>
        <v/>
      </c>
      <c r="AX80" s="444" t="str">
        <f t="shared" si="112"/>
        <v/>
      </c>
      <c r="AY80" s="444" t="str">
        <f t="shared" si="112"/>
        <v/>
      </c>
      <c r="AZ80" s="444" t="str">
        <f t="shared" si="112"/>
        <v/>
      </c>
      <c r="BA80" t="str">
        <f t="shared" si="112"/>
        <v/>
      </c>
    </row>
    <row r="81" spans="2:52">
      <c r="B81" s="287" t="s">
        <v>450</v>
      </c>
      <c r="C81" s="444">
        <f>SUM(C78:C80)</f>
        <v>0</v>
      </c>
      <c r="D81" s="444">
        <f t="shared" ref="D81:AZ81" si="113">SUM(D78:D80)</f>
        <v>0</v>
      </c>
      <c r="E81" s="444">
        <f t="shared" si="113"/>
        <v>0</v>
      </c>
      <c r="F81" s="444">
        <f t="shared" si="113"/>
        <v>0</v>
      </c>
      <c r="G81" s="444">
        <f t="shared" si="113"/>
        <v>0</v>
      </c>
      <c r="H81" s="444">
        <f t="shared" si="113"/>
        <v>0</v>
      </c>
      <c r="I81" s="444">
        <f t="shared" si="113"/>
        <v>0</v>
      </c>
      <c r="J81" s="444">
        <f t="shared" si="113"/>
        <v>0</v>
      </c>
      <c r="K81" s="444">
        <f t="shared" si="113"/>
        <v>0</v>
      </c>
      <c r="L81" s="444">
        <f t="shared" si="113"/>
        <v>0</v>
      </c>
      <c r="M81" s="444">
        <f t="shared" si="113"/>
        <v>0</v>
      </c>
      <c r="N81" s="444">
        <f t="shared" si="113"/>
        <v>0</v>
      </c>
      <c r="O81" s="444">
        <f t="shared" si="113"/>
        <v>0</v>
      </c>
      <c r="P81" s="444">
        <f t="shared" si="113"/>
        <v>0</v>
      </c>
      <c r="Q81" s="444">
        <f t="shared" si="113"/>
        <v>0</v>
      </c>
      <c r="R81" s="444">
        <f t="shared" si="113"/>
        <v>0</v>
      </c>
      <c r="S81" s="444">
        <f t="shared" si="113"/>
        <v>0</v>
      </c>
      <c r="T81" s="444">
        <f t="shared" si="113"/>
        <v>0</v>
      </c>
      <c r="U81" s="444">
        <f t="shared" si="113"/>
        <v>0</v>
      </c>
      <c r="V81" s="444">
        <f t="shared" si="113"/>
        <v>0</v>
      </c>
      <c r="W81" s="444">
        <f t="shared" si="113"/>
        <v>0</v>
      </c>
      <c r="X81" s="444">
        <f t="shared" si="113"/>
        <v>0</v>
      </c>
      <c r="Y81" s="444">
        <f t="shared" si="113"/>
        <v>0</v>
      </c>
      <c r="Z81" s="444">
        <f t="shared" si="113"/>
        <v>0</v>
      </c>
      <c r="AA81" s="444">
        <f t="shared" si="113"/>
        <v>0</v>
      </c>
      <c r="AB81" s="444">
        <f t="shared" si="113"/>
        <v>0</v>
      </c>
      <c r="AC81" s="444">
        <f t="shared" si="113"/>
        <v>0</v>
      </c>
      <c r="AD81" s="444">
        <f t="shared" si="113"/>
        <v>0</v>
      </c>
      <c r="AE81" s="444">
        <f t="shared" si="113"/>
        <v>0</v>
      </c>
      <c r="AF81" s="444">
        <f t="shared" si="113"/>
        <v>0</v>
      </c>
      <c r="AG81" s="444">
        <f t="shared" si="113"/>
        <v>0</v>
      </c>
      <c r="AH81" s="444">
        <f t="shared" si="113"/>
        <v>0</v>
      </c>
      <c r="AI81" s="444">
        <f t="shared" si="113"/>
        <v>0</v>
      </c>
      <c r="AJ81" s="444">
        <f t="shared" si="113"/>
        <v>0</v>
      </c>
      <c r="AK81" s="444">
        <f t="shared" si="113"/>
        <v>0</v>
      </c>
      <c r="AL81" s="444">
        <f t="shared" si="113"/>
        <v>0</v>
      </c>
      <c r="AM81" s="444">
        <f t="shared" si="113"/>
        <v>0</v>
      </c>
      <c r="AN81" s="444">
        <f t="shared" si="113"/>
        <v>0</v>
      </c>
      <c r="AO81" s="444">
        <f t="shared" si="113"/>
        <v>0</v>
      </c>
      <c r="AP81" s="444">
        <f t="shared" si="113"/>
        <v>0</v>
      </c>
      <c r="AQ81" s="444">
        <f t="shared" si="113"/>
        <v>0</v>
      </c>
      <c r="AR81" s="444">
        <f t="shared" si="113"/>
        <v>0</v>
      </c>
      <c r="AS81" s="444">
        <f t="shared" si="113"/>
        <v>0</v>
      </c>
      <c r="AT81" s="444">
        <f t="shared" si="113"/>
        <v>0</v>
      </c>
      <c r="AU81" s="444">
        <f t="shared" si="113"/>
        <v>0</v>
      </c>
      <c r="AV81" s="444">
        <f t="shared" si="113"/>
        <v>0</v>
      </c>
      <c r="AW81" s="444">
        <f t="shared" si="113"/>
        <v>0</v>
      </c>
      <c r="AX81" s="444">
        <f t="shared" si="113"/>
        <v>0</v>
      </c>
      <c r="AY81" s="444">
        <f t="shared" si="113"/>
        <v>0</v>
      </c>
      <c r="AZ81" s="444">
        <f t="shared" si="113"/>
        <v>0</v>
      </c>
    </row>
  </sheetData>
  <mergeCells count="2">
    <mergeCell ref="B3:J3"/>
    <mergeCell ref="B5:J5"/>
  </mergeCells>
  <phoneticPr fontId="2"/>
  <dataValidations count="1">
    <dataValidation imeMode="off" allowBlank="1" showInputMessage="1" showErrorMessage="1" sqref="D65:D66" xr:uid="{0907A22C-9C67-4EB0-A134-6D0A57A825CC}"/>
  </dataValidations>
  <hyperlinks>
    <hyperlink ref="J1" location="ファイルの説明!A1" display="［ファイルの説明］シートに戻る" xr:uid="{4D1A6388-8981-4EA2-861C-3A54765EB91C}"/>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B1D87-7622-410F-AA14-2C11FA816ADF}">
  <sheetPr>
    <tabColor theme="8" tint="0.79998168889431442"/>
  </sheetPr>
  <dimension ref="B1:BD110"/>
  <sheetViews>
    <sheetView showGridLines="0" workbookViewId="0"/>
  </sheetViews>
  <sheetFormatPr defaultColWidth="8.88671875" defaultRowHeight="15.75"/>
  <cols>
    <col min="1" max="1" width="1.77734375" style="285" customWidth="1"/>
    <col min="2" max="2" width="5.77734375" style="285" customWidth="1"/>
    <col min="3" max="3" width="12.77734375" style="285" customWidth="1"/>
    <col min="4" max="4" width="11.77734375" style="285" customWidth="1"/>
    <col min="5" max="5" width="3.77734375" style="285" customWidth="1"/>
    <col min="6" max="6" width="8.21875" style="285" bestFit="1" customWidth="1"/>
    <col min="7" max="27" width="11.77734375" style="285" customWidth="1"/>
    <col min="28" max="56" width="11.88671875" style="285" customWidth="1"/>
    <col min="57" max="16384" width="8.88671875" style="285"/>
  </cols>
  <sheetData>
    <row r="1" spans="2:56" s="1" customFormat="1">
      <c r="J1" s="274" t="s">
        <v>269</v>
      </c>
    </row>
    <row r="2" spans="2:56" s="1" customFormat="1" ht="19.5">
      <c r="B2" s="3" t="s">
        <v>292</v>
      </c>
      <c r="C2" s="3"/>
      <c r="D2" s="3"/>
      <c r="E2" s="3"/>
      <c r="F2" s="3"/>
      <c r="G2" s="2"/>
      <c r="H2" s="2"/>
      <c r="I2" s="2"/>
    </row>
    <row r="3" spans="2:56" s="1" customFormat="1" ht="115.15" customHeight="1">
      <c r="B3" s="459" t="s">
        <v>589</v>
      </c>
      <c r="C3" s="460"/>
      <c r="D3" s="460"/>
      <c r="E3" s="460"/>
      <c r="F3" s="460"/>
      <c r="G3" s="460"/>
      <c r="H3" s="460"/>
      <c r="I3" s="460"/>
      <c r="J3" s="460"/>
    </row>
    <row r="4" spans="2:56" s="1" customFormat="1">
      <c r="B4" s="283" t="s">
        <v>107</v>
      </c>
      <c r="C4" s="284"/>
      <c r="D4" s="284"/>
      <c r="E4" s="284"/>
      <c r="F4" s="284"/>
      <c r="G4" s="284"/>
      <c r="H4" s="284"/>
    </row>
    <row r="5" spans="2:56" s="1" customFormat="1" ht="50.1" customHeight="1">
      <c r="B5" s="459" t="s">
        <v>451</v>
      </c>
      <c r="C5" s="460"/>
      <c r="D5" s="460"/>
      <c r="E5" s="460"/>
      <c r="F5" s="460"/>
      <c r="G5" s="460"/>
      <c r="H5" s="460"/>
      <c r="I5" s="460"/>
      <c r="J5" s="460"/>
    </row>
    <row r="6" spans="2:56" s="1" customFormat="1"/>
    <row r="7" spans="2:56" s="1" customFormat="1">
      <c r="B7" s="1" t="s">
        <v>264</v>
      </c>
    </row>
    <row r="8" spans="2:56" s="1" customFormat="1">
      <c r="B8" s="32" t="s">
        <v>347</v>
      </c>
    </row>
    <row r="9" spans="2:56" s="1" customFormat="1">
      <c r="B9" s="32" t="s">
        <v>348</v>
      </c>
    </row>
    <row r="10" spans="2:56" s="1" customFormat="1">
      <c r="B10" s="32"/>
    </row>
    <row r="11" spans="2:56" s="1" customFormat="1">
      <c r="B11" s="10" t="s">
        <v>350</v>
      </c>
      <c r="C11" s="11"/>
      <c r="D11" s="212" t="s">
        <v>347</v>
      </c>
    </row>
    <row r="12" spans="2:56" s="1" customFormat="1">
      <c r="B12" s="32"/>
    </row>
    <row r="13" spans="2:56">
      <c r="B13" s="2" t="s">
        <v>293</v>
      </c>
    </row>
    <row r="14" spans="2:56" ht="19.5" customHeight="1">
      <c r="C14" s="2" t="s">
        <v>335</v>
      </c>
      <c r="D14" s="286"/>
      <c r="E14" s="286"/>
      <c r="F14" s="521" t="s">
        <v>403</v>
      </c>
      <c r="G14" s="521"/>
    </row>
    <row r="15" spans="2:56" ht="20.100000000000001" customHeight="1">
      <c r="B15" s="286"/>
      <c r="C15" s="301" t="s">
        <v>336</v>
      </c>
      <c r="D15" s="343" t="s">
        <v>78</v>
      </c>
      <c r="E15" s="286"/>
      <c r="F15" s="301"/>
      <c r="G15" s="303" t="s">
        <v>351</v>
      </c>
      <c r="H15" s="303" t="s">
        <v>352</v>
      </c>
      <c r="I15" s="303" t="s">
        <v>353</v>
      </c>
      <c r="J15" s="303" t="s">
        <v>354</v>
      </c>
      <c r="K15" s="303" t="s">
        <v>355</v>
      </c>
      <c r="L15" s="303" t="s">
        <v>356</v>
      </c>
      <c r="M15" s="303" t="s">
        <v>357</v>
      </c>
      <c r="N15" s="303" t="s">
        <v>358</v>
      </c>
      <c r="O15" s="303" t="s">
        <v>359</v>
      </c>
      <c r="P15" s="303" t="s">
        <v>360</v>
      </c>
      <c r="Q15" s="303" t="s">
        <v>361</v>
      </c>
      <c r="R15" s="303" t="s">
        <v>362</v>
      </c>
      <c r="S15" s="303" t="s">
        <v>363</v>
      </c>
      <c r="T15" s="303" t="s">
        <v>364</v>
      </c>
      <c r="U15" s="303" t="s">
        <v>365</v>
      </c>
      <c r="V15" s="303" t="s">
        <v>366</v>
      </c>
      <c r="W15" s="303" t="s">
        <v>367</v>
      </c>
      <c r="X15" s="303" t="s">
        <v>368</v>
      </c>
      <c r="Y15" s="303" t="s">
        <v>369</v>
      </c>
      <c r="Z15" s="303" t="s">
        <v>370</v>
      </c>
      <c r="AA15" s="303" t="s">
        <v>371</v>
      </c>
      <c r="AB15" s="303" t="s">
        <v>372</v>
      </c>
      <c r="AC15" s="303" t="s">
        <v>373</v>
      </c>
      <c r="AD15" s="303" t="s">
        <v>374</v>
      </c>
      <c r="AE15" s="303" t="s">
        <v>375</v>
      </c>
      <c r="AF15" s="303" t="s">
        <v>376</v>
      </c>
      <c r="AG15" s="303" t="s">
        <v>377</v>
      </c>
      <c r="AH15" s="303" t="s">
        <v>378</v>
      </c>
      <c r="AI15" s="303" t="s">
        <v>379</v>
      </c>
      <c r="AJ15" s="303" t="s">
        <v>380</v>
      </c>
      <c r="AK15" s="303" t="s">
        <v>381</v>
      </c>
      <c r="AL15" s="303" t="s">
        <v>382</v>
      </c>
      <c r="AM15" s="303" t="s">
        <v>383</v>
      </c>
      <c r="AN15" s="303" t="s">
        <v>384</v>
      </c>
      <c r="AO15" s="303" t="s">
        <v>385</v>
      </c>
      <c r="AP15" s="303" t="s">
        <v>386</v>
      </c>
      <c r="AQ15" s="303" t="s">
        <v>387</v>
      </c>
      <c r="AR15" s="303" t="s">
        <v>388</v>
      </c>
      <c r="AS15" s="303" t="s">
        <v>389</v>
      </c>
      <c r="AT15" s="303" t="s">
        <v>390</v>
      </c>
      <c r="AU15" s="303" t="s">
        <v>391</v>
      </c>
      <c r="AV15" s="303" t="s">
        <v>392</v>
      </c>
      <c r="AW15" s="303" t="s">
        <v>393</v>
      </c>
      <c r="AX15" s="303" t="s">
        <v>394</v>
      </c>
      <c r="AY15" s="303" t="s">
        <v>395</v>
      </c>
      <c r="AZ15" s="303" t="s">
        <v>396</v>
      </c>
      <c r="BA15" s="303" t="s">
        <v>397</v>
      </c>
      <c r="BB15" s="303" t="s">
        <v>398</v>
      </c>
      <c r="BC15" s="303" t="s">
        <v>399</v>
      </c>
      <c r="BD15" s="303" t="s">
        <v>400</v>
      </c>
    </row>
    <row r="16" spans="2:56" ht="20.100000000000001" customHeight="1">
      <c r="B16" s="286"/>
      <c r="C16" s="301" t="s">
        <v>337</v>
      </c>
      <c r="D16" s="342">
        <f>支出①!G17*1000</f>
        <v>0</v>
      </c>
      <c r="E16" s="286" t="s">
        <v>338</v>
      </c>
      <c r="F16" s="301" t="s">
        <v>533</v>
      </c>
      <c r="G16" s="296">
        <f>IF(D16="","",D16)</f>
        <v>0</v>
      </c>
      <c r="H16" s="296">
        <f>IF(G18="","",G18)</f>
        <v>0</v>
      </c>
      <c r="I16" s="296">
        <f t="shared" ref="I16:BD16" si="0">IF(H18="","",H18)</f>
        <v>0</v>
      </c>
      <c r="J16" s="296">
        <f t="shared" si="0"/>
        <v>0</v>
      </c>
      <c r="K16" s="296">
        <f t="shared" si="0"/>
        <v>0</v>
      </c>
      <c r="L16" s="296">
        <f t="shared" si="0"/>
        <v>0</v>
      </c>
      <c r="M16" s="296">
        <f t="shared" si="0"/>
        <v>0</v>
      </c>
      <c r="N16" s="296">
        <f t="shared" si="0"/>
        <v>0</v>
      </c>
      <c r="O16" s="296">
        <f t="shared" si="0"/>
        <v>0</v>
      </c>
      <c r="P16" s="296">
        <f t="shared" si="0"/>
        <v>0</v>
      </c>
      <c r="Q16" s="296">
        <f t="shared" si="0"/>
        <v>0</v>
      </c>
      <c r="R16" s="296">
        <f t="shared" si="0"/>
        <v>0</v>
      </c>
      <c r="S16" s="296">
        <f t="shared" si="0"/>
        <v>0</v>
      </c>
      <c r="T16" s="296">
        <f t="shared" si="0"/>
        <v>0</v>
      </c>
      <c r="U16" s="296">
        <f t="shared" si="0"/>
        <v>0</v>
      </c>
      <c r="V16" s="296">
        <f t="shared" si="0"/>
        <v>0</v>
      </c>
      <c r="W16" s="296">
        <f t="shared" si="0"/>
        <v>0</v>
      </c>
      <c r="X16" s="296">
        <f t="shared" si="0"/>
        <v>0</v>
      </c>
      <c r="Y16" s="296">
        <f t="shared" si="0"/>
        <v>0</v>
      </c>
      <c r="Z16" s="296">
        <f t="shared" si="0"/>
        <v>0</v>
      </c>
      <c r="AA16" s="296">
        <f t="shared" si="0"/>
        <v>0</v>
      </c>
      <c r="AB16" s="296">
        <f t="shared" si="0"/>
        <v>0</v>
      </c>
      <c r="AC16" s="296">
        <f t="shared" si="0"/>
        <v>0</v>
      </c>
      <c r="AD16" s="296">
        <f t="shared" si="0"/>
        <v>0</v>
      </c>
      <c r="AE16" s="296">
        <f t="shared" si="0"/>
        <v>0</v>
      </c>
      <c r="AF16" s="296">
        <f t="shared" si="0"/>
        <v>0</v>
      </c>
      <c r="AG16" s="296">
        <f t="shared" si="0"/>
        <v>0</v>
      </c>
      <c r="AH16" s="296">
        <f t="shared" si="0"/>
        <v>0</v>
      </c>
      <c r="AI16" s="296">
        <f t="shared" si="0"/>
        <v>0</v>
      </c>
      <c r="AJ16" s="296">
        <f t="shared" si="0"/>
        <v>0</v>
      </c>
      <c r="AK16" s="296">
        <f t="shared" si="0"/>
        <v>0</v>
      </c>
      <c r="AL16" s="296">
        <f t="shared" si="0"/>
        <v>0</v>
      </c>
      <c r="AM16" s="296">
        <f t="shared" si="0"/>
        <v>0</v>
      </c>
      <c r="AN16" s="296">
        <f t="shared" si="0"/>
        <v>0</v>
      </c>
      <c r="AO16" s="296">
        <f t="shared" si="0"/>
        <v>0</v>
      </c>
      <c r="AP16" s="296">
        <f t="shared" si="0"/>
        <v>0</v>
      </c>
      <c r="AQ16" s="296">
        <f t="shared" si="0"/>
        <v>0</v>
      </c>
      <c r="AR16" s="296">
        <f t="shared" si="0"/>
        <v>0</v>
      </c>
      <c r="AS16" s="296">
        <f t="shared" si="0"/>
        <v>0</v>
      </c>
      <c r="AT16" s="296">
        <f t="shared" si="0"/>
        <v>0</v>
      </c>
      <c r="AU16" s="296">
        <f t="shared" si="0"/>
        <v>0</v>
      </c>
      <c r="AV16" s="296">
        <f t="shared" si="0"/>
        <v>0</v>
      </c>
      <c r="AW16" s="296">
        <f t="shared" si="0"/>
        <v>0</v>
      </c>
      <c r="AX16" s="296">
        <f t="shared" si="0"/>
        <v>0</v>
      </c>
      <c r="AY16" s="296">
        <f t="shared" si="0"/>
        <v>0</v>
      </c>
      <c r="AZ16" s="296">
        <f t="shared" si="0"/>
        <v>0</v>
      </c>
      <c r="BA16" s="296">
        <f t="shared" si="0"/>
        <v>0</v>
      </c>
      <c r="BB16" s="296">
        <f t="shared" si="0"/>
        <v>0</v>
      </c>
      <c r="BC16" s="296">
        <f t="shared" si="0"/>
        <v>0</v>
      </c>
      <c r="BD16" s="296">
        <f t="shared" si="0"/>
        <v>0</v>
      </c>
    </row>
    <row r="17" spans="2:56" ht="20.100000000000001" customHeight="1">
      <c r="B17" s="286"/>
      <c r="C17" s="301" t="s">
        <v>294</v>
      </c>
      <c r="D17" s="297">
        <v>30</v>
      </c>
      <c r="E17" s="285" t="s">
        <v>123</v>
      </c>
      <c r="F17" s="301" t="s">
        <v>295</v>
      </c>
      <c r="G17" s="296">
        <f>IF(OR($D$16="",$D$18="",G16=""),"", -MIN($D$16*$D$18, G16))</f>
        <v>0</v>
      </c>
      <c r="H17" s="296">
        <f>IF(OR($D$16="",$D$18="",H16=""),"", -MIN($D$16*$D$18, H16))</f>
        <v>0</v>
      </c>
      <c r="I17" s="296">
        <f t="shared" ref="I17:BD17" si="1">IF(OR($D$16="",$D$18="",I16=""),"", -MIN($D$16*$D$18, I16))</f>
        <v>0</v>
      </c>
      <c r="J17" s="296">
        <f t="shared" si="1"/>
        <v>0</v>
      </c>
      <c r="K17" s="296">
        <f t="shared" si="1"/>
        <v>0</v>
      </c>
      <c r="L17" s="296">
        <f t="shared" si="1"/>
        <v>0</v>
      </c>
      <c r="M17" s="296">
        <f t="shared" si="1"/>
        <v>0</v>
      </c>
      <c r="N17" s="296">
        <f t="shared" si="1"/>
        <v>0</v>
      </c>
      <c r="O17" s="296">
        <f t="shared" si="1"/>
        <v>0</v>
      </c>
      <c r="P17" s="296">
        <f t="shared" si="1"/>
        <v>0</v>
      </c>
      <c r="Q17" s="296">
        <f t="shared" si="1"/>
        <v>0</v>
      </c>
      <c r="R17" s="296">
        <f t="shared" si="1"/>
        <v>0</v>
      </c>
      <c r="S17" s="296">
        <f t="shared" si="1"/>
        <v>0</v>
      </c>
      <c r="T17" s="296">
        <f t="shared" si="1"/>
        <v>0</v>
      </c>
      <c r="U17" s="296">
        <f t="shared" si="1"/>
        <v>0</v>
      </c>
      <c r="V17" s="296">
        <f t="shared" si="1"/>
        <v>0</v>
      </c>
      <c r="W17" s="296">
        <f t="shared" si="1"/>
        <v>0</v>
      </c>
      <c r="X17" s="296">
        <f t="shared" si="1"/>
        <v>0</v>
      </c>
      <c r="Y17" s="296">
        <f t="shared" si="1"/>
        <v>0</v>
      </c>
      <c r="Z17" s="296">
        <f t="shared" si="1"/>
        <v>0</v>
      </c>
      <c r="AA17" s="296">
        <f t="shared" si="1"/>
        <v>0</v>
      </c>
      <c r="AB17" s="296">
        <f t="shared" si="1"/>
        <v>0</v>
      </c>
      <c r="AC17" s="296">
        <f t="shared" si="1"/>
        <v>0</v>
      </c>
      <c r="AD17" s="296">
        <f t="shared" si="1"/>
        <v>0</v>
      </c>
      <c r="AE17" s="296">
        <f t="shared" si="1"/>
        <v>0</v>
      </c>
      <c r="AF17" s="296">
        <f t="shared" si="1"/>
        <v>0</v>
      </c>
      <c r="AG17" s="296">
        <f t="shared" si="1"/>
        <v>0</v>
      </c>
      <c r="AH17" s="296">
        <f t="shared" si="1"/>
        <v>0</v>
      </c>
      <c r="AI17" s="296">
        <f t="shared" si="1"/>
        <v>0</v>
      </c>
      <c r="AJ17" s="296">
        <f t="shared" si="1"/>
        <v>0</v>
      </c>
      <c r="AK17" s="296">
        <f t="shared" si="1"/>
        <v>0</v>
      </c>
      <c r="AL17" s="296">
        <f t="shared" si="1"/>
        <v>0</v>
      </c>
      <c r="AM17" s="296">
        <f t="shared" si="1"/>
        <v>0</v>
      </c>
      <c r="AN17" s="296">
        <f t="shared" si="1"/>
        <v>0</v>
      </c>
      <c r="AO17" s="296">
        <f t="shared" si="1"/>
        <v>0</v>
      </c>
      <c r="AP17" s="296">
        <f t="shared" si="1"/>
        <v>0</v>
      </c>
      <c r="AQ17" s="296">
        <f t="shared" si="1"/>
        <v>0</v>
      </c>
      <c r="AR17" s="296">
        <f t="shared" si="1"/>
        <v>0</v>
      </c>
      <c r="AS17" s="296">
        <f t="shared" si="1"/>
        <v>0</v>
      </c>
      <c r="AT17" s="296">
        <f t="shared" si="1"/>
        <v>0</v>
      </c>
      <c r="AU17" s="296">
        <f t="shared" si="1"/>
        <v>0</v>
      </c>
      <c r="AV17" s="296">
        <f t="shared" si="1"/>
        <v>0</v>
      </c>
      <c r="AW17" s="296">
        <f t="shared" si="1"/>
        <v>0</v>
      </c>
      <c r="AX17" s="296">
        <f t="shared" si="1"/>
        <v>0</v>
      </c>
      <c r="AY17" s="296">
        <f t="shared" si="1"/>
        <v>0</v>
      </c>
      <c r="AZ17" s="296">
        <f t="shared" si="1"/>
        <v>0</v>
      </c>
      <c r="BA17" s="296">
        <f t="shared" si="1"/>
        <v>0</v>
      </c>
      <c r="BB17" s="296">
        <f t="shared" si="1"/>
        <v>0</v>
      </c>
      <c r="BC17" s="296">
        <f t="shared" si="1"/>
        <v>0</v>
      </c>
      <c r="BD17" s="296">
        <f t="shared" si="1"/>
        <v>0</v>
      </c>
    </row>
    <row r="18" spans="2:56" ht="20.100000000000001" customHeight="1">
      <c r="B18" s="286"/>
      <c r="C18" s="302" t="s">
        <v>339</v>
      </c>
      <c r="D18" s="344">
        <f>IF(D17="","",1/D17)</f>
        <v>3.3333333333333333E-2</v>
      </c>
      <c r="E18" s="286"/>
      <c r="F18" s="301" t="s">
        <v>296</v>
      </c>
      <c r="G18" s="296">
        <f>IF(OR(G16="",G17=""),"",SUM(G16:G17))</f>
        <v>0</v>
      </c>
      <c r="H18" s="296">
        <f t="shared" ref="H18:BD18" si="2">IF(OR(H16="",H17=""),"",SUM(H16:H17))</f>
        <v>0</v>
      </c>
      <c r="I18" s="296">
        <f t="shared" si="2"/>
        <v>0</v>
      </c>
      <c r="J18" s="296">
        <f t="shared" si="2"/>
        <v>0</v>
      </c>
      <c r="K18" s="296">
        <f t="shared" si="2"/>
        <v>0</v>
      </c>
      <c r="L18" s="296">
        <f t="shared" si="2"/>
        <v>0</v>
      </c>
      <c r="M18" s="296">
        <f t="shared" si="2"/>
        <v>0</v>
      </c>
      <c r="N18" s="296">
        <f t="shared" si="2"/>
        <v>0</v>
      </c>
      <c r="O18" s="296">
        <f t="shared" si="2"/>
        <v>0</v>
      </c>
      <c r="P18" s="296">
        <f t="shared" si="2"/>
        <v>0</v>
      </c>
      <c r="Q18" s="296">
        <f t="shared" si="2"/>
        <v>0</v>
      </c>
      <c r="R18" s="296">
        <f t="shared" si="2"/>
        <v>0</v>
      </c>
      <c r="S18" s="296">
        <f t="shared" si="2"/>
        <v>0</v>
      </c>
      <c r="T18" s="296">
        <f t="shared" si="2"/>
        <v>0</v>
      </c>
      <c r="U18" s="296">
        <f t="shared" si="2"/>
        <v>0</v>
      </c>
      <c r="V18" s="296">
        <f t="shared" si="2"/>
        <v>0</v>
      </c>
      <c r="W18" s="296">
        <f t="shared" si="2"/>
        <v>0</v>
      </c>
      <c r="X18" s="296">
        <f t="shared" si="2"/>
        <v>0</v>
      </c>
      <c r="Y18" s="296">
        <f t="shared" si="2"/>
        <v>0</v>
      </c>
      <c r="Z18" s="296">
        <f t="shared" si="2"/>
        <v>0</v>
      </c>
      <c r="AA18" s="296">
        <f t="shared" si="2"/>
        <v>0</v>
      </c>
      <c r="AB18" s="296">
        <f t="shared" si="2"/>
        <v>0</v>
      </c>
      <c r="AC18" s="296">
        <f t="shared" si="2"/>
        <v>0</v>
      </c>
      <c r="AD18" s="296">
        <f t="shared" si="2"/>
        <v>0</v>
      </c>
      <c r="AE18" s="296">
        <f t="shared" si="2"/>
        <v>0</v>
      </c>
      <c r="AF18" s="296">
        <f t="shared" si="2"/>
        <v>0</v>
      </c>
      <c r="AG18" s="296">
        <f t="shared" si="2"/>
        <v>0</v>
      </c>
      <c r="AH18" s="296">
        <f t="shared" si="2"/>
        <v>0</v>
      </c>
      <c r="AI18" s="296">
        <f t="shared" si="2"/>
        <v>0</v>
      </c>
      <c r="AJ18" s="296">
        <f t="shared" si="2"/>
        <v>0</v>
      </c>
      <c r="AK18" s="296">
        <f t="shared" si="2"/>
        <v>0</v>
      </c>
      <c r="AL18" s="296">
        <f t="shared" si="2"/>
        <v>0</v>
      </c>
      <c r="AM18" s="296">
        <f t="shared" si="2"/>
        <v>0</v>
      </c>
      <c r="AN18" s="296">
        <f t="shared" si="2"/>
        <v>0</v>
      </c>
      <c r="AO18" s="296">
        <f t="shared" si="2"/>
        <v>0</v>
      </c>
      <c r="AP18" s="296">
        <f t="shared" si="2"/>
        <v>0</v>
      </c>
      <c r="AQ18" s="296">
        <f t="shared" si="2"/>
        <v>0</v>
      </c>
      <c r="AR18" s="296">
        <f t="shared" si="2"/>
        <v>0</v>
      </c>
      <c r="AS18" s="296">
        <f t="shared" si="2"/>
        <v>0</v>
      </c>
      <c r="AT18" s="296">
        <f t="shared" si="2"/>
        <v>0</v>
      </c>
      <c r="AU18" s="296">
        <f t="shared" si="2"/>
        <v>0</v>
      </c>
      <c r="AV18" s="296">
        <f t="shared" si="2"/>
        <v>0</v>
      </c>
      <c r="AW18" s="296">
        <f t="shared" si="2"/>
        <v>0</v>
      </c>
      <c r="AX18" s="296">
        <f t="shared" si="2"/>
        <v>0</v>
      </c>
      <c r="AY18" s="296">
        <f t="shared" si="2"/>
        <v>0</v>
      </c>
      <c r="AZ18" s="296">
        <f t="shared" si="2"/>
        <v>0</v>
      </c>
      <c r="BA18" s="296">
        <f t="shared" si="2"/>
        <v>0</v>
      </c>
      <c r="BB18" s="296">
        <f t="shared" si="2"/>
        <v>0</v>
      </c>
      <c r="BC18" s="296">
        <f t="shared" si="2"/>
        <v>0</v>
      </c>
      <c r="BD18" s="296">
        <f t="shared" si="2"/>
        <v>0</v>
      </c>
    </row>
    <row r="19" spans="2:56" ht="20.100000000000001" customHeight="1">
      <c r="B19" s="286"/>
      <c r="C19" s="299"/>
      <c r="D19" s="299"/>
      <c r="E19" s="286"/>
    </row>
    <row r="20" spans="2:56" ht="20.100000000000001" customHeight="1">
      <c r="B20" s="286"/>
      <c r="D20" s="286"/>
      <c r="E20" s="286"/>
    </row>
    <row r="21" spans="2:56" ht="20.100000000000001" customHeight="1">
      <c r="C21" s="2" t="s">
        <v>340</v>
      </c>
      <c r="F21" s="521" t="s">
        <v>403</v>
      </c>
      <c r="G21" s="521"/>
    </row>
    <row r="22" spans="2:56" ht="20.100000000000001" customHeight="1">
      <c r="B22" s="286"/>
      <c r="C22" s="301" t="s">
        <v>336</v>
      </c>
      <c r="D22" s="343" t="s">
        <v>484</v>
      </c>
      <c r="E22" s="286"/>
      <c r="F22" s="301"/>
      <c r="G22" s="303" t="s">
        <v>351</v>
      </c>
      <c r="H22" s="303" t="s">
        <v>352</v>
      </c>
      <c r="I22" s="303" t="s">
        <v>353</v>
      </c>
      <c r="J22" s="303" t="s">
        <v>354</v>
      </c>
      <c r="K22" s="303" t="s">
        <v>355</v>
      </c>
      <c r="L22" s="303" t="s">
        <v>356</v>
      </c>
      <c r="M22" s="303" t="s">
        <v>357</v>
      </c>
      <c r="N22" s="303" t="s">
        <v>358</v>
      </c>
      <c r="O22" s="303" t="s">
        <v>359</v>
      </c>
      <c r="P22" s="303" t="s">
        <v>360</v>
      </c>
      <c r="Q22" s="303" t="s">
        <v>361</v>
      </c>
      <c r="R22" s="303" t="s">
        <v>362</v>
      </c>
      <c r="S22" s="303" t="s">
        <v>363</v>
      </c>
      <c r="T22" s="303" t="s">
        <v>364</v>
      </c>
      <c r="U22" s="303" t="s">
        <v>365</v>
      </c>
      <c r="V22" s="303" t="s">
        <v>366</v>
      </c>
      <c r="W22" s="303" t="s">
        <v>367</v>
      </c>
      <c r="X22" s="303" t="s">
        <v>368</v>
      </c>
      <c r="Y22" s="303" t="s">
        <v>369</v>
      </c>
      <c r="Z22" s="303" t="s">
        <v>370</v>
      </c>
      <c r="AA22" s="303" t="s">
        <v>371</v>
      </c>
      <c r="AB22" s="303" t="s">
        <v>372</v>
      </c>
      <c r="AC22" s="303" t="s">
        <v>373</v>
      </c>
      <c r="AD22" s="303" t="s">
        <v>374</v>
      </c>
      <c r="AE22" s="303" t="s">
        <v>375</v>
      </c>
      <c r="AF22" s="303" t="s">
        <v>376</v>
      </c>
      <c r="AG22" s="303" t="s">
        <v>377</v>
      </c>
      <c r="AH22" s="303" t="s">
        <v>378</v>
      </c>
      <c r="AI22" s="303" t="s">
        <v>379</v>
      </c>
      <c r="AJ22" s="303" t="s">
        <v>380</v>
      </c>
      <c r="AK22" s="303" t="s">
        <v>381</v>
      </c>
      <c r="AL22" s="303" t="s">
        <v>382</v>
      </c>
      <c r="AM22" s="303" t="s">
        <v>383</v>
      </c>
      <c r="AN22" s="303" t="s">
        <v>384</v>
      </c>
      <c r="AO22" s="303" t="s">
        <v>385</v>
      </c>
      <c r="AP22" s="303" t="s">
        <v>386</v>
      </c>
      <c r="AQ22" s="303" t="s">
        <v>387</v>
      </c>
      <c r="AR22" s="303" t="s">
        <v>388</v>
      </c>
      <c r="AS22" s="303" t="s">
        <v>389</v>
      </c>
      <c r="AT22" s="303" t="s">
        <v>390</v>
      </c>
      <c r="AU22" s="303" t="s">
        <v>391</v>
      </c>
      <c r="AV22" s="303" t="s">
        <v>392</v>
      </c>
      <c r="AW22" s="303" t="s">
        <v>393</v>
      </c>
      <c r="AX22" s="303" t="s">
        <v>394</v>
      </c>
      <c r="AY22" s="303" t="s">
        <v>395</v>
      </c>
      <c r="AZ22" s="303" t="s">
        <v>396</v>
      </c>
      <c r="BA22" s="303" t="s">
        <v>397</v>
      </c>
      <c r="BB22" s="303" t="s">
        <v>398</v>
      </c>
      <c r="BC22" s="303" t="s">
        <v>399</v>
      </c>
      <c r="BD22" s="303" t="s">
        <v>400</v>
      </c>
    </row>
    <row r="23" spans="2:56" ht="20.100000000000001" customHeight="1">
      <c r="B23" s="286"/>
      <c r="C23" s="301" t="s">
        <v>337</v>
      </c>
      <c r="D23" s="342">
        <f>支出①!G34*1000</f>
        <v>0</v>
      </c>
      <c r="E23" s="286" t="s">
        <v>338</v>
      </c>
      <c r="F23" s="301" t="s">
        <v>533</v>
      </c>
      <c r="G23" s="296">
        <f>IF(D23="","",D23)</f>
        <v>0</v>
      </c>
      <c r="H23" s="296">
        <f>IF(G25="","",G25)</f>
        <v>0</v>
      </c>
      <c r="I23" s="296">
        <f t="shared" ref="I23:BD23" si="3">IF(H25="","",H25)</f>
        <v>0</v>
      </c>
      <c r="J23" s="296">
        <f t="shared" si="3"/>
        <v>0</v>
      </c>
      <c r="K23" s="296">
        <f t="shared" si="3"/>
        <v>0</v>
      </c>
      <c r="L23" s="296">
        <f t="shared" si="3"/>
        <v>0</v>
      </c>
      <c r="M23" s="296">
        <f t="shared" si="3"/>
        <v>0</v>
      </c>
      <c r="N23" s="296">
        <f t="shared" si="3"/>
        <v>0</v>
      </c>
      <c r="O23" s="296">
        <f t="shared" si="3"/>
        <v>0</v>
      </c>
      <c r="P23" s="296">
        <f t="shared" si="3"/>
        <v>0</v>
      </c>
      <c r="Q23" s="296">
        <f t="shared" si="3"/>
        <v>0</v>
      </c>
      <c r="R23" s="296">
        <f t="shared" si="3"/>
        <v>0</v>
      </c>
      <c r="S23" s="296">
        <f t="shared" si="3"/>
        <v>0</v>
      </c>
      <c r="T23" s="296">
        <f t="shared" si="3"/>
        <v>0</v>
      </c>
      <c r="U23" s="296">
        <f t="shared" si="3"/>
        <v>0</v>
      </c>
      <c r="V23" s="296">
        <f t="shared" si="3"/>
        <v>0</v>
      </c>
      <c r="W23" s="296">
        <f t="shared" si="3"/>
        <v>0</v>
      </c>
      <c r="X23" s="296">
        <f t="shared" si="3"/>
        <v>0</v>
      </c>
      <c r="Y23" s="296">
        <f t="shared" si="3"/>
        <v>0</v>
      </c>
      <c r="Z23" s="296">
        <f t="shared" si="3"/>
        <v>0</v>
      </c>
      <c r="AA23" s="296">
        <f t="shared" si="3"/>
        <v>0</v>
      </c>
      <c r="AB23" s="296">
        <f t="shared" si="3"/>
        <v>0</v>
      </c>
      <c r="AC23" s="296">
        <f t="shared" si="3"/>
        <v>0</v>
      </c>
      <c r="AD23" s="296">
        <f t="shared" si="3"/>
        <v>0</v>
      </c>
      <c r="AE23" s="296">
        <f t="shared" si="3"/>
        <v>0</v>
      </c>
      <c r="AF23" s="296">
        <f t="shared" si="3"/>
        <v>0</v>
      </c>
      <c r="AG23" s="296">
        <f t="shared" si="3"/>
        <v>0</v>
      </c>
      <c r="AH23" s="296">
        <f t="shared" si="3"/>
        <v>0</v>
      </c>
      <c r="AI23" s="296">
        <f t="shared" si="3"/>
        <v>0</v>
      </c>
      <c r="AJ23" s="296">
        <f t="shared" si="3"/>
        <v>0</v>
      </c>
      <c r="AK23" s="296">
        <f t="shared" si="3"/>
        <v>0</v>
      </c>
      <c r="AL23" s="296">
        <f t="shared" si="3"/>
        <v>0</v>
      </c>
      <c r="AM23" s="296">
        <f t="shared" si="3"/>
        <v>0</v>
      </c>
      <c r="AN23" s="296">
        <f t="shared" si="3"/>
        <v>0</v>
      </c>
      <c r="AO23" s="296">
        <f t="shared" si="3"/>
        <v>0</v>
      </c>
      <c r="AP23" s="296">
        <f t="shared" si="3"/>
        <v>0</v>
      </c>
      <c r="AQ23" s="296">
        <f t="shared" si="3"/>
        <v>0</v>
      </c>
      <c r="AR23" s="296">
        <f t="shared" si="3"/>
        <v>0</v>
      </c>
      <c r="AS23" s="296">
        <f t="shared" si="3"/>
        <v>0</v>
      </c>
      <c r="AT23" s="296">
        <f t="shared" si="3"/>
        <v>0</v>
      </c>
      <c r="AU23" s="296">
        <f t="shared" si="3"/>
        <v>0</v>
      </c>
      <c r="AV23" s="296">
        <f t="shared" si="3"/>
        <v>0</v>
      </c>
      <c r="AW23" s="296">
        <f t="shared" si="3"/>
        <v>0</v>
      </c>
      <c r="AX23" s="296">
        <f t="shared" si="3"/>
        <v>0</v>
      </c>
      <c r="AY23" s="296">
        <f t="shared" si="3"/>
        <v>0</v>
      </c>
      <c r="AZ23" s="296">
        <f t="shared" si="3"/>
        <v>0</v>
      </c>
      <c r="BA23" s="296">
        <f t="shared" si="3"/>
        <v>0</v>
      </c>
      <c r="BB23" s="296">
        <f t="shared" si="3"/>
        <v>0</v>
      </c>
      <c r="BC23" s="296">
        <f t="shared" si="3"/>
        <v>0</v>
      </c>
      <c r="BD23" s="296">
        <f t="shared" si="3"/>
        <v>0</v>
      </c>
    </row>
    <row r="24" spans="2:56" ht="20.100000000000001" customHeight="1">
      <c r="B24" s="286"/>
      <c r="C24" s="301" t="s">
        <v>294</v>
      </c>
      <c r="D24" s="297">
        <v>22</v>
      </c>
      <c r="E24" s="285" t="s">
        <v>123</v>
      </c>
      <c r="F24" s="301" t="s">
        <v>295</v>
      </c>
      <c r="G24" s="296">
        <f>IF(OR($D$23="",$D$25="",G23=""),"", -MIN($D$23*$D$25, G23))</f>
        <v>0</v>
      </c>
      <c r="H24" s="296">
        <f t="shared" ref="H24:BC24" si="4">IF(OR($D$23="",$D$25="",H23=""),"", -MIN($D$23*$D$25, H23))</f>
        <v>0</v>
      </c>
      <c r="I24" s="296">
        <f t="shared" si="4"/>
        <v>0</v>
      </c>
      <c r="J24" s="296">
        <f t="shared" si="4"/>
        <v>0</v>
      </c>
      <c r="K24" s="296">
        <f t="shared" si="4"/>
        <v>0</v>
      </c>
      <c r="L24" s="296">
        <f t="shared" si="4"/>
        <v>0</v>
      </c>
      <c r="M24" s="296">
        <f t="shared" si="4"/>
        <v>0</v>
      </c>
      <c r="N24" s="296">
        <f t="shared" si="4"/>
        <v>0</v>
      </c>
      <c r="O24" s="296">
        <f t="shared" si="4"/>
        <v>0</v>
      </c>
      <c r="P24" s="296">
        <f t="shared" si="4"/>
        <v>0</v>
      </c>
      <c r="Q24" s="296">
        <f t="shared" si="4"/>
        <v>0</v>
      </c>
      <c r="R24" s="296">
        <f t="shared" si="4"/>
        <v>0</v>
      </c>
      <c r="S24" s="296">
        <f t="shared" si="4"/>
        <v>0</v>
      </c>
      <c r="T24" s="296">
        <f t="shared" si="4"/>
        <v>0</v>
      </c>
      <c r="U24" s="296">
        <f t="shared" si="4"/>
        <v>0</v>
      </c>
      <c r="V24" s="296">
        <f t="shared" si="4"/>
        <v>0</v>
      </c>
      <c r="W24" s="296">
        <f t="shared" si="4"/>
        <v>0</v>
      </c>
      <c r="X24" s="296">
        <f t="shared" si="4"/>
        <v>0</v>
      </c>
      <c r="Y24" s="296">
        <f t="shared" si="4"/>
        <v>0</v>
      </c>
      <c r="Z24" s="296">
        <f t="shared" si="4"/>
        <v>0</v>
      </c>
      <c r="AA24" s="296">
        <f t="shared" si="4"/>
        <v>0</v>
      </c>
      <c r="AB24" s="296">
        <f t="shared" si="4"/>
        <v>0</v>
      </c>
      <c r="AC24" s="296">
        <f t="shared" si="4"/>
        <v>0</v>
      </c>
      <c r="AD24" s="296">
        <f t="shared" si="4"/>
        <v>0</v>
      </c>
      <c r="AE24" s="296">
        <f t="shared" si="4"/>
        <v>0</v>
      </c>
      <c r="AF24" s="296">
        <f t="shared" si="4"/>
        <v>0</v>
      </c>
      <c r="AG24" s="296">
        <f t="shared" si="4"/>
        <v>0</v>
      </c>
      <c r="AH24" s="296">
        <f t="shared" si="4"/>
        <v>0</v>
      </c>
      <c r="AI24" s="296">
        <f t="shared" si="4"/>
        <v>0</v>
      </c>
      <c r="AJ24" s="296">
        <f t="shared" si="4"/>
        <v>0</v>
      </c>
      <c r="AK24" s="296">
        <f t="shared" si="4"/>
        <v>0</v>
      </c>
      <c r="AL24" s="296">
        <f t="shared" si="4"/>
        <v>0</v>
      </c>
      <c r="AM24" s="296">
        <f t="shared" si="4"/>
        <v>0</v>
      </c>
      <c r="AN24" s="296">
        <f t="shared" si="4"/>
        <v>0</v>
      </c>
      <c r="AO24" s="296">
        <f t="shared" si="4"/>
        <v>0</v>
      </c>
      <c r="AP24" s="296">
        <f t="shared" si="4"/>
        <v>0</v>
      </c>
      <c r="AQ24" s="296">
        <f t="shared" si="4"/>
        <v>0</v>
      </c>
      <c r="AR24" s="296">
        <f t="shared" si="4"/>
        <v>0</v>
      </c>
      <c r="AS24" s="296">
        <f t="shared" si="4"/>
        <v>0</v>
      </c>
      <c r="AT24" s="296">
        <f t="shared" si="4"/>
        <v>0</v>
      </c>
      <c r="AU24" s="296">
        <f t="shared" si="4"/>
        <v>0</v>
      </c>
      <c r="AV24" s="296">
        <f t="shared" si="4"/>
        <v>0</v>
      </c>
      <c r="AW24" s="296">
        <f t="shared" si="4"/>
        <v>0</v>
      </c>
      <c r="AX24" s="296">
        <f t="shared" si="4"/>
        <v>0</v>
      </c>
      <c r="AY24" s="296">
        <f t="shared" si="4"/>
        <v>0</v>
      </c>
      <c r="AZ24" s="296">
        <f t="shared" si="4"/>
        <v>0</v>
      </c>
      <c r="BA24" s="296">
        <f t="shared" si="4"/>
        <v>0</v>
      </c>
      <c r="BB24" s="296">
        <f t="shared" si="4"/>
        <v>0</v>
      </c>
      <c r="BC24" s="296">
        <f t="shared" si="4"/>
        <v>0</v>
      </c>
      <c r="BD24" s="296">
        <f>IF(OR($D$23="",$D$25="",BD23=""),"", -MIN($D$23*$D$25, BD23))</f>
        <v>0</v>
      </c>
    </row>
    <row r="25" spans="2:56" ht="20.100000000000001" customHeight="1">
      <c r="B25" s="286"/>
      <c r="C25" s="302" t="s">
        <v>339</v>
      </c>
      <c r="D25" s="344">
        <f>IF(D24="","",1/D24)</f>
        <v>4.5454545454545456E-2</v>
      </c>
      <c r="E25" s="286"/>
      <c r="F25" s="301" t="s">
        <v>296</v>
      </c>
      <c r="G25" s="296">
        <f>IF(OR(G23="",G24=""),"",SUM(G23:G24))</f>
        <v>0</v>
      </c>
      <c r="H25" s="296">
        <f t="shared" ref="H25" si="5">IF(OR(H23="",H24=""),"",SUM(H23:H24))</f>
        <v>0</v>
      </c>
      <c r="I25" s="296">
        <f t="shared" ref="I25" si="6">IF(OR(I23="",I24=""),"",SUM(I23:I24))</f>
        <v>0</v>
      </c>
      <c r="J25" s="296">
        <f t="shared" ref="J25" si="7">IF(OR(J23="",J24=""),"",SUM(J23:J24))</f>
        <v>0</v>
      </c>
      <c r="K25" s="296">
        <f t="shared" ref="K25" si="8">IF(OR(K23="",K24=""),"",SUM(K23:K24))</f>
        <v>0</v>
      </c>
      <c r="L25" s="296">
        <f t="shared" ref="L25" si="9">IF(OR(L23="",L24=""),"",SUM(L23:L24))</f>
        <v>0</v>
      </c>
      <c r="M25" s="296">
        <f t="shared" ref="M25" si="10">IF(OR(M23="",M24=""),"",SUM(M23:M24))</f>
        <v>0</v>
      </c>
      <c r="N25" s="296">
        <f t="shared" ref="N25" si="11">IF(OR(N23="",N24=""),"",SUM(N23:N24))</f>
        <v>0</v>
      </c>
      <c r="O25" s="296">
        <f t="shared" ref="O25" si="12">IF(OR(O23="",O24=""),"",SUM(O23:O24))</f>
        <v>0</v>
      </c>
      <c r="P25" s="296">
        <f t="shared" ref="P25" si="13">IF(OR(P23="",P24=""),"",SUM(P23:P24))</f>
        <v>0</v>
      </c>
      <c r="Q25" s="296">
        <f t="shared" ref="Q25" si="14">IF(OR(Q23="",Q24=""),"",SUM(Q23:Q24))</f>
        <v>0</v>
      </c>
      <c r="R25" s="296">
        <f t="shared" ref="R25" si="15">IF(OR(R23="",R24=""),"",SUM(R23:R24))</f>
        <v>0</v>
      </c>
      <c r="S25" s="296">
        <f t="shared" ref="S25" si="16">IF(OR(S23="",S24=""),"",SUM(S23:S24))</f>
        <v>0</v>
      </c>
      <c r="T25" s="296">
        <f t="shared" ref="T25" si="17">IF(OR(T23="",T24=""),"",SUM(T23:T24))</f>
        <v>0</v>
      </c>
      <c r="U25" s="296">
        <f t="shared" ref="U25" si="18">IF(OR(U23="",U24=""),"",SUM(U23:U24))</f>
        <v>0</v>
      </c>
      <c r="V25" s="296">
        <f t="shared" ref="V25" si="19">IF(OR(V23="",V24=""),"",SUM(V23:V24))</f>
        <v>0</v>
      </c>
      <c r="W25" s="296">
        <f t="shared" ref="W25" si="20">IF(OR(W23="",W24=""),"",SUM(W23:W24))</f>
        <v>0</v>
      </c>
      <c r="X25" s="296">
        <f t="shared" ref="X25" si="21">IF(OR(X23="",X24=""),"",SUM(X23:X24))</f>
        <v>0</v>
      </c>
      <c r="Y25" s="296">
        <f t="shared" ref="Y25" si="22">IF(OR(Y23="",Y24=""),"",SUM(Y23:Y24))</f>
        <v>0</v>
      </c>
      <c r="Z25" s="296">
        <f t="shared" ref="Z25" si="23">IF(OR(Z23="",Z24=""),"",SUM(Z23:Z24))</f>
        <v>0</v>
      </c>
      <c r="AA25" s="296">
        <f t="shared" ref="AA25" si="24">IF(OR(AA23="",AA24=""),"",SUM(AA23:AA24))</f>
        <v>0</v>
      </c>
      <c r="AB25" s="296">
        <f t="shared" ref="AB25" si="25">IF(OR(AB23="",AB24=""),"",SUM(AB23:AB24))</f>
        <v>0</v>
      </c>
      <c r="AC25" s="296">
        <f t="shared" ref="AC25" si="26">IF(OR(AC23="",AC24=""),"",SUM(AC23:AC24))</f>
        <v>0</v>
      </c>
      <c r="AD25" s="296">
        <f t="shared" ref="AD25" si="27">IF(OR(AD23="",AD24=""),"",SUM(AD23:AD24))</f>
        <v>0</v>
      </c>
      <c r="AE25" s="296">
        <f t="shared" ref="AE25" si="28">IF(OR(AE23="",AE24=""),"",SUM(AE23:AE24))</f>
        <v>0</v>
      </c>
      <c r="AF25" s="296">
        <f t="shared" ref="AF25" si="29">IF(OR(AF23="",AF24=""),"",SUM(AF23:AF24))</f>
        <v>0</v>
      </c>
      <c r="AG25" s="296">
        <f t="shared" ref="AG25" si="30">IF(OR(AG23="",AG24=""),"",SUM(AG23:AG24))</f>
        <v>0</v>
      </c>
      <c r="AH25" s="296">
        <f t="shared" ref="AH25" si="31">IF(OR(AH23="",AH24=""),"",SUM(AH23:AH24))</f>
        <v>0</v>
      </c>
      <c r="AI25" s="296">
        <f t="shared" ref="AI25" si="32">IF(OR(AI23="",AI24=""),"",SUM(AI23:AI24))</f>
        <v>0</v>
      </c>
      <c r="AJ25" s="296">
        <f t="shared" ref="AJ25" si="33">IF(OR(AJ23="",AJ24=""),"",SUM(AJ23:AJ24))</f>
        <v>0</v>
      </c>
      <c r="AK25" s="296">
        <f t="shared" ref="AK25" si="34">IF(OR(AK23="",AK24=""),"",SUM(AK23:AK24))</f>
        <v>0</v>
      </c>
      <c r="AL25" s="296">
        <f t="shared" ref="AL25" si="35">IF(OR(AL23="",AL24=""),"",SUM(AL23:AL24))</f>
        <v>0</v>
      </c>
      <c r="AM25" s="296">
        <f t="shared" ref="AM25" si="36">IF(OR(AM23="",AM24=""),"",SUM(AM23:AM24))</f>
        <v>0</v>
      </c>
      <c r="AN25" s="296">
        <f t="shared" ref="AN25" si="37">IF(OR(AN23="",AN24=""),"",SUM(AN23:AN24))</f>
        <v>0</v>
      </c>
      <c r="AO25" s="296">
        <f t="shared" ref="AO25" si="38">IF(OR(AO23="",AO24=""),"",SUM(AO23:AO24))</f>
        <v>0</v>
      </c>
      <c r="AP25" s="296">
        <f t="shared" ref="AP25" si="39">IF(OR(AP23="",AP24=""),"",SUM(AP23:AP24))</f>
        <v>0</v>
      </c>
      <c r="AQ25" s="296">
        <f t="shared" ref="AQ25" si="40">IF(OR(AQ23="",AQ24=""),"",SUM(AQ23:AQ24))</f>
        <v>0</v>
      </c>
      <c r="AR25" s="296">
        <f t="shared" ref="AR25" si="41">IF(OR(AR23="",AR24=""),"",SUM(AR23:AR24))</f>
        <v>0</v>
      </c>
      <c r="AS25" s="296">
        <f t="shared" ref="AS25" si="42">IF(OR(AS23="",AS24=""),"",SUM(AS23:AS24))</f>
        <v>0</v>
      </c>
      <c r="AT25" s="296">
        <f t="shared" ref="AT25" si="43">IF(OR(AT23="",AT24=""),"",SUM(AT23:AT24))</f>
        <v>0</v>
      </c>
      <c r="AU25" s="296">
        <f t="shared" ref="AU25" si="44">IF(OR(AU23="",AU24=""),"",SUM(AU23:AU24))</f>
        <v>0</v>
      </c>
      <c r="AV25" s="296">
        <f t="shared" ref="AV25" si="45">IF(OR(AV23="",AV24=""),"",SUM(AV23:AV24))</f>
        <v>0</v>
      </c>
      <c r="AW25" s="296">
        <f t="shared" ref="AW25" si="46">IF(OR(AW23="",AW24=""),"",SUM(AW23:AW24))</f>
        <v>0</v>
      </c>
      <c r="AX25" s="296">
        <f t="shared" ref="AX25" si="47">IF(OR(AX23="",AX24=""),"",SUM(AX23:AX24))</f>
        <v>0</v>
      </c>
      <c r="AY25" s="296">
        <f t="shared" ref="AY25" si="48">IF(OR(AY23="",AY24=""),"",SUM(AY23:AY24))</f>
        <v>0</v>
      </c>
      <c r="AZ25" s="296">
        <f t="shared" ref="AZ25" si="49">IF(OR(AZ23="",AZ24=""),"",SUM(AZ23:AZ24))</f>
        <v>0</v>
      </c>
      <c r="BA25" s="296">
        <f t="shared" ref="BA25" si="50">IF(OR(BA23="",BA24=""),"",SUM(BA23:BA24))</f>
        <v>0</v>
      </c>
      <c r="BB25" s="296">
        <f t="shared" ref="BB25" si="51">IF(OR(BB23="",BB24=""),"",SUM(BB23:BB24))</f>
        <v>0</v>
      </c>
      <c r="BC25" s="296">
        <f t="shared" ref="BC25" si="52">IF(OR(BC23="",BC24=""),"",SUM(BC23:BC24))</f>
        <v>0</v>
      </c>
      <c r="BD25" s="296">
        <f t="shared" ref="BD25" si="53">IF(OR(BD23="",BD24=""),"",SUM(BD23:BD24))</f>
        <v>0</v>
      </c>
    </row>
    <row r="26" spans="2:56" ht="20.100000000000001" customHeight="1">
      <c r="B26" s="286"/>
    </row>
    <row r="27" spans="2:56" ht="20.100000000000001" customHeight="1">
      <c r="B27" s="286"/>
      <c r="D27" s="286"/>
      <c r="E27" s="286"/>
    </row>
    <row r="28" spans="2:56" ht="20.100000000000001" customHeight="1">
      <c r="B28" s="286"/>
      <c r="C28" s="2" t="s">
        <v>341</v>
      </c>
      <c r="F28" s="521" t="s">
        <v>403</v>
      </c>
      <c r="G28" s="521"/>
    </row>
    <row r="29" spans="2:56" ht="20.100000000000001" customHeight="1">
      <c r="B29" s="286"/>
      <c r="C29" s="301" t="s">
        <v>336</v>
      </c>
      <c r="D29" s="343" t="s">
        <v>470</v>
      </c>
      <c r="E29" s="286"/>
      <c r="F29" s="301"/>
      <c r="G29" s="303" t="s">
        <v>351</v>
      </c>
      <c r="H29" s="303" t="s">
        <v>352</v>
      </c>
      <c r="I29" s="303" t="s">
        <v>353</v>
      </c>
      <c r="J29" s="303" t="s">
        <v>354</v>
      </c>
      <c r="K29" s="303" t="s">
        <v>355</v>
      </c>
      <c r="L29" s="303" t="s">
        <v>356</v>
      </c>
      <c r="M29" s="303" t="s">
        <v>357</v>
      </c>
      <c r="N29" s="303" t="s">
        <v>358</v>
      </c>
      <c r="O29" s="303" t="s">
        <v>359</v>
      </c>
      <c r="P29" s="303" t="s">
        <v>360</v>
      </c>
      <c r="Q29" s="303" t="s">
        <v>361</v>
      </c>
      <c r="R29" s="303" t="s">
        <v>362</v>
      </c>
      <c r="S29" s="303" t="s">
        <v>363</v>
      </c>
      <c r="T29" s="303" t="s">
        <v>364</v>
      </c>
      <c r="U29" s="303" t="s">
        <v>365</v>
      </c>
      <c r="V29" s="303" t="s">
        <v>366</v>
      </c>
      <c r="W29" s="303" t="s">
        <v>367</v>
      </c>
      <c r="X29" s="303" t="s">
        <v>368</v>
      </c>
      <c r="Y29" s="303" t="s">
        <v>369</v>
      </c>
      <c r="Z29" s="303" t="s">
        <v>370</v>
      </c>
      <c r="AA29" s="303" t="s">
        <v>371</v>
      </c>
      <c r="AB29" s="303" t="s">
        <v>372</v>
      </c>
      <c r="AC29" s="303" t="s">
        <v>373</v>
      </c>
      <c r="AD29" s="303" t="s">
        <v>374</v>
      </c>
      <c r="AE29" s="303" t="s">
        <v>375</v>
      </c>
      <c r="AF29" s="303" t="s">
        <v>376</v>
      </c>
      <c r="AG29" s="303" t="s">
        <v>377</v>
      </c>
      <c r="AH29" s="303" t="s">
        <v>378</v>
      </c>
      <c r="AI29" s="303" t="s">
        <v>379</v>
      </c>
      <c r="AJ29" s="303" t="s">
        <v>380</v>
      </c>
      <c r="AK29" s="303" t="s">
        <v>381</v>
      </c>
      <c r="AL29" s="303" t="s">
        <v>382</v>
      </c>
      <c r="AM29" s="303" t="s">
        <v>383</v>
      </c>
      <c r="AN29" s="303" t="s">
        <v>384</v>
      </c>
      <c r="AO29" s="303" t="s">
        <v>385</v>
      </c>
      <c r="AP29" s="303" t="s">
        <v>386</v>
      </c>
      <c r="AQ29" s="303" t="s">
        <v>387</v>
      </c>
      <c r="AR29" s="303" t="s">
        <v>388</v>
      </c>
      <c r="AS29" s="303" t="s">
        <v>389</v>
      </c>
      <c r="AT29" s="303" t="s">
        <v>390</v>
      </c>
      <c r="AU29" s="303" t="s">
        <v>391</v>
      </c>
      <c r="AV29" s="303" t="s">
        <v>392</v>
      </c>
      <c r="AW29" s="303" t="s">
        <v>393</v>
      </c>
      <c r="AX29" s="303" t="s">
        <v>394</v>
      </c>
      <c r="AY29" s="303" t="s">
        <v>395</v>
      </c>
      <c r="AZ29" s="303" t="s">
        <v>396</v>
      </c>
      <c r="BA29" s="303" t="s">
        <v>397</v>
      </c>
      <c r="BB29" s="303" t="s">
        <v>398</v>
      </c>
      <c r="BC29" s="303" t="s">
        <v>399</v>
      </c>
      <c r="BD29" s="303" t="s">
        <v>400</v>
      </c>
    </row>
    <row r="30" spans="2:56" ht="20.100000000000001" customHeight="1">
      <c r="B30" s="286"/>
      <c r="C30" s="301" t="s">
        <v>337</v>
      </c>
      <c r="D30" s="342">
        <f>(支出①!G14-支出①!G17-支出①!G34)*1000</f>
        <v>0</v>
      </c>
      <c r="E30" s="286" t="s">
        <v>338</v>
      </c>
      <c r="F30" s="301" t="s">
        <v>533</v>
      </c>
      <c r="G30" s="296">
        <f>IF(D30="","",D30)</f>
        <v>0</v>
      </c>
      <c r="H30" s="296" t="str">
        <f>IF(G32="","",G32)</f>
        <v/>
      </c>
      <c r="I30" s="296" t="str">
        <f t="shared" ref="I30:BD30" si="54">IF(H32="","",H32)</f>
        <v/>
      </c>
      <c r="J30" s="296" t="str">
        <f t="shared" si="54"/>
        <v/>
      </c>
      <c r="K30" s="296" t="str">
        <f t="shared" si="54"/>
        <v/>
      </c>
      <c r="L30" s="296" t="str">
        <f t="shared" si="54"/>
        <v/>
      </c>
      <c r="M30" s="296" t="str">
        <f t="shared" si="54"/>
        <v/>
      </c>
      <c r="N30" s="296" t="str">
        <f t="shared" si="54"/>
        <v/>
      </c>
      <c r="O30" s="296" t="str">
        <f t="shared" si="54"/>
        <v/>
      </c>
      <c r="P30" s="296" t="str">
        <f t="shared" si="54"/>
        <v/>
      </c>
      <c r="Q30" s="296" t="str">
        <f t="shared" si="54"/>
        <v/>
      </c>
      <c r="R30" s="296" t="str">
        <f t="shared" si="54"/>
        <v/>
      </c>
      <c r="S30" s="296" t="str">
        <f t="shared" si="54"/>
        <v/>
      </c>
      <c r="T30" s="296" t="str">
        <f t="shared" si="54"/>
        <v/>
      </c>
      <c r="U30" s="296" t="str">
        <f t="shared" si="54"/>
        <v/>
      </c>
      <c r="V30" s="296" t="str">
        <f t="shared" si="54"/>
        <v/>
      </c>
      <c r="W30" s="296" t="str">
        <f t="shared" si="54"/>
        <v/>
      </c>
      <c r="X30" s="296" t="str">
        <f t="shared" si="54"/>
        <v/>
      </c>
      <c r="Y30" s="296" t="str">
        <f t="shared" si="54"/>
        <v/>
      </c>
      <c r="Z30" s="296" t="str">
        <f t="shared" si="54"/>
        <v/>
      </c>
      <c r="AA30" s="296" t="str">
        <f t="shared" si="54"/>
        <v/>
      </c>
      <c r="AB30" s="296" t="str">
        <f t="shared" si="54"/>
        <v/>
      </c>
      <c r="AC30" s="296" t="str">
        <f t="shared" si="54"/>
        <v/>
      </c>
      <c r="AD30" s="296" t="str">
        <f t="shared" si="54"/>
        <v/>
      </c>
      <c r="AE30" s="296" t="str">
        <f t="shared" si="54"/>
        <v/>
      </c>
      <c r="AF30" s="296" t="str">
        <f t="shared" si="54"/>
        <v/>
      </c>
      <c r="AG30" s="296" t="str">
        <f t="shared" si="54"/>
        <v/>
      </c>
      <c r="AH30" s="296" t="str">
        <f t="shared" si="54"/>
        <v/>
      </c>
      <c r="AI30" s="296" t="str">
        <f t="shared" si="54"/>
        <v/>
      </c>
      <c r="AJ30" s="296" t="str">
        <f t="shared" si="54"/>
        <v/>
      </c>
      <c r="AK30" s="296" t="str">
        <f t="shared" si="54"/>
        <v/>
      </c>
      <c r="AL30" s="296" t="str">
        <f t="shared" si="54"/>
        <v/>
      </c>
      <c r="AM30" s="296" t="str">
        <f t="shared" si="54"/>
        <v/>
      </c>
      <c r="AN30" s="296" t="str">
        <f t="shared" si="54"/>
        <v/>
      </c>
      <c r="AO30" s="296" t="str">
        <f t="shared" si="54"/>
        <v/>
      </c>
      <c r="AP30" s="296" t="str">
        <f t="shared" si="54"/>
        <v/>
      </c>
      <c r="AQ30" s="296" t="str">
        <f t="shared" si="54"/>
        <v/>
      </c>
      <c r="AR30" s="296" t="str">
        <f t="shared" si="54"/>
        <v/>
      </c>
      <c r="AS30" s="296" t="str">
        <f t="shared" si="54"/>
        <v/>
      </c>
      <c r="AT30" s="296" t="str">
        <f t="shared" si="54"/>
        <v/>
      </c>
      <c r="AU30" s="296" t="str">
        <f t="shared" si="54"/>
        <v/>
      </c>
      <c r="AV30" s="296" t="str">
        <f t="shared" si="54"/>
        <v/>
      </c>
      <c r="AW30" s="296" t="str">
        <f t="shared" si="54"/>
        <v/>
      </c>
      <c r="AX30" s="296" t="str">
        <f t="shared" si="54"/>
        <v/>
      </c>
      <c r="AY30" s="296" t="str">
        <f t="shared" si="54"/>
        <v/>
      </c>
      <c r="AZ30" s="296" t="str">
        <f t="shared" si="54"/>
        <v/>
      </c>
      <c r="BA30" s="296" t="str">
        <f t="shared" si="54"/>
        <v/>
      </c>
      <c r="BB30" s="296" t="str">
        <f t="shared" si="54"/>
        <v/>
      </c>
      <c r="BC30" s="296" t="str">
        <f t="shared" si="54"/>
        <v/>
      </c>
      <c r="BD30" s="296" t="str">
        <f t="shared" si="54"/>
        <v/>
      </c>
    </row>
    <row r="31" spans="2:56" ht="20.100000000000001" customHeight="1">
      <c r="B31" s="286"/>
      <c r="C31" s="301" t="s">
        <v>294</v>
      </c>
      <c r="D31" s="297"/>
      <c r="E31" s="285" t="s">
        <v>123</v>
      </c>
      <c r="F31" s="301" t="s">
        <v>295</v>
      </c>
      <c r="G31" s="296" t="str">
        <f>IF(OR($D$30="",$D$32="",G30=""),"", -MIN($D$30*$D$32, G30))</f>
        <v/>
      </c>
      <c r="H31" s="296" t="str">
        <f t="shared" ref="H31:BC31" si="55">IF(OR($D$30="",$D$32="",H30=""),"", -MIN($D$30*$D$32, H30))</f>
        <v/>
      </c>
      <c r="I31" s="296" t="str">
        <f t="shared" si="55"/>
        <v/>
      </c>
      <c r="J31" s="296" t="str">
        <f t="shared" si="55"/>
        <v/>
      </c>
      <c r="K31" s="296" t="str">
        <f t="shared" si="55"/>
        <v/>
      </c>
      <c r="L31" s="296" t="str">
        <f t="shared" si="55"/>
        <v/>
      </c>
      <c r="M31" s="296" t="str">
        <f t="shared" si="55"/>
        <v/>
      </c>
      <c r="N31" s="296" t="str">
        <f t="shared" si="55"/>
        <v/>
      </c>
      <c r="O31" s="296" t="str">
        <f t="shared" si="55"/>
        <v/>
      </c>
      <c r="P31" s="296" t="str">
        <f t="shared" si="55"/>
        <v/>
      </c>
      <c r="Q31" s="296" t="str">
        <f t="shared" si="55"/>
        <v/>
      </c>
      <c r="R31" s="296" t="str">
        <f t="shared" si="55"/>
        <v/>
      </c>
      <c r="S31" s="296" t="str">
        <f t="shared" si="55"/>
        <v/>
      </c>
      <c r="T31" s="296" t="str">
        <f t="shared" si="55"/>
        <v/>
      </c>
      <c r="U31" s="296" t="str">
        <f t="shared" si="55"/>
        <v/>
      </c>
      <c r="V31" s="296" t="str">
        <f t="shared" si="55"/>
        <v/>
      </c>
      <c r="W31" s="296" t="str">
        <f t="shared" si="55"/>
        <v/>
      </c>
      <c r="X31" s="296" t="str">
        <f t="shared" si="55"/>
        <v/>
      </c>
      <c r="Y31" s="296" t="str">
        <f t="shared" si="55"/>
        <v/>
      </c>
      <c r="Z31" s="296" t="str">
        <f t="shared" si="55"/>
        <v/>
      </c>
      <c r="AA31" s="296" t="str">
        <f t="shared" si="55"/>
        <v/>
      </c>
      <c r="AB31" s="296" t="str">
        <f t="shared" si="55"/>
        <v/>
      </c>
      <c r="AC31" s="296" t="str">
        <f t="shared" si="55"/>
        <v/>
      </c>
      <c r="AD31" s="296" t="str">
        <f t="shared" si="55"/>
        <v/>
      </c>
      <c r="AE31" s="296" t="str">
        <f t="shared" si="55"/>
        <v/>
      </c>
      <c r="AF31" s="296" t="str">
        <f t="shared" si="55"/>
        <v/>
      </c>
      <c r="AG31" s="296" t="str">
        <f t="shared" si="55"/>
        <v/>
      </c>
      <c r="AH31" s="296" t="str">
        <f t="shared" si="55"/>
        <v/>
      </c>
      <c r="AI31" s="296" t="str">
        <f t="shared" si="55"/>
        <v/>
      </c>
      <c r="AJ31" s="296" t="str">
        <f t="shared" si="55"/>
        <v/>
      </c>
      <c r="AK31" s="296" t="str">
        <f t="shared" si="55"/>
        <v/>
      </c>
      <c r="AL31" s="296" t="str">
        <f t="shared" si="55"/>
        <v/>
      </c>
      <c r="AM31" s="296" t="str">
        <f t="shared" si="55"/>
        <v/>
      </c>
      <c r="AN31" s="296" t="str">
        <f t="shared" si="55"/>
        <v/>
      </c>
      <c r="AO31" s="296" t="str">
        <f t="shared" si="55"/>
        <v/>
      </c>
      <c r="AP31" s="296" t="str">
        <f t="shared" si="55"/>
        <v/>
      </c>
      <c r="AQ31" s="296" t="str">
        <f t="shared" si="55"/>
        <v/>
      </c>
      <c r="AR31" s="296" t="str">
        <f t="shared" si="55"/>
        <v/>
      </c>
      <c r="AS31" s="296" t="str">
        <f t="shared" si="55"/>
        <v/>
      </c>
      <c r="AT31" s="296" t="str">
        <f t="shared" si="55"/>
        <v/>
      </c>
      <c r="AU31" s="296" t="str">
        <f t="shared" si="55"/>
        <v/>
      </c>
      <c r="AV31" s="296" t="str">
        <f t="shared" si="55"/>
        <v/>
      </c>
      <c r="AW31" s="296" t="str">
        <f t="shared" si="55"/>
        <v/>
      </c>
      <c r="AX31" s="296" t="str">
        <f t="shared" si="55"/>
        <v/>
      </c>
      <c r="AY31" s="296" t="str">
        <f t="shared" si="55"/>
        <v/>
      </c>
      <c r="AZ31" s="296" t="str">
        <f t="shared" si="55"/>
        <v/>
      </c>
      <c r="BA31" s="296" t="str">
        <f t="shared" si="55"/>
        <v/>
      </c>
      <c r="BB31" s="296" t="str">
        <f t="shared" si="55"/>
        <v/>
      </c>
      <c r="BC31" s="296" t="str">
        <f t="shared" si="55"/>
        <v/>
      </c>
      <c r="BD31" s="296" t="str">
        <f>IF(OR($D$30="",$D$32="",BD30=""),"", -MIN($D$30*$D$32, BD30))</f>
        <v/>
      </c>
    </row>
    <row r="32" spans="2:56" ht="20.100000000000001" customHeight="1">
      <c r="B32" s="286"/>
      <c r="C32" s="302" t="s">
        <v>339</v>
      </c>
      <c r="D32" s="298" t="str">
        <f>IF(D31="","",1/D31)</f>
        <v/>
      </c>
      <c r="E32" s="286"/>
      <c r="F32" s="301" t="s">
        <v>296</v>
      </c>
      <c r="G32" s="296" t="str">
        <f>IF(OR(G30="",G31=""),"",SUM(G30:G31))</f>
        <v/>
      </c>
      <c r="H32" s="296" t="str">
        <f t="shared" ref="H32" si="56">IF(OR(H30="",H31=""),"",SUM(H30:H31))</f>
        <v/>
      </c>
      <c r="I32" s="296" t="str">
        <f t="shared" ref="I32" si="57">IF(OR(I30="",I31=""),"",SUM(I30:I31))</f>
        <v/>
      </c>
      <c r="J32" s="296" t="str">
        <f t="shared" ref="J32" si="58">IF(OR(J30="",J31=""),"",SUM(J30:J31))</f>
        <v/>
      </c>
      <c r="K32" s="296" t="str">
        <f t="shared" ref="K32" si="59">IF(OR(K30="",K31=""),"",SUM(K30:K31))</f>
        <v/>
      </c>
      <c r="L32" s="296" t="str">
        <f t="shared" ref="L32" si="60">IF(OR(L30="",L31=""),"",SUM(L30:L31))</f>
        <v/>
      </c>
      <c r="M32" s="296" t="str">
        <f t="shared" ref="M32" si="61">IF(OR(M30="",M31=""),"",SUM(M30:M31))</f>
        <v/>
      </c>
      <c r="N32" s="296" t="str">
        <f t="shared" ref="N32" si="62">IF(OR(N30="",N31=""),"",SUM(N30:N31))</f>
        <v/>
      </c>
      <c r="O32" s="296" t="str">
        <f t="shared" ref="O32" si="63">IF(OR(O30="",O31=""),"",SUM(O30:O31))</f>
        <v/>
      </c>
      <c r="P32" s="296" t="str">
        <f t="shared" ref="P32" si="64">IF(OR(P30="",P31=""),"",SUM(P30:P31))</f>
        <v/>
      </c>
      <c r="Q32" s="296" t="str">
        <f t="shared" ref="Q32" si="65">IF(OR(Q30="",Q31=""),"",SUM(Q30:Q31))</f>
        <v/>
      </c>
      <c r="R32" s="296" t="str">
        <f t="shared" ref="R32" si="66">IF(OR(R30="",R31=""),"",SUM(R30:R31))</f>
        <v/>
      </c>
      <c r="S32" s="296" t="str">
        <f t="shared" ref="S32" si="67">IF(OR(S30="",S31=""),"",SUM(S30:S31))</f>
        <v/>
      </c>
      <c r="T32" s="296" t="str">
        <f t="shared" ref="T32" si="68">IF(OR(T30="",T31=""),"",SUM(T30:T31))</f>
        <v/>
      </c>
      <c r="U32" s="296" t="str">
        <f t="shared" ref="U32" si="69">IF(OR(U30="",U31=""),"",SUM(U30:U31))</f>
        <v/>
      </c>
      <c r="V32" s="296" t="str">
        <f t="shared" ref="V32" si="70">IF(OR(V30="",V31=""),"",SUM(V30:V31))</f>
        <v/>
      </c>
      <c r="W32" s="296" t="str">
        <f t="shared" ref="W32" si="71">IF(OR(W30="",W31=""),"",SUM(W30:W31))</f>
        <v/>
      </c>
      <c r="X32" s="296" t="str">
        <f t="shared" ref="X32" si="72">IF(OR(X30="",X31=""),"",SUM(X30:X31))</f>
        <v/>
      </c>
      <c r="Y32" s="296" t="str">
        <f t="shared" ref="Y32" si="73">IF(OR(Y30="",Y31=""),"",SUM(Y30:Y31))</f>
        <v/>
      </c>
      <c r="Z32" s="296" t="str">
        <f t="shared" ref="Z32" si="74">IF(OR(Z30="",Z31=""),"",SUM(Z30:Z31))</f>
        <v/>
      </c>
      <c r="AA32" s="296" t="str">
        <f t="shared" ref="AA32" si="75">IF(OR(AA30="",AA31=""),"",SUM(AA30:AA31))</f>
        <v/>
      </c>
      <c r="AB32" s="296" t="str">
        <f t="shared" ref="AB32" si="76">IF(OR(AB30="",AB31=""),"",SUM(AB30:AB31))</f>
        <v/>
      </c>
      <c r="AC32" s="296" t="str">
        <f t="shared" ref="AC32" si="77">IF(OR(AC30="",AC31=""),"",SUM(AC30:AC31))</f>
        <v/>
      </c>
      <c r="AD32" s="296" t="str">
        <f t="shared" ref="AD32" si="78">IF(OR(AD30="",AD31=""),"",SUM(AD30:AD31))</f>
        <v/>
      </c>
      <c r="AE32" s="296" t="str">
        <f t="shared" ref="AE32" si="79">IF(OR(AE30="",AE31=""),"",SUM(AE30:AE31))</f>
        <v/>
      </c>
      <c r="AF32" s="296" t="str">
        <f t="shared" ref="AF32" si="80">IF(OR(AF30="",AF31=""),"",SUM(AF30:AF31))</f>
        <v/>
      </c>
      <c r="AG32" s="296" t="str">
        <f t="shared" ref="AG32" si="81">IF(OR(AG30="",AG31=""),"",SUM(AG30:AG31))</f>
        <v/>
      </c>
      <c r="AH32" s="296" t="str">
        <f t="shared" ref="AH32" si="82">IF(OR(AH30="",AH31=""),"",SUM(AH30:AH31))</f>
        <v/>
      </c>
      <c r="AI32" s="296" t="str">
        <f t="shared" ref="AI32" si="83">IF(OR(AI30="",AI31=""),"",SUM(AI30:AI31))</f>
        <v/>
      </c>
      <c r="AJ32" s="296" t="str">
        <f t="shared" ref="AJ32" si="84">IF(OR(AJ30="",AJ31=""),"",SUM(AJ30:AJ31))</f>
        <v/>
      </c>
      <c r="AK32" s="296" t="str">
        <f t="shared" ref="AK32" si="85">IF(OR(AK30="",AK31=""),"",SUM(AK30:AK31))</f>
        <v/>
      </c>
      <c r="AL32" s="296" t="str">
        <f t="shared" ref="AL32" si="86">IF(OR(AL30="",AL31=""),"",SUM(AL30:AL31))</f>
        <v/>
      </c>
      <c r="AM32" s="296" t="str">
        <f t="shared" ref="AM32" si="87">IF(OR(AM30="",AM31=""),"",SUM(AM30:AM31))</f>
        <v/>
      </c>
      <c r="AN32" s="296" t="str">
        <f t="shared" ref="AN32" si="88">IF(OR(AN30="",AN31=""),"",SUM(AN30:AN31))</f>
        <v/>
      </c>
      <c r="AO32" s="296" t="str">
        <f t="shared" ref="AO32" si="89">IF(OR(AO30="",AO31=""),"",SUM(AO30:AO31))</f>
        <v/>
      </c>
      <c r="AP32" s="296" t="str">
        <f t="shared" ref="AP32" si="90">IF(OR(AP30="",AP31=""),"",SUM(AP30:AP31))</f>
        <v/>
      </c>
      <c r="AQ32" s="296" t="str">
        <f t="shared" ref="AQ32" si="91">IF(OR(AQ30="",AQ31=""),"",SUM(AQ30:AQ31))</f>
        <v/>
      </c>
      <c r="AR32" s="296" t="str">
        <f t="shared" ref="AR32" si="92">IF(OR(AR30="",AR31=""),"",SUM(AR30:AR31))</f>
        <v/>
      </c>
      <c r="AS32" s="296" t="str">
        <f t="shared" ref="AS32" si="93">IF(OR(AS30="",AS31=""),"",SUM(AS30:AS31))</f>
        <v/>
      </c>
      <c r="AT32" s="296" t="str">
        <f t="shared" ref="AT32" si="94">IF(OR(AT30="",AT31=""),"",SUM(AT30:AT31))</f>
        <v/>
      </c>
      <c r="AU32" s="296" t="str">
        <f t="shared" ref="AU32" si="95">IF(OR(AU30="",AU31=""),"",SUM(AU30:AU31))</f>
        <v/>
      </c>
      <c r="AV32" s="296" t="str">
        <f t="shared" ref="AV32" si="96">IF(OR(AV30="",AV31=""),"",SUM(AV30:AV31))</f>
        <v/>
      </c>
      <c r="AW32" s="296" t="str">
        <f t="shared" ref="AW32" si="97">IF(OR(AW30="",AW31=""),"",SUM(AW30:AW31))</f>
        <v/>
      </c>
      <c r="AX32" s="296" t="str">
        <f t="shared" ref="AX32" si="98">IF(OR(AX30="",AX31=""),"",SUM(AX30:AX31))</f>
        <v/>
      </c>
      <c r="AY32" s="296" t="str">
        <f t="shared" ref="AY32" si="99">IF(OR(AY30="",AY31=""),"",SUM(AY30:AY31))</f>
        <v/>
      </c>
      <c r="AZ32" s="296" t="str">
        <f t="shared" ref="AZ32" si="100">IF(OR(AZ30="",AZ31=""),"",SUM(AZ30:AZ31))</f>
        <v/>
      </c>
      <c r="BA32" s="296" t="str">
        <f t="shared" ref="BA32" si="101">IF(OR(BA30="",BA31=""),"",SUM(BA30:BA31))</f>
        <v/>
      </c>
      <c r="BB32" s="296" t="str">
        <f t="shared" ref="BB32" si="102">IF(OR(BB30="",BB31=""),"",SUM(BB30:BB31))</f>
        <v/>
      </c>
      <c r="BC32" s="296" t="str">
        <f t="shared" ref="BC32" si="103">IF(OR(BC30="",BC31=""),"",SUM(BC30:BC31))</f>
        <v/>
      </c>
      <c r="BD32" s="296" t="str">
        <f t="shared" ref="BD32" si="104">IF(OR(BD30="",BD31=""),"",SUM(BD30:BD31))</f>
        <v/>
      </c>
    </row>
    <row r="33" spans="2:56" ht="20.100000000000001" customHeight="1">
      <c r="B33" s="286"/>
    </row>
    <row r="34" spans="2:56" ht="20.100000000000001" customHeight="1">
      <c r="B34" s="286"/>
    </row>
    <row r="35" spans="2:56" ht="20.100000000000001" customHeight="1">
      <c r="B35" s="286"/>
      <c r="C35" s="2" t="s">
        <v>342</v>
      </c>
      <c r="F35" s="521" t="s">
        <v>403</v>
      </c>
      <c r="G35" s="521"/>
    </row>
    <row r="36" spans="2:56" ht="20.100000000000001" customHeight="1">
      <c r="B36" s="286"/>
      <c r="C36" s="301" t="s">
        <v>336</v>
      </c>
      <c r="D36" s="295"/>
      <c r="E36" s="286"/>
      <c r="F36" s="301"/>
      <c r="G36" s="303" t="s">
        <v>351</v>
      </c>
      <c r="H36" s="303" t="s">
        <v>352</v>
      </c>
      <c r="I36" s="303" t="s">
        <v>353</v>
      </c>
      <c r="J36" s="303" t="s">
        <v>354</v>
      </c>
      <c r="K36" s="303" t="s">
        <v>355</v>
      </c>
      <c r="L36" s="303" t="s">
        <v>356</v>
      </c>
      <c r="M36" s="303" t="s">
        <v>357</v>
      </c>
      <c r="N36" s="303" t="s">
        <v>358</v>
      </c>
      <c r="O36" s="303" t="s">
        <v>359</v>
      </c>
      <c r="P36" s="303" t="s">
        <v>360</v>
      </c>
      <c r="Q36" s="303" t="s">
        <v>361</v>
      </c>
      <c r="R36" s="303" t="s">
        <v>362</v>
      </c>
      <c r="S36" s="303" t="s">
        <v>363</v>
      </c>
      <c r="T36" s="303" t="s">
        <v>364</v>
      </c>
      <c r="U36" s="303" t="s">
        <v>365</v>
      </c>
      <c r="V36" s="303" t="s">
        <v>366</v>
      </c>
      <c r="W36" s="303" t="s">
        <v>367</v>
      </c>
      <c r="X36" s="303" t="s">
        <v>368</v>
      </c>
      <c r="Y36" s="303" t="s">
        <v>369</v>
      </c>
      <c r="Z36" s="303" t="s">
        <v>370</v>
      </c>
      <c r="AA36" s="303" t="s">
        <v>371</v>
      </c>
      <c r="AB36" s="303" t="s">
        <v>372</v>
      </c>
      <c r="AC36" s="303" t="s">
        <v>373</v>
      </c>
      <c r="AD36" s="303" t="s">
        <v>374</v>
      </c>
      <c r="AE36" s="303" t="s">
        <v>375</v>
      </c>
      <c r="AF36" s="303" t="s">
        <v>376</v>
      </c>
      <c r="AG36" s="303" t="s">
        <v>377</v>
      </c>
      <c r="AH36" s="303" t="s">
        <v>378</v>
      </c>
      <c r="AI36" s="303" t="s">
        <v>379</v>
      </c>
      <c r="AJ36" s="303" t="s">
        <v>380</v>
      </c>
      <c r="AK36" s="303" t="s">
        <v>381</v>
      </c>
      <c r="AL36" s="303" t="s">
        <v>382</v>
      </c>
      <c r="AM36" s="303" t="s">
        <v>383</v>
      </c>
      <c r="AN36" s="303" t="s">
        <v>384</v>
      </c>
      <c r="AO36" s="303" t="s">
        <v>385</v>
      </c>
      <c r="AP36" s="303" t="s">
        <v>386</v>
      </c>
      <c r="AQ36" s="303" t="s">
        <v>387</v>
      </c>
      <c r="AR36" s="303" t="s">
        <v>388</v>
      </c>
      <c r="AS36" s="303" t="s">
        <v>389</v>
      </c>
      <c r="AT36" s="303" t="s">
        <v>390</v>
      </c>
      <c r="AU36" s="303" t="s">
        <v>391</v>
      </c>
      <c r="AV36" s="303" t="s">
        <v>392</v>
      </c>
      <c r="AW36" s="303" t="s">
        <v>393</v>
      </c>
      <c r="AX36" s="303" t="s">
        <v>394</v>
      </c>
      <c r="AY36" s="303" t="s">
        <v>395</v>
      </c>
      <c r="AZ36" s="303" t="s">
        <v>396</v>
      </c>
      <c r="BA36" s="303" t="s">
        <v>397</v>
      </c>
      <c r="BB36" s="303" t="s">
        <v>398</v>
      </c>
      <c r="BC36" s="303" t="s">
        <v>399</v>
      </c>
      <c r="BD36" s="303" t="s">
        <v>400</v>
      </c>
    </row>
    <row r="37" spans="2:56" ht="20.100000000000001" customHeight="1">
      <c r="B37" s="286"/>
      <c r="C37" s="301" t="s">
        <v>337</v>
      </c>
      <c r="D37" s="295"/>
      <c r="E37" s="286" t="s">
        <v>338</v>
      </c>
      <c r="F37" s="301" t="s">
        <v>533</v>
      </c>
      <c r="G37" s="296" t="str">
        <f>IF(D37="","",D37)</f>
        <v/>
      </c>
      <c r="H37" s="296" t="str">
        <f>IF(G39="","",G39)</f>
        <v/>
      </c>
      <c r="I37" s="296" t="str">
        <f t="shared" ref="I37:BD37" si="105">IF(H39="","",H39)</f>
        <v/>
      </c>
      <c r="J37" s="296" t="str">
        <f t="shared" si="105"/>
        <v/>
      </c>
      <c r="K37" s="296" t="str">
        <f t="shared" si="105"/>
        <v/>
      </c>
      <c r="L37" s="296" t="str">
        <f t="shared" si="105"/>
        <v/>
      </c>
      <c r="M37" s="296" t="str">
        <f t="shared" si="105"/>
        <v/>
      </c>
      <c r="N37" s="296" t="str">
        <f t="shared" si="105"/>
        <v/>
      </c>
      <c r="O37" s="296" t="str">
        <f t="shared" si="105"/>
        <v/>
      </c>
      <c r="P37" s="296" t="str">
        <f t="shared" si="105"/>
        <v/>
      </c>
      <c r="Q37" s="296" t="str">
        <f t="shared" si="105"/>
        <v/>
      </c>
      <c r="R37" s="296" t="str">
        <f t="shared" si="105"/>
        <v/>
      </c>
      <c r="S37" s="296" t="str">
        <f t="shared" si="105"/>
        <v/>
      </c>
      <c r="T37" s="296" t="str">
        <f t="shared" si="105"/>
        <v/>
      </c>
      <c r="U37" s="296" t="str">
        <f t="shared" si="105"/>
        <v/>
      </c>
      <c r="V37" s="296" t="str">
        <f t="shared" si="105"/>
        <v/>
      </c>
      <c r="W37" s="296" t="str">
        <f t="shared" si="105"/>
        <v/>
      </c>
      <c r="X37" s="296" t="str">
        <f t="shared" si="105"/>
        <v/>
      </c>
      <c r="Y37" s="296" t="str">
        <f t="shared" si="105"/>
        <v/>
      </c>
      <c r="Z37" s="296" t="str">
        <f t="shared" si="105"/>
        <v/>
      </c>
      <c r="AA37" s="296" t="str">
        <f t="shared" si="105"/>
        <v/>
      </c>
      <c r="AB37" s="296" t="str">
        <f t="shared" si="105"/>
        <v/>
      </c>
      <c r="AC37" s="296" t="str">
        <f t="shared" si="105"/>
        <v/>
      </c>
      <c r="AD37" s="296" t="str">
        <f t="shared" si="105"/>
        <v/>
      </c>
      <c r="AE37" s="296" t="str">
        <f t="shared" si="105"/>
        <v/>
      </c>
      <c r="AF37" s="296" t="str">
        <f t="shared" si="105"/>
        <v/>
      </c>
      <c r="AG37" s="296" t="str">
        <f t="shared" si="105"/>
        <v/>
      </c>
      <c r="AH37" s="296" t="str">
        <f t="shared" si="105"/>
        <v/>
      </c>
      <c r="AI37" s="296" t="str">
        <f t="shared" si="105"/>
        <v/>
      </c>
      <c r="AJ37" s="296" t="str">
        <f t="shared" si="105"/>
        <v/>
      </c>
      <c r="AK37" s="296" t="str">
        <f t="shared" si="105"/>
        <v/>
      </c>
      <c r="AL37" s="296" t="str">
        <f t="shared" si="105"/>
        <v/>
      </c>
      <c r="AM37" s="296" t="str">
        <f t="shared" si="105"/>
        <v/>
      </c>
      <c r="AN37" s="296" t="str">
        <f t="shared" si="105"/>
        <v/>
      </c>
      <c r="AO37" s="296" t="str">
        <f t="shared" si="105"/>
        <v/>
      </c>
      <c r="AP37" s="296" t="str">
        <f t="shared" si="105"/>
        <v/>
      </c>
      <c r="AQ37" s="296" t="str">
        <f t="shared" si="105"/>
        <v/>
      </c>
      <c r="AR37" s="296" t="str">
        <f t="shared" si="105"/>
        <v/>
      </c>
      <c r="AS37" s="296" t="str">
        <f t="shared" si="105"/>
        <v/>
      </c>
      <c r="AT37" s="296" t="str">
        <f t="shared" si="105"/>
        <v/>
      </c>
      <c r="AU37" s="296" t="str">
        <f t="shared" si="105"/>
        <v/>
      </c>
      <c r="AV37" s="296" t="str">
        <f t="shared" si="105"/>
        <v/>
      </c>
      <c r="AW37" s="296" t="str">
        <f t="shared" si="105"/>
        <v/>
      </c>
      <c r="AX37" s="296" t="str">
        <f t="shared" si="105"/>
        <v/>
      </c>
      <c r="AY37" s="296" t="str">
        <f t="shared" si="105"/>
        <v/>
      </c>
      <c r="AZ37" s="296" t="str">
        <f t="shared" si="105"/>
        <v/>
      </c>
      <c r="BA37" s="296" t="str">
        <f t="shared" si="105"/>
        <v/>
      </c>
      <c r="BB37" s="296" t="str">
        <f t="shared" si="105"/>
        <v/>
      </c>
      <c r="BC37" s="296" t="str">
        <f t="shared" si="105"/>
        <v/>
      </c>
      <c r="BD37" s="296" t="str">
        <f t="shared" si="105"/>
        <v/>
      </c>
    </row>
    <row r="38" spans="2:56" ht="20.100000000000001" customHeight="1">
      <c r="B38" s="286"/>
      <c r="C38" s="301" t="s">
        <v>294</v>
      </c>
      <c r="D38" s="297"/>
      <c r="E38" s="285" t="s">
        <v>123</v>
      </c>
      <c r="F38" s="301" t="s">
        <v>295</v>
      </c>
      <c r="G38" s="296" t="str">
        <f>IF(OR($D$37="",$D$39="",G37=""),"", -MIN($D$37*$D$39, G37))</f>
        <v/>
      </c>
      <c r="H38" s="296" t="str">
        <f t="shared" ref="H38:BD38" si="106">IF(OR($D$37="",$D$39="",H37=""),"", -MIN($D$37*$D$39, H37))</f>
        <v/>
      </c>
      <c r="I38" s="296" t="str">
        <f t="shared" si="106"/>
        <v/>
      </c>
      <c r="J38" s="296" t="str">
        <f t="shared" si="106"/>
        <v/>
      </c>
      <c r="K38" s="296" t="str">
        <f t="shared" si="106"/>
        <v/>
      </c>
      <c r="L38" s="296" t="str">
        <f t="shared" si="106"/>
        <v/>
      </c>
      <c r="M38" s="296" t="str">
        <f t="shared" si="106"/>
        <v/>
      </c>
      <c r="N38" s="296" t="str">
        <f t="shared" si="106"/>
        <v/>
      </c>
      <c r="O38" s="296" t="str">
        <f t="shared" si="106"/>
        <v/>
      </c>
      <c r="P38" s="296" t="str">
        <f t="shared" si="106"/>
        <v/>
      </c>
      <c r="Q38" s="296" t="str">
        <f t="shared" si="106"/>
        <v/>
      </c>
      <c r="R38" s="296" t="str">
        <f t="shared" si="106"/>
        <v/>
      </c>
      <c r="S38" s="296" t="str">
        <f t="shared" si="106"/>
        <v/>
      </c>
      <c r="T38" s="296" t="str">
        <f t="shared" si="106"/>
        <v/>
      </c>
      <c r="U38" s="296" t="str">
        <f t="shared" si="106"/>
        <v/>
      </c>
      <c r="V38" s="296" t="str">
        <f t="shared" si="106"/>
        <v/>
      </c>
      <c r="W38" s="296" t="str">
        <f t="shared" si="106"/>
        <v/>
      </c>
      <c r="X38" s="296" t="str">
        <f t="shared" si="106"/>
        <v/>
      </c>
      <c r="Y38" s="296" t="str">
        <f t="shared" si="106"/>
        <v/>
      </c>
      <c r="Z38" s="296" t="str">
        <f t="shared" si="106"/>
        <v/>
      </c>
      <c r="AA38" s="296" t="str">
        <f t="shared" si="106"/>
        <v/>
      </c>
      <c r="AB38" s="296" t="str">
        <f t="shared" si="106"/>
        <v/>
      </c>
      <c r="AC38" s="296" t="str">
        <f t="shared" si="106"/>
        <v/>
      </c>
      <c r="AD38" s="296" t="str">
        <f t="shared" si="106"/>
        <v/>
      </c>
      <c r="AE38" s="296" t="str">
        <f t="shared" si="106"/>
        <v/>
      </c>
      <c r="AF38" s="296" t="str">
        <f t="shared" si="106"/>
        <v/>
      </c>
      <c r="AG38" s="296" t="str">
        <f t="shared" si="106"/>
        <v/>
      </c>
      <c r="AH38" s="296" t="str">
        <f t="shared" si="106"/>
        <v/>
      </c>
      <c r="AI38" s="296" t="str">
        <f t="shared" si="106"/>
        <v/>
      </c>
      <c r="AJ38" s="296" t="str">
        <f t="shared" si="106"/>
        <v/>
      </c>
      <c r="AK38" s="296" t="str">
        <f t="shared" si="106"/>
        <v/>
      </c>
      <c r="AL38" s="296" t="str">
        <f t="shared" si="106"/>
        <v/>
      </c>
      <c r="AM38" s="296" t="str">
        <f t="shared" si="106"/>
        <v/>
      </c>
      <c r="AN38" s="296" t="str">
        <f t="shared" si="106"/>
        <v/>
      </c>
      <c r="AO38" s="296" t="str">
        <f t="shared" si="106"/>
        <v/>
      </c>
      <c r="AP38" s="296" t="str">
        <f t="shared" si="106"/>
        <v/>
      </c>
      <c r="AQ38" s="296" t="str">
        <f t="shared" si="106"/>
        <v/>
      </c>
      <c r="AR38" s="296" t="str">
        <f t="shared" si="106"/>
        <v/>
      </c>
      <c r="AS38" s="296" t="str">
        <f t="shared" si="106"/>
        <v/>
      </c>
      <c r="AT38" s="296" t="str">
        <f t="shared" si="106"/>
        <v/>
      </c>
      <c r="AU38" s="296" t="str">
        <f t="shared" si="106"/>
        <v/>
      </c>
      <c r="AV38" s="296" t="str">
        <f t="shared" si="106"/>
        <v/>
      </c>
      <c r="AW38" s="296" t="str">
        <f t="shared" si="106"/>
        <v/>
      </c>
      <c r="AX38" s="296" t="str">
        <f t="shared" si="106"/>
        <v/>
      </c>
      <c r="AY38" s="296" t="str">
        <f t="shared" si="106"/>
        <v/>
      </c>
      <c r="AZ38" s="296" t="str">
        <f t="shared" si="106"/>
        <v/>
      </c>
      <c r="BA38" s="296" t="str">
        <f t="shared" si="106"/>
        <v/>
      </c>
      <c r="BB38" s="296" t="str">
        <f t="shared" si="106"/>
        <v/>
      </c>
      <c r="BC38" s="296" t="str">
        <f t="shared" si="106"/>
        <v/>
      </c>
      <c r="BD38" s="296" t="str">
        <f t="shared" si="106"/>
        <v/>
      </c>
    </row>
    <row r="39" spans="2:56" ht="20.100000000000001" customHeight="1">
      <c r="B39" s="286"/>
      <c r="C39" s="302" t="s">
        <v>339</v>
      </c>
      <c r="D39" s="298" t="str">
        <f>IF(D38="","",1/D38)</f>
        <v/>
      </c>
      <c r="E39" s="286"/>
      <c r="F39" s="301" t="s">
        <v>296</v>
      </c>
      <c r="G39" s="296" t="str">
        <f>IF(OR(G37="",G38=""),"",SUM(G37:G38))</f>
        <v/>
      </c>
      <c r="H39" s="296" t="str">
        <f t="shared" ref="H39" si="107">IF(OR(H37="",H38=""),"",SUM(H37:H38))</f>
        <v/>
      </c>
      <c r="I39" s="296" t="str">
        <f t="shared" ref="I39" si="108">IF(OR(I37="",I38=""),"",SUM(I37:I38))</f>
        <v/>
      </c>
      <c r="J39" s="296" t="str">
        <f t="shared" ref="J39" si="109">IF(OR(J37="",J38=""),"",SUM(J37:J38))</f>
        <v/>
      </c>
      <c r="K39" s="296" t="str">
        <f t="shared" ref="K39" si="110">IF(OR(K37="",K38=""),"",SUM(K37:K38))</f>
        <v/>
      </c>
      <c r="L39" s="296" t="str">
        <f t="shared" ref="L39" si="111">IF(OR(L37="",L38=""),"",SUM(L37:L38))</f>
        <v/>
      </c>
      <c r="M39" s="296" t="str">
        <f t="shared" ref="M39" si="112">IF(OR(M37="",M38=""),"",SUM(M37:M38))</f>
        <v/>
      </c>
      <c r="N39" s="296" t="str">
        <f t="shared" ref="N39" si="113">IF(OR(N37="",N38=""),"",SUM(N37:N38))</f>
        <v/>
      </c>
      <c r="O39" s="296" t="str">
        <f t="shared" ref="O39" si="114">IF(OR(O37="",O38=""),"",SUM(O37:O38))</f>
        <v/>
      </c>
      <c r="P39" s="296" t="str">
        <f t="shared" ref="P39" si="115">IF(OR(P37="",P38=""),"",SUM(P37:P38))</f>
        <v/>
      </c>
      <c r="Q39" s="296" t="str">
        <f t="shared" ref="Q39" si="116">IF(OR(Q37="",Q38=""),"",SUM(Q37:Q38))</f>
        <v/>
      </c>
      <c r="R39" s="296" t="str">
        <f t="shared" ref="R39" si="117">IF(OR(R37="",R38=""),"",SUM(R37:R38))</f>
        <v/>
      </c>
      <c r="S39" s="296" t="str">
        <f t="shared" ref="S39" si="118">IF(OR(S37="",S38=""),"",SUM(S37:S38))</f>
        <v/>
      </c>
      <c r="T39" s="296" t="str">
        <f t="shared" ref="T39" si="119">IF(OR(T37="",T38=""),"",SUM(T37:T38))</f>
        <v/>
      </c>
      <c r="U39" s="296" t="str">
        <f t="shared" ref="U39" si="120">IF(OR(U37="",U38=""),"",SUM(U37:U38))</f>
        <v/>
      </c>
      <c r="V39" s="296" t="str">
        <f t="shared" ref="V39" si="121">IF(OR(V37="",V38=""),"",SUM(V37:V38))</f>
        <v/>
      </c>
      <c r="W39" s="296" t="str">
        <f t="shared" ref="W39" si="122">IF(OR(W37="",W38=""),"",SUM(W37:W38))</f>
        <v/>
      </c>
      <c r="X39" s="296" t="str">
        <f t="shared" ref="X39" si="123">IF(OR(X37="",X38=""),"",SUM(X37:X38))</f>
        <v/>
      </c>
      <c r="Y39" s="296" t="str">
        <f t="shared" ref="Y39" si="124">IF(OR(Y37="",Y38=""),"",SUM(Y37:Y38))</f>
        <v/>
      </c>
      <c r="Z39" s="296" t="str">
        <f t="shared" ref="Z39" si="125">IF(OR(Z37="",Z38=""),"",SUM(Z37:Z38))</f>
        <v/>
      </c>
      <c r="AA39" s="296" t="str">
        <f t="shared" ref="AA39" si="126">IF(OR(AA37="",AA38=""),"",SUM(AA37:AA38))</f>
        <v/>
      </c>
      <c r="AB39" s="296" t="str">
        <f t="shared" ref="AB39" si="127">IF(OR(AB37="",AB38=""),"",SUM(AB37:AB38))</f>
        <v/>
      </c>
      <c r="AC39" s="296" t="str">
        <f t="shared" ref="AC39" si="128">IF(OR(AC37="",AC38=""),"",SUM(AC37:AC38))</f>
        <v/>
      </c>
      <c r="AD39" s="296" t="str">
        <f t="shared" ref="AD39" si="129">IF(OR(AD37="",AD38=""),"",SUM(AD37:AD38))</f>
        <v/>
      </c>
      <c r="AE39" s="296" t="str">
        <f t="shared" ref="AE39" si="130">IF(OR(AE37="",AE38=""),"",SUM(AE37:AE38))</f>
        <v/>
      </c>
      <c r="AF39" s="296" t="str">
        <f t="shared" ref="AF39" si="131">IF(OR(AF37="",AF38=""),"",SUM(AF37:AF38))</f>
        <v/>
      </c>
      <c r="AG39" s="296" t="str">
        <f t="shared" ref="AG39" si="132">IF(OR(AG37="",AG38=""),"",SUM(AG37:AG38))</f>
        <v/>
      </c>
      <c r="AH39" s="296" t="str">
        <f t="shared" ref="AH39" si="133">IF(OR(AH37="",AH38=""),"",SUM(AH37:AH38))</f>
        <v/>
      </c>
      <c r="AI39" s="296" t="str">
        <f t="shared" ref="AI39" si="134">IF(OR(AI37="",AI38=""),"",SUM(AI37:AI38))</f>
        <v/>
      </c>
      <c r="AJ39" s="296" t="str">
        <f t="shared" ref="AJ39" si="135">IF(OR(AJ37="",AJ38=""),"",SUM(AJ37:AJ38))</f>
        <v/>
      </c>
      <c r="AK39" s="296" t="str">
        <f t="shared" ref="AK39" si="136">IF(OR(AK37="",AK38=""),"",SUM(AK37:AK38))</f>
        <v/>
      </c>
      <c r="AL39" s="296" t="str">
        <f t="shared" ref="AL39" si="137">IF(OR(AL37="",AL38=""),"",SUM(AL37:AL38))</f>
        <v/>
      </c>
      <c r="AM39" s="296" t="str">
        <f t="shared" ref="AM39" si="138">IF(OR(AM37="",AM38=""),"",SUM(AM37:AM38))</f>
        <v/>
      </c>
      <c r="AN39" s="296" t="str">
        <f t="shared" ref="AN39" si="139">IF(OR(AN37="",AN38=""),"",SUM(AN37:AN38))</f>
        <v/>
      </c>
      <c r="AO39" s="296" t="str">
        <f t="shared" ref="AO39" si="140">IF(OR(AO37="",AO38=""),"",SUM(AO37:AO38))</f>
        <v/>
      </c>
      <c r="AP39" s="296" t="str">
        <f t="shared" ref="AP39" si="141">IF(OR(AP37="",AP38=""),"",SUM(AP37:AP38))</f>
        <v/>
      </c>
      <c r="AQ39" s="296" t="str">
        <f t="shared" ref="AQ39" si="142">IF(OR(AQ37="",AQ38=""),"",SUM(AQ37:AQ38))</f>
        <v/>
      </c>
      <c r="AR39" s="296" t="str">
        <f t="shared" ref="AR39" si="143">IF(OR(AR37="",AR38=""),"",SUM(AR37:AR38))</f>
        <v/>
      </c>
      <c r="AS39" s="296" t="str">
        <f t="shared" ref="AS39" si="144">IF(OR(AS37="",AS38=""),"",SUM(AS37:AS38))</f>
        <v/>
      </c>
      <c r="AT39" s="296" t="str">
        <f t="shared" ref="AT39" si="145">IF(OR(AT37="",AT38=""),"",SUM(AT37:AT38))</f>
        <v/>
      </c>
      <c r="AU39" s="296" t="str">
        <f t="shared" ref="AU39" si="146">IF(OR(AU37="",AU38=""),"",SUM(AU37:AU38))</f>
        <v/>
      </c>
      <c r="AV39" s="296" t="str">
        <f t="shared" ref="AV39" si="147">IF(OR(AV37="",AV38=""),"",SUM(AV37:AV38))</f>
        <v/>
      </c>
      <c r="AW39" s="296" t="str">
        <f t="shared" ref="AW39" si="148">IF(OR(AW37="",AW38=""),"",SUM(AW37:AW38))</f>
        <v/>
      </c>
      <c r="AX39" s="296" t="str">
        <f t="shared" ref="AX39" si="149">IF(OR(AX37="",AX38=""),"",SUM(AX37:AX38))</f>
        <v/>
      </c>
      <c r="AY39" s="296" t="str">
        <f t="shared" ref="AY39" si="150">IF(OR(AY37="",AY38=""),"",SUM(AY37:AY38))</f>
        <v/>
      </c>
      <c r="AZ39" s="296" t="str">
        <f t="shared" ref="AZ39" si="151">IF(OR(AZ37="",AZ38=""),"",SUM(AZ37:AZ38))</f>
        <v/>
      </c>
      <c r="BA39" s="296" t="str">
        <f t="shared" ref="BA39" si="152">IF(OR(BA37="",BA38=""),"",SUM(BA37:BA38))</f>
        <v/>
      </c>
      <c r="BB39" s="296" t="str">
        <f t="shared" ref="BB39" si="153">IF(OR(BB37="",BB38=""),"",SUM(BB37:BB38))</f>
        <v/>
      </c>
      <c r="BC39" s="296" t="str">
        <f t="shared" ref="BC39" si="154">IF(OR(BC37="",BC38=""),"",SUM(BC37:BC38))</f>
        <v/>
      </c>
      <c r="BD39" s="296" t="str">
        <f t="shared" ref="BD39" si="155">IF(OR(BD37="",BD38=""),"",SUM(BD37:BD38))</f>
        <v/>
      </c>
    </row>
    <row r="40" spans="2:56" ht="20.100000000000001" customHeight="1">
      <c r="B40" s="286"/>
    </row>
    <row r="41" spans="2:56" ht="20.100000000000001" customHeight="1">
      <c r="B41" s="286"/>
      <c r="C41" s="300"/>
      <c r="D41" s="300"/>
      <c r="F41" s="286"/>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300"/>
      <c r="BC41" s="300"/>
      <c r="BD41" s="300"/>
    </row>
    <row r="42" spans="2:56" ht="20.100000000000001" customHeight="1">
      <c r="B42" s="286"/>
      <c r="C42" s="2" t="s">
        <v>343</v>
      </c>
      <c r="F42" s="521" t="s">
        <v>403</v>
      </c>
      <c r="G42" s="521"/>
    </row>
    <row r="43" spans="2:56" ht="20.100000000000001" customHeight="1">
      <c r="B43" s="286"/>
      <c r="C43" s="301" t="s">
        <v>336</v>
      </c>
      <c r="D43" s="295"/>
      <c r="E43" s="286"/>
      <c r="F43" s="301"/>
      <c r="G43" s="303" t="s">
        <v>351</v>
      </c>
      <c r="H43" s="303" t="s">
        <v>352</v>
      </c>
      <c r="I43" s="303" t="s">
        <v>353</v>
      </c>
      <c r="J43" s="303" t="s">
        <v>354</v>
      </c>
      <c r="K43" s="303" t="s">
        <v>355</v>
      </c>
      <c r="L43" s="303" t="s">
        <v>356</v>
      </c>
      <c r="M43" s="303" t="s">
        <v>357</v>
      </c>
      <c r="N43" s="303" t="s">
        <v>358</v>
      </c>
      <c r="O43" s="303" t="s">
        <v>359</v>
      </c>
      <c r="P43" s="303" t="s">
        <v>360</v>
      </c>
      <c r="Q43" s="303" t="s">
        <v>361</v>
      </c>
      <c r="R43" s="303" t="s">
        <v>362</v>
      </c>
      <c r="S43" s="303" t="s">
        <v>363</v>
      </c>
      <c r="T43" s="303" t="s">
        <v>364</v>
      </c>
      <c r="U43" s="303" t="s">
        <v>365</v>
      </c>
      <c r="V43" s="303" t="s">
        <v>366</v>
      </c>
      <c r="W43" s="303" t="s">
        <v>367</v>
      </c>
      <c r="X43" s="303" t="s">
        <v>368</v>
      </c>
      <c r="Y43" s="303" t="s">
        <v>369</v>
      </c>
      <c r="Z43" s="303" t="s">
        <v>370</v>
      </c>
      <c r="AA43" s="303" t="s">
        <v>371</v>
      </c>
      <c r="AB43" s="303" t="s">
        <v>372</v>
      </c>
      <c r="AC43" s="303" t="s">
        <v>373</v>
      </c>
      <c r="AD43" s="303" t="s">
        <v>374</v>
      </c>
      <c r="AE43" s="303" t="s">
        <v>375</v>
      </c>
      <c r="AF43" s="303" t="s">
        <v>376</v>
      </c>
      <c r="AG43" s="303" t="s">
        <v>377</v>
      </c>
      <c r="AH43" s="303" t="s">
        <v>378</v>
      </c>
      <c r="AI43" s="303" t="s">
        <v>379</v>
      </c>
      <c r="AJ43" s="303" t="s">
        <v>380</v>
      </c>
      <c r="AK43" s="303" t="s">
        <v>381</v>
      </c>
      <c r="AL43" s="303" t="s">
        <v>382</v>
      </c>
      <c r="AM43" s="303" t="s">
        <v>383</v>
      </c>
      <c r="AN43" s="303" t="s">
        <v>384</v>
      </c>
      <c r="AO43" s="303" t="s">
        <v>385</v>
      </c>
      <c r="AP43" s="303" t="s">
        <v>386</v>
      </c>
      <c r="AQ43" s="303" t="s">
        <v>387</v>
      </c>
      <c r="AR43" s="303" t="s">
        <v>388</v>
      </c>
      <c r="AS43" s="303" t="s">
        <v>389</v>
      </c>
      <c r="AT43" s="303" t="s">
        <v>390</v>
      </c>
      <c r="AU43" s="303" t="s">
        <v>391</v>
      </c>
      <c r="AV43" s="303" t="s">
        <v>392</v>
      </c>
      <c r="AW43" s="303" t="s">
        <v>393</v>
      </c>
      <c r="AX43" s="303" t="s">
        <v>394</v>
      </c>
      <c r="AY43" s="303" t="s">
        <v>395</v>
      </c>
      <c r="AZ43" s="303" t="s">
        <v>396</v>
      </c>
      <c r="BA43" s="303" t="s">
        <v>397</v>
      </c>
      <c r="BB43" s="303" t="s">
        <v>398</v>
      </c>
      <c r="BC43" s="303" t="s">
        <v>399</v>
      </c>
      <c r="BD43" s="303" t="s">
        <v>400</v>
      </c>
    </row>
    <row r="44" spans="2:56" ht="20.100000000000001" customHeight="1">
      <c r="B44" s="286"/>
      <c r="C44" s="301" t="s">
        <v>337</v>
      </c>
      <c r="D44" s="295"/>
      <c r="E44" s="286" t="s">
        <v>338</v>
      </c>
      <c r="F44" s="301" t="s">
        <v>533</v>
      </c>
      <c r="G44" s="296" t="str">
        <f>IF(D44="","",D44)</f>
        <v/>
      </c>
      <c r="H44" s="296" t="str">
        <f>IF(G46="","",G46)</f>
        <v/>
      </c>
      <c r="I44" s="296" t="str">
        <f t="shared" ref="I44:BD44" si="156">IF(H46="","",H46)</f>
        <v/>
      </c>
      <c r="J44" s="296" t="str">
        <f t="shared" si="156"/>
        <v/>
      </c>
      <c r="K44" s="296" t="str">
        <f t="shared" si="156"/>
        <v/>
      </c>
      <c r="L44" s="296" t="str">
        <f t="shared" si="156"/>
        <v/>
      </c>
      <c r="M44" s="296" t="str">
        <f t="shared" si="156"/>
        <v/>
      </c>
      <c r="N44" s="296" t="str">
        <f t="shared" si="156"/>
        <v/>
      </c>
      <c r="O44" s="296" t="str">
        <f t="shared" si="156"/>
        <v/>
      </c>
      <c r="P44" s="296" t="str">
        <f t="shared" si="156"/>
        <v/>
      </c>
      <c r="Q44" s="296" t="str">
        <f t="shared" si="156"/>
        <v/>
      </c>
      <c r="R44" s="296" t="str">
        <f t="shared" si="156"/>
        <v/>
      </c>
      <c r="S44" s="296" t="str">
        <f t="shared" si="156"/>
        <v/>
      </c>
      <c r="T44" s="296" t="str">
        <f t="shared" si="156"/>
        <v/>
      </c>
      <c r="U44" s="296" t="str">
        <f t="shared" si="156"/>
        <v/>
      </c>
      <c r="V44" s="296" t="str">
        <f t="shared" si="156"/>
        <v/>
      </c>
      <c r="W44" s="296" t="str">
        <f t="shared" si="156"/>
        <v/>
      </c>
      <c r="X44" s="296" t="str">
        <f t="shared" si="156"/>
        <v/>
      </c>
      <c r="Y44" s="296" t="str">
        <f t="shared" si="156"/>
        <v/>
      </c>
      <c r="Z44" s="296" t="str">
        <f t="shared" si="156"/>
        <v/>
      </c>
      <c r="AA44" s="296" t="str">
        <f t="shared" si="156"/>
        <v/>
      </c>
      <c r="AB44" s="296" t="str">
        <f t="shared" si="156"/>
        <v/>
      </c>
      <c r="AC44" s="296" t="str">
        <f t="shared" si="156"/>
        <v/>
      </c>
      <c r="AD44" s="296" t="str">
        <f t="shared" si="156"/>
        <v/>
      </c>
      <c r="AE44" s="296" t="str">
        <f t="shared" si="156"/>
        <v/>
      </c>
      <c r="AF44" s="296" t="str">
        <f t="shared" si="156"/>
        <v/>
      </c>
      <c r="AG44" s="296" t="str">
        <f t="shared" si="156"/>
        <v/>
      </c>
      <c r="AH44" s="296" t="str">
        <f t="shared" si="156"/>
        <v/>
      </c>
      <c r="AI44" s="296" t="str">
        <f t="shared" si="156"/>
        <v/>
      </c>
      <c r="AJ44" s="296" t="str">
        <f t="shared" si="156"/>
        <v/>
      </c>
      <c r="AK44" s="296" t="str">
        <f t="shared" si="156"/>
        <v/>
      </c>
      <c r="AL44" s="296" t="str">
        <f t="shared" si="156"/>
        <v/>
      </c>
      <c r="AM44" s="296" t="str">
        <f t="shared" si="156"/>
        <v/>
      </c>
      <c r="AN44" s="296" t="str">
        <f t="shared" si="156"/>
        <v/>
      </c>
      <c r="AO44" s="296" t="str">
        <f t="shared" si="156"/>
        <v/>
      </c>
      <c r="AP44" s="296" t="str">
        <f t="shared" si="156"/>
        <v/>
      </c>
      <c r="AQ44" s="296" t="str">
        <f t="shared" si="156"/>
        <v/>
      </c>
      <c r="AR44" s="296" t="str">
        <f t="shared" si="156"/>
        <v/>
      </c>
      <c r="AS44" s="296" t="str">
        <f t="shared" si="156"/>
        <v/>
      </c>
      <c r="AT44" s="296" t="str">
        <f t="shared" si="156"/>
        <v/>
      </c>
      <c r="AU44" s="296" t="str">
        <f t="shared" si="156"/>
        <v/>
      </c>
      <c r="AV44" s="296" t="str">
        <f t="shared" si="156"/>
        <v/>
      </c>
      <c r="AW44" s="296" t="str">
        <f t="shared" si="156"/>
        <v/>
      </c>
      <c r="AX44" s="296" t="str">
        <f t="shared" si="156"/>
        <v/>
      </c>
      <c r="AY44" s="296" t="str">
        <f t="shared" si="156"/>
        <v/>
      </c>
      <c r="AZ44" s="296" t="str">
        <f t="shared" si="156"/>
        <v/>
      </c>
      <c r="BA44" s="296" t="str">
        <f t="shared" si="156"/>
        <v/>
      </c>
      <c r="BB44" s="296" t="str">
        <f t="shared" si="156"/>
        <v/>
      </c>
      <c r="BC44" s="296" t="str">
        <f t="shared" si="156"/>
        <v/>
      </c>
      <c r="BD44" s="296" t="str">
        <f t="shared" si="156"/>
        <v/>
      </c>
    </row>
    <row r="45" spans="2:56" ht="20.100000000000001" customHeight="1">
      <c r="B45" s="286"/>
      <c r="C45" s="301" t="s">
        <v>294</v>
      </c>
      <c r="D45" s="297"/>
      <c r="E45" s="285" t="s">
        <v>123</v>
      </c>
      <c r="F45" s="301" t="s">
        <v>295</v>
      </c>
      <c r="G45" s="296" t="str">
        <f>IF(OR($D$44="",$D$46="",G44=""),"", -MIN($D$44*$D$46, G44))</f>
        <v/>
      </c>
      <c r="H45" s="296" t="str">
        <f t="shared" ref="H45:BD45" si="157">IF(OR($D$44="",$D$46="",H44=""),"", -MIN($D$44*$D$46, H44))</f>
        <v/>
      </c>
      <c r="I45" s="296" t="str">
        <f t="shared" si="157"/>
        <v/>
      </c>
      <c r="J45" s="296" t="str">
        <f t="shared" si="157"/>
        <v/>
      </c>
      <c r="K45" s="296" t="str">
        <f t="shared" si="157"/>
        <v/>
      </c>
      <c r="L45" s="296" t="str">
        <f t="shared" si="157"/>
        <v/>
      </c>
      <c r="M45" s="296" t="str">
        <f t="shared" si="157"/>
        <v/>
      </c>
      <c r="N45" s="296" t="str">
        <f t="shared" si="157"/>
        <v/>
      </c>
      <c r="O45" s="296" t="str">
        <f t="shared" si="157"/>
        <v/>
      </c>
      <c r="P45" s="296" t="str">
        <f t="shared" si="157"/>
        <v/>
      </c>
      <c r="Q45" s="296" t="str">
        <f t="shared" si="157"/>
        <v/>
      </c>
      <c r="R45" s="296" t="str">
        <f t="shared" si="157"/>
        <v/>
      </c>
      <c r="S45" s="296" t="str">
        <f t="shared" si="157"/>
        <v/>
      </c>
      <c r="T45" s="296" t="str">
        <f t="shared" si="157"/>
        <v/>
      </c>
      <c r="U45" s="296" t="str">
        <f t="shared" si="157"/>
        <v/>
      </c>
      <c r="V45" s="296" t="str">
        <f t="shared" si="157"/>
        <v/>
      </c>
      <c r="W45" s="296" t="str">
        <f t="shared" si="157"/>
        <v/>
      </c>
      <c r="X45" s="296" t="str">
        <f t="shared" si="157"/>
        <v/>
      </c>
      <c r="Y45" s="296" t="str">
        <f t="shared" si="157"/>
        <v/>
      </c>
      <c r="Z45" s="296" t="str">
        <f t="shared" si="157"/>
        <v/>
      </c>
      <c r="AA45" s="296" t="str">
        <f t="shared" si="157"/>
        <v/>
      </c>
      <c r="AB45" s="296" t="str">
        <f t="shared" si="157"/>
        <v/>
      </c>
      <c r="AC45" s="296" t="str">
        <f t="shared" si="157"/>
        <v/>
      </c>
      <c r="AD45" s="296" t="str">
        <f t="shared" si="157"/>
        <v/>
      </c>
      <c r="AE45" s="296" t="str">
        <f t="shared" si="157"/>
        <v/>
      </c>
      <c r="AF45" s="296" t="str">
        <f t="shared" si="157"/>
        <v/>
      </c>
      <c r="AG45" s="296" t="str">
        <f t="shared" si="157"/>
        <v/>
      </c>
      <c r="AH45" s="296" t="str">
        <f t="shared" si="157"/>
        <v/>
      </c>
      <c r="AI45" s="296" t="str">
        <f t="shared" si="157"/>
        <v/>
      </c>
      <c r="AJ45" s="296" t="str">
        <f t="shared" si="157"/>
        <v/>
      </c>
      <c r="AK45" s="296" t="str">
        <f t="shared" si="157"/>
        <v/>
      </c>
      <c r="AL45" s="296" t="str">
        <f t="shared" si="157"/>
        <v/>
      </c>
      <c r="AM45" s="296" t="str">
        <f t="shared" si="157"/>
        <v/>
      </c>
      <c r="AN45" s="296" t="str">
        <f t="shared" si="157"/>
        <v/>
      </c>
      <c r="AO45" s="296" t="str">
        <f t="shared" si="157"/>
        <v/>
      </c>
      <c r="AP45" s="296" t="str">
        <f t="shared" si="157"/>
        <v/>
      </c>
      <c r="AQ45" s="296" t="str">
        <f t="shared" si="157"/>
        <v/>
      </c>
      <c r="AR45" s="296" t="str">
        <f t="shared" si="157"/>
        <v/>
      </c>
      <c r="AS45" s="296" t="str">
        <f t="shared" si="157"/>
        <v/>
      </c>
      <c r="AT45" s="296" t="str">
        <f t="shared" si="157"/>
        <v/>
      </c>
      <c r="AU45" s="296" t="str">
        <f t="shared" si="157"/>
        <v/>
      </c>
      <c r="AV45" s="296" t="str">
        <f t="shared" si="157"/>
        <v/>
      </c>
      <c r="AW45" s="296" t="str">
        <f t="shared" si="157"/>
        <v/>
      </c>
      <c r="AX45" s="296" t="str">
        <f t="shared" si="157"/>
        <v/>
      </c>
      <c r="AY45" s="296" t="str">
        <f t="shared" si="157"/>
        <v/>
      </c>
      <c r="AZ45" s="296" t="str">
        <f t="shared" si="157"/>
        <v/>
      </c>
      <c r="BA45" s="296" t="str">
        <f t="shared" si="157"/>
        <v/>
      </c>
      <c r="BB45" s="296" t="str">
        <f t="shared" si="157"/>
        <v/>
      </c>
      <c r="BC45" s="296" t="str">
        <f t="shared" si="157"/>
        <v/>
      </c>
      <c r="BD45" s="296" t="str">
        <f t="shared" si="157"/>
        <v/>
      </c>
    </row>
    <row r="46" spans="2:56" ht="20.100000000000001" customHeight="1">
      <c r="B46" s="286"/>
      <c r="C46" s="302" t="s">
        <v>339</v>
      </c>
      <c r="D46" s="298" t="str">
        <f>IF(D45="","",1/D45)</f>
        <v/>
      </c>
      <c r="E46" s="286"/>
      <c r="F46" s="301" t="s">
        <v>296</v>
      </c>
      <c r="G46" s="296" t="str">
        <f>IF(OR(G44="",G45=""),"",SUM(G44:G45))</f>
        <v/>
      </c>
      <c r="H46" s="296" t="str">
        <f t="shared" ref="H46" si="158">IF(OR(H44="",H45=""),"",SUM(H44:H45))</f>
        <v/>
      </c>
      <c r="I46" s="296" t="str">
        <f t="shared" ref="I46" si="159">IF(OR(I44="",I45=""),"",SUM(I44:I45))</f>
        <v/>
      </c>
      <c r="J46" s="296" t="str">
        <f t="shared" ref="J46" si="160">IF(OR(J44="",J45=""),"",SUM(J44:J45))</f>
        <v/>
      </c>
      <c r="K46" s="296" t="str">
        <f t="shared" ref="K46" si="161">IF(OR(K44="",K45=""),"",SUM(K44:K45))</f>
        <v/>
      </c>
      <c r="L46" s="296" t="str">
        <f t="shared" ref="L46" si="162">IF(OR(L44="",L45=""),"",SUM(L44:L45))</f>
        <v/>
      </c>
      <c r="M46" s="296" t="str">
        <f t="shared" ref="M46" si="163">IF(OR(M44="",M45=""),"",SUM(M44:M45))</f>
        <v/>
      </c>
      <c r="N46" s="296" t="str">
        <f t="shared" ref="N46" si="164">IF(OR(N44="",N45=""),"",SUM(N44:N45))</f>
        <v/>
      </c>
      <c r="O46" s="296" t="str">
        <f t="shared" ref="O46" si="165">IF(OR(O44="",O45=""),"",SUM(O44:O45))</f>
        <v/>
      </c>
      <c r="P46" s="296" t="str">
        <f t="shared" ref="P46" si="166">IF(OR(P44="",P45=""),"",SUM(P44:P45))</f>
        <v/>
      </c>
      <c r="Q46" s="296" t="str">
        <f t="shared" ref="Q46" si="167">IF(OR(Q44="",Q45=""),"",SUM(Q44:Q45))</f>
        <v/>
      </c>
      <c r="R46" s="296" t="str">
        <f t="shared" ref="R46" si="168">IF(OR(R44="",R45=""),"",SUM(R44:R45))</f>
        <v/>
      </c>
      <c r="S46" s="296" t="str">
        <f t="shared" ref="S46" si="169">IF(OR(S44="",S45=""),"",SUM(S44:S45))</f>
        <v/>
      </c>
      <c r="T46" s="296" t="str">
        <f t="shared" ref="T46" si="170">IF(OR(T44="",T45=""),"",SUM(T44:T45))</f>
        <v/>
      </c>
      <c r="U46" s="296" t="str">
        <f t="shared" ref="U46" si="171">IF(OR(U44="",U45=""),"",SUM(U44:U45))</f>
        <v/>
      </c>
      <c r="V46" s="296" t="str">
        <f t="shared" ref="V46" si="172">IF(OR(V44="",V45=""),"",SUM(V44:V45))</f>
        <v/>
      </c>
      <c r="W46" s="296" t="str">
        <f t="shared" ref="W46" si="173">IF(OR(W44="",W45=""),"",SUM(W44:W45))</f>
        <v/>
      </c>
      <c r="X46" s="296" t="str">
        <f t="shared" ref="X46" si="174">IF(OR(X44="",X45=""),"",SUM(X44:X45))</f>
        <v/>
      </c>
      <c r="Y46" s="296" t="str">
        <f t="shared" ref="Y46" si="175">IF(OR(Y44="",Y45=""),"",SUM(Y44:Y45))</f>
        <v/>
      </c>
      <c r="Z46" s="296" t="str">
        <f t="shared" ref="Z46" si="176">IF(OR(Z44="",Z45=""),"",SUM(Z44:Z45))</f>
        <v/>
      </c>
      <c r="AA46" s="296" t="str">
        <f t="shared" ref="AA46" si="177">IF(OR(AA44="",AA45=""),"",SUM(AA44:AA45))</f>
        <v/>
      </c>
      <c r="AB46" s="296" t="str">
        <f t="shared" ref="AB46" si="178">IF(OR(AB44="",AB45=""),"",SUM(AB44:AB45))</f>
        <v/>
      </c>
      <c r="AC46" s="296" t="str">
        <f t="shared" ref="AC46" si="179">IF(OR(AC44="",AC45=""),"",SUM(AC44:AC45))</f>
        <v/>
      </c>
      <c r="AD46" s="296" t="str">
        <f t="shared" ref="AD46" si="180">IF(OR(AD44="",AD45=""),"",SUM(AD44:AD45))</f>
        <v/>
      </c>
      <c r="AE46" s="296" t="str">
        <f t="shared" ref="AE46" si="181">IF(OR(AE44="",AE45=""),"",SUM(AE44:AE45))</f>
        <v/>
      </c>
      <c r="AF46" s="296" t="str">
        <f t="shared" ref="AF46" si="182">IF(OR(AF44="",AF45=""),"",SUM(AF44:AF45))</f>
        <v/>
      </c>
      <c r="AG46" s="296" t="str">
        <f t="shared" ref="AG46" si="183">IF(OR(AG44="",AG45=""),"",SUM(AG44:AG45))</f>
        <v/>
      </c>
      <c r="AH46" s="296" t="str">
        <f t="shared" ref="AH46" si="184">IF(OR(AH44="",AH45=""),"",SUM(AH44:AH45))</f>
        <v/>
      </c>
      <c r="AI46" s="296" t="str">
        <f t="shared" ref="AI46" si="185">IF(OR(AI44="",AI45=""),"",SUM(AI44:AI45))</f>
        <v/>
      </c>
      <c r="AJ46" s="296" t="str">
        <f t="shared" ref="AJ46" si="186">IF(OR(AJ44="",AJ45=""),"",SUM(AJ44:AJ45))</f>
        <v/>
      </c>
      <c r="AK46" s="296" t="str">
        <f t="shared" ref="AK46" si="187">IF(OR(AK44="",AK45=""),"",SUM(AK44:AK45))</f>
        <v/>
      </c>
      <c r="AL46" s="296" t="str">
        <f t="shared" ref="AL46" si="188">IF(OR(AL44="",AL45=""),"",SUM(AL44:AL45))</f>
        <v/>
      </c>
      <c r="AM46" s="296" t="str">
        <f t="shared" ref="AM46" si="189">IF(OR(AM44="",AM45=""),"",SUM(AM44:AM45))</f>
        <v/>
      </c>
      <c r="AN46" s="296" t="str">
        <f t="shared" ref="AN46" si="190">IF(OR(AN44="",AN45=""),"",SUM(AN44:AN45))</f>
        <v/>
      </c>
      <c r="AO46" s="296" t="str">
        <f t="shared" ref="AO46" si="191">IF(OR(AO44="",AO45=""),"",SUM(AO44:AO45))</f>
        <v/>
      </c>
      <c r="AP46" s="296" t="str">
        <f t="shared" ref="AP46" si="192">IF(OR(AP44="",AP45=""),"",SUM(AP44:AP45))</f>
        <v/>
      </c>
      <c r="AQ46" s="296" t="str">
        <f t="shared" ref="AQ46" si="193">IF(OR(AQ44="",AQ45=""),"",SUM(AQ44:AQ45))</f>
        <v/>
      </c>
      <c r="AR46" s="296" t="str">
        <f t="shared" ref="AR46" si="194">IF(OR(AR44="",AR45=""),"",SUM(AR44:AR45))</f>
        <v/>
      </c>
      <c r="AS46" s="296" t="str">
        <f t="shared" ref="AS46" si="195">IF(OR(AS44="",AS45=""),"",SUM(AS44:AS45))</f>
        <v/>
      </c>
      <c r="AT46" s="296" t="str">
        <f t="shared" ref="AT46" si="196">IF(OR(AT44="",AT45=""),"",SUM(AT44:AT45))</f>
        <v/>
      </c>
      <c r="AU46" s="296" t="str">
        <f t="shared" ref="AU46" si="197">IF(OR(AU44="",AU45=""),"",SUM(AU44:AU45))</f>
        <v/>
      </c>
      <c r="AV46" s="296" t="str">
        <f t="shared" ref="AV46" si="198">IF(OR(AV44="",AV45=""),"",SUM(AV44:AV45))</f>
        <v/>
      </c>
      <c r="AW46" s="296" t="str">
        <f t="shared" ref="AW46" si="199">IF(OR(AW44="",AW45=""),"",SUM(AW44:AW45))</f>
        <v/>
      </c>
      <c r="AX46" s="296" t="str">
        <f t="shared" ref="AX46" si="200">IF(OR(AX44="",AX45=""),"",SUM(AX44:AX45))</f>
        <v/>
      </c>
      <c r="AY46" s="296" t="str">
        <f t="shared" ref="AY46" si="201">IF(OR(AY44="",AY45=""),"",SUM(AY44:AY45))</f>
        <v/>
      </c>
      <c r="AZ46" s="296" t="str">
        <f t="shared" ref="AZ46" si="202">IF(OR(AZ44="",AZ45=""),"",SUM(AZ44:AZ45))</f>
        <v/>
      </c>
      <c r="BA46" s="296" t="str">
        <f t="shared" ref="BA46" si="203">IF(OR(BA44="",BA45=""),"",SUM(BA44:BA45))</f>
        <v/>
      </c>
      <c r="BB46" s="296" t="str">
        <f t="shared" ref="BB46" si="204">IF(OR(BB44="",BB45=""),"",SUM(BB44:BB45))</f>
        <v/>
      </c>
      <c r="BC46" s="296" t="str">
        <f t="shared" ref="BC46" si="205">IF(OR(BC44="",BC45=""),"",SUM(BC44:BC45))</f>
        <v/>
      </c>
      <c r="BD46" s="296" t="str">
        <f t="shared" ref="BD46" si="206">IF(OR(BD44="",BD45=""),"",SUM(BD44:BD45))</f>
        <v/>
      </c>
    </row>
    <row r="47" spans="2:56" ht="20.100000000000001" customHeight="1">
      <c r="B47" s="286"/>
    </row>
    <row r="48" spans="2:56" ht="20.100000000000001" customHeight="1">
      <c r="B48" s="286"/>
      <c r="D48" s="286"/>
      <c r="E48" s="286"/>
      <c r="F48" s="286"/>
    </row>
    <row r="49" spans="2:56" ht="20.100000000000001" customHeight="1">
      <c r="B49" s="286"/>
      <c r="C49" s="2" t="s">
        <v>349</v>
      </c>
      <c r="F49" s="521" t="s">
        <v>403</v>
      </c>
      <c r="G49" s="521"/>
    </row>
    <row r="50" spans="2:56" ht="20.100000000000001" customHeight="1">
      <c r="B50" s="286"/>
      <c r="C50" s="301" t="s">
        <v>336</v>
      </c>
      <c r="D50" s="295"/>
      <c r="E50" s="286"/>
      <c r="F50" s="301"/>
      <c r="G50" s="303" t="s">
        <v>351</v>
      </c>
      <c r="H50" s="303" t="s">
        <v>352</v>
      </c>
      <c r="I50" s="303" t="s">
        <v>353</v>
      </c>
      <c r="J50" s="303" t="s">
        <v>354</v>
      </c>
      <c r="K50" s="303" t="s">
        <v>355</v>
      </c>
      <c r="L50" s="303" t="s">
        <v>356</v>
      </c>
      <c r="M50" s="303" t="s">
        <v>357</v>
      </c>
      <c r="N50" s="303" t="s">
        <v>358</v>
      </c>
      <c r="O50" s="303" t="s">
        <v>359</v>
      </c>
      <c r="P50" s="303" t="s">
        <v>360</v>
      </c>
      <c r="Q50" s="303" t="s">
        <v>361</v>
      </c>
      <c r="R50" s="303" t="s">
        <v>362</v>
      </c>
      <c r="S50" s="303" t="s">
        <v>363</v>
      </c>
      <c r="T50" s="303" t="s">
        <v>364</v>
      </c>
      <c r="U50" s="303" t="s">
        <v>365</v>
      </c>
      <c r="V50" s="303" t="s">
        <v>366</v>
      </c>
      <c r="W50" s="303" t="s">
        <v>367</v>
      </c>
      <c r="X50" s="303" t="s">
        <v>368</v>
      </c>
      <c r="Y50" s="303" t="s">
        <v>369</v>
      </c>
      <c r="Z50" s="303" t="s">
        <v>370</v>
      </c>
      <c r="AA50" s="303" t="s">
        <v>371</v>
      </c>
      <c r="AB50" s="303" t="s">
        <v>372</v>
      </c>
      <c r="AC50" s="303" t="s">
        <v>373</v>
      </c>
      <c r="AD50" s="303" t="s">
        <v>374</v>
      </c>
      <c r="AE50" s="303" t="s">
        <v>375</v>
      </c>
      <c r="AF50" s="303" t="s">
        <v>376</v>
      </c>
      <c r="AG50" s="303" t="s">
        <v>377</v>
      </c>
      <c r="AH50" s="303" t="s">
        <v>378</v>
      </c>
      <c r="AI50" s="303" t="s">
        <v>379</v>
      </c>
      <c r="AJ50" s="303" t="s">
        <v>380</v>
      </c>
      <c r="AK50" s="303" t="s">
        <v>381</v>
      </c>
      <c r="AL50" s="303" t="s">
        <v>382</v>
      </c>
      <c r="AM50" s="303" t="s">
        <v>383</v>
      </c>
      <c r="AN50" s="303" t="s">
        <v>384</v>
      </c>
      <c r="AO50" s="303" t="s">
        <v>385</v>
      </c>
      <c r="AP50" s="303" t="s">
        <v>386</v>
      </c>
      <c r="AQ50" s="303" t="s">
        <v>387</v>
      </c>
      <c r="AR50" s="303" t="s">
        <v>388</v>
      </c>
      <c r="AS50" s="303" t="s">
        <v>389</v>
      </c>
      <c r="AT50" s="303" t="s">
        <v>390</v>
      </c>
      <c r="AU50" s="303" t="s">
        <v>391</v>
      </c>
      <c r="AV50" s="303" t="s">
        <v>392</v>
      </c>
      <c r="AW50" s="303" t="s">
        <v>393</v>
      </c>
      <c r="AX50" s="303" t="s">
        <v>394</v>
      </c>
      <c r="AY50" s="303" t="s">
        <v>395</v>
      </c>
      <c r="AZ50" s="303" t="s">
        <v>396</v>
      </c>
      <c r="BA50" s="303" t="s">
        <v>397</v>
      </c>
      <c r="BB50" s="303" t="s">
        <v>398</v>
      </c>
      <c r="BC50" s="303" t="s">
        <v>399</v>
      </c>
      <c r="BD50" s="303" t="s">
        <v>400</v>
      </c>
    </row>
    <row r="51" spans="2:56" ht="20.100000000000001" customHeight="1">
      <c r="B51" s="286"/>
      <c r="C51" s="301" t="s">
        <v>337</v>
      </c>
      <c r="D51" s="295"/>
      <c r="E51" s="286" t="s">
        <v>338</v>
      </c>
      <c r="F51" s="301" t="s">
        <v>533</v>
      </c>
      <c r="G51" s="296" t="str">
        <f>IF(D51="","",D51)</f>
        <v/>
      </c>
      <c r="H51" s="296" t="str">
        <f>IF(G53="","",G53)</f>
        <v/>
      </c>
      <c r="I51" s="296" t="str">
        <f t="shared" ref="I51:BC51" si="207">IF(H53="","",H53)</f>
        <v/>
      </c>
      <c r="J51" s="296" t="str">
        <f t="shared" si="207"/>
        <v/>
      </c>
      <c r="K51" s="296" t="str">
        <f t="shared" si="207"/>
        <v/>
      </c>
      <c r="L51" s="296" t="str">
        <f t="shared" si="207"/>
        <v/>
      </c>
      <c r="M51" s="296" t="str">
        <f t="shared" si="207"/>
        <v/>
      </c>
      <c r="N51" s="296" t="str">
        <f t="shared" si="207"/>
        <v/>
      </c>
      <c r="O51" s="296" t="str">
        <f t="shared" si="207"/>
        <v/>
      </c>
      <c r="P51" s="296" t="str">
        <f t="shared" si="207"/>
        <v/>
      </c>
      <c r="Q51" s="296" t="str">
        <f t="shared" si="207"/>
        <v/>
      </c>
      <c r="R51" s="296" t="str">
        <f t="shared" si="207"/>
        <v/>
      </c>
      <c r="S51" s="296" t="str">
        <f t="shared" si="207"/>
        <v/>
      </c>
      <c r="T51" s="296" t="str">
        <f t="shared" si="207"/>
        <v/>
      </c>
      <c r="U51" s="296" t="str">
        <f t="shared" si="207"/>
        <v/>
      </c>
      <c r="V51" s="296" t="str">
        <f t="shared" si="207"/>
        <v/>
      </c>
      <c r="W51" s="296" t="str">
        <f t="shared" si="207"/>
        <v/>
      </c>
      <c r="X51" s="296" t="str">
        <f t="shared" si="207"/>
        <v/>
      </c>
      <c r="Y51" s="296" t="str">
        <f t="shared" si="207"/>
        <v/>
      </c>
      <c r="Z51" s="296" t="str">
        <f t="shared" si="207"/>
        <v/>
      </c>
      <c r="AA51" s="296" t="str">
        <f t="shared" si="207"/>
        <v/>
      </c>
      <c r="AB51" s="296" t="str">
        <f t="shared" si="207"/>
        <v/>
      </c>
      <c r="AC51" s="296" t="str">
        <f t="shared" si="207"/>
        <v/>
      </c>
      <c r="AD51" s="296" t="str">
        <f t="shared" si="207"/>
        <v/>
      </c>
      <c r="AE51" s="296" t="str">
        <f t="shared" si="207"/>
        <v/>
      </c>
      <c r="AF51" s="296" t="str">
        <f t="shared" si="207"/>
        <v/>
      </c>
      <c r="AG51" s="296" t="str">
        <f t="shared" si="207"/>
        <v/>
      </c>
      <c r="AH51" s="296" t="str">
        <f t="shared" si="207"/>
        <v/>
      </c>
      <c r="AI51" s="296" t="str">
        <f t="shared" si="207"/>
        <v/>
      </c>
      <c r="AJ51" s="296" t="str">
        <f t="shared" si="207"/>
        <v/>
      </c>
      <c r="AK51" s="296" t="str">
        <f t="shared" si="207"/>
        <v/>
      </c>
      <c r="AL51" s="296" t="str">
        <f t="shared" si="207"/>
        <v/>
      </c>
      <c r="AM51" s="296" t="str">
        <f t="shared" si="207"/>
        <v/>
      </c>
      <c r="AN51" s="296" t="str">
        <f t="shared" si="207"/>
        <v/>
      </c>
      <c r="AO51" s="296" t="str">
        <f t="shared" si="207"/>
        <v/>
      </c>
      <c r="AP51" s="296" t="str">
        <f t="shared" si="207"/>
        <v/>
      </c>
      <c r="AQ51" s="296" t="str">
        <f t="shared" si="207"/>
        <v/>
      </c>
      <c r="AR51" s="296" t="str">
        <f t="shared" si="207"/>
        <v/>
      </c>
      <c r="AS51" s="296" t="str">
        <f t="shared" si="207"/>
        <v/>
      </c>
      <c r="AT51" s="296" t="str">
        <f t="shared" si="207"/>
        <v/>
      </c>
      <c r="AU51" s="296" t="str">
        <f t="shared" si="207"/>
        <v/>
      </c>
      <c r="AV51" s="296" t="str">
        <f t="shared" si="207"/>
        <v/>
      </c>
      <c r="AW51" s="296" t="str">
        <f t="shared" si="207"/>
        <v/>
      </c>
      <c r="AX51" s="296" t="str">
        <f t="shared" si="207"/>
        <v/>
      </c>
      <c r="AY51" s="296" t="str">
        <f t="shared" si="207"/>
        <v/>
      </c>
      <c r="AZ51" s="296" t="str">
        <f t="shared" si="207"/>
        <v/>
      </c>
      <c r="BA51" s="296" t="str">
        <f t="shared" si="207"/>
        <v/>
      </c>
      <c r="BB51" s="296" t="str">
        <f t="shared" si="207"/>
        <v/>
      </c>
      <c r="BC51" s="296" t="str">
        <f t="shared" si="207"/>
        <v/>
      </c>
      <c r="BD51" s="296" t="str">
        <f>IF(BC53="","",BC53)</f>
        <v/>
      </c>
    </row>
    <row r="52" spans="2:56" ht="20.100000000000001" customHeight="1">
      <c r="B52" s="286"/>
      <c r="C52" s="301" t="s">
        <v>294</v>
      </c>
      <c r="D52" s="297"/>
      <c r="E52" s="285" t="s">
        <v>123</v>
      </c>
      <c r="F52" s="301" t="s">
        <v>295</v>
      </c>
      <c r="G52" s="296" t="str">
        <f>IF(OR($D$51="",$D$53="",G51=""),"", -MIN($D$51*$D$53, G51))</f>
        <v/>
      </c>
      <c r="H52" s="296" t="str">
        <f t="shared" ref="H52:BD52" si="208">IF(OR($D$51="",$D$53="",H51=""),"", -MIN($D$51*$D$53, H51))</f>
        <v/>
      </c>
      <c r="I52" s="296" t="str">
        <f t="shared" si="208"/>
        <v/>
      </c>
      <c r="J52" s="296" t="str">
        <f t="shared" si="208"/>
        <v/>
      </c>
      <c r="K52" s="296" t="str">
        <f t="shared" si="208"/>
        <v/>
      </c>
      <c r="L52" s="296" t="str">
        <f t="shared" si="208"/>
        <v/>
      </c>
      <c r="M52" s="296" t="str">
        <f t="shared" si="208"/>
        <v/>
      </c>
      <c r="N52" s="296" t="str">
        <f t="shared" si="208"/>
        <v/>
      </c>
      <c r="O52" s="296" t="str">
        <f t="shared" si="208"/>
        <v/>
      </c>
      <c r="P52" s="296" t="str">
        <f t="shared" si="208"/>
        <v/>
      </c>
      <c r="Q52" s="296" t="str">
        <f t="shared" si="208"/>
        <v/>
      </c>
      <c r="R52" s="296" t="str">
        <f t="shared" si="208"/>
        <v/>
      </c>
      <c r="S52" s="296" t="str">
        <f t="shared" si="208"/>
        <v/>
      </c>
      <c r="T52" s="296" t="str">
        <f t="shared" si="208"/>
        <v/>
      </c>
      <c r="U52" s="296" t="str">
        <f t="shared" si="208"/>
        <v/>
      </c>
      <c r="V52" s="296" t="str">
        <f t="shared" si="208"/>
        <v/>
      </c>
      <c r="W52" s="296" t="str">
        <f t="shared" si="208"/>
        <v/>
      </c>
      <c r="X52" s="296" t="str">
        <f t="shared" si="208"/>
        <v/>
      </c>
      <c r="Y52" s="296" t="str">
        <f t="shared" si="208"/>
        <v/>
      </c>
      <c r="Z52" s="296" t="str">
        <f t="shared" si="208"/>
        <v/>
      </c>
      <c r="AA52" s="296" t="str">
        <f t="shared" si="208"/>
        <v/>
      </c>
      <c r="AB52" s="296" t="str">
        <f t="shared" si="208"/>
        <v/>
      </c>
      <c r="AC52" s="296" t="str">
        <f t="shared" si="208"/>
        <v/>
      </c>
      <c r="AD52" s="296" t="str">
        <f t="shared" si="208"/>
        <v/>
      </c>
      <c r="AE52" s="296" t="str">
        <f t="shared" si="208"/>
        <v/>
      </c>
      <c r="AF52" s="296" t="str">
        <f t="shared" si="208"/>
        <v/>
      </c>
      <c r="AG52" s="296" t="str">
        <f t="shared" si="208"/>
        <v/>
      </c>
      <c r="AH52" s="296" t="str">
        <f t="shared" si="208"/>
        <v/>
      </c>
      <c r="AI52" s="296" t="str">
        <f t="shared" si="208"/>
        <v/>
      </c>
      <c r="AJ52" s="296" t="str">
        <f t="shared" si="208"/>
        <v/>
      </c>
      <c r="AK52" s="296" t="str">
        <f t="shared" si="208"/>
        <v/>
      </c>
      <c r="AL52" s="296" t="str">
        <f t="shared" si="208"/>
        <v/>
      </c>
      <c r="AM52" s="296" t="str">
        <f t="shared" si="208"/>
        <v/>
      </c>
      <c r="AN52" s="296" t="str">
        <f t="shared" si="208"/>
        <v/>
      </c>
      <c r="AO52" s="296" t="str">
        <f t="shared" si="208"/>
        <v/>
      </c>
      <c r="AP52" s="296" t="str">
        <f t="shared" si="208"/>
        <v/>
      </c>
      <c r="AQ52" s="296" t="str">
        <f t="shared" si="208"/>
        <v/>
      </c>
      <c r="AR52" s="296" t="str">
        <f t="shared" si="208"/>
        <v/>
      </c>
      <c r="AS52" s="296" t="str">
        <f t="shared" si="208"/>
        <v/>
      </c>
      <c r="AT52" s="296" t="str">
        <f t="shared" si="208"/>
        <v/>
      </c>
      <c r="AU52" s="296" t="str">
        <f t="shared" si="208"/>
        <v/>
      </c>
      <c r="AV52" s="296" t="str">
        <f t="shared" si="208"/>
        <v/>
      </c>
      <c r="AW52" s="296" t="str">
        <f t="shared" si="208"/>
        <v/>
      </c>
      <c r="AX52" s="296" t="str">
        <f t="shared" si="208"/>
        <v/>
      </c>
      <c r="AY52" s="296" t="str">
        <f t="shared" si="208"/>
        <v/>
      </c>
      <c r="AZ52" s="296" t="str">
        <f t="shared" si="208"/>
        <v/>
      </c>
      <c r="BA52" s="296" t="str">
        <f t="shared" si="208"/>
        <v/>
      </c>
      <c r="BB52" s="296" t="str">
        <f t="shared" si="208"/>
        <v/>
      </c>
      <c r="BC52" s="296" t="str">
        <f t="shared" si="208"/>
        <v/>
      </c>
      <c r="BD52" s="296" t="str">
        <f t="shared" si="208"/>
        <v/>
      </c>
    </row>
    <row r="53" spans="2:56" ht="20.100000000000001" customHeight="1">
      <c r="B53" s="286"/>
      <c r="C53" s="302" t="s">
        <v>339</v>
      </c>
      <c r="D53" s="298" t="str">
        <f>IF(D52="","",1/D52)</f>
        <v/>
      </c>
      <c r="E53" s="286"/>
      <c r="F53" s="301" t="s">
        <v>296</v>
      </c>
      <c r="G53" s="296" t="str">
        <f>IF(OR(G51="",G52=""),"",SUM(G51:G52))</f>
        <v/>
      </c>
      <c r="H53" s="296" t="str">
        <f t="shared" ref="H53" si="209">IF(OR(H51="",H52=""),"",SUM(H51:H52))</f>
        <v/>
      </c>
      <c r="I53" s="296" t="str">
        <f t="shared" ref="I53" si="210">IF(OR(I51="",I52=""),"",SUM(I51:I52))</f>
        <v/>
      </c>
      <c r="J53" s="296" t="str">
        <f t="shared" ref="J53" si="211">IF(OR(J51="",J52=""),"",SUM(J51:J52))</f>
        <v/>
      </c>
      <c r="K53" s="296" t="str">
        <f t="shared" ref="K53" si="212">IF(OR(K51="",K52=""),"",SUM(K51:K52))</f>
        <v/>
      </c>
      <c r="L53" s="296" t="str">
        <f t="shared" ref="L53" si="213">IF(OR(L51="",L52=""),"",SUM(L51:L52))</f>
        <v/>
      </c>
      <c r="M53" s="296" t="str">
        <f t="shared" ref="M53" si="214">IF(OR(M51="",M52=""),"",SUM(M51:M52))</f>
        <v/>
      </c>
      <c r="N53" s="296" t="str">
        <f t="shared" ref="N53" si="215">IF(OR(N51="",N52=""),"",SUM(N51:N52))</f>
        <v/>
      </c>
      <c r="O53" s="296" t="str">
        <f t="shared" ref="O53" si="216">IF(OR(O51="",O52=""),"",SUM(O51:O52))</f>
        <v/>
      </c>
      <c r="P53" s="296" t="str">
        <f t="shared" ref="P53" si="217">IF(OR(P51="",P52=""),"",SUM(P51:P52))</f>
        <v/>
      </c>
      <c r="Q53" s="296" t="str">
        <f t="shared" ref="Q53" si="218">IF(OR(Q51="",Q52=""),"",SUM(Q51:Q52))</f>
        <v/>
      </c>
      <c r="R53" s="296" t="str">
        <f t="shared" ref="R53" si="219">IF(OR(R51="",R52=""),"",SUM(R51:R52))</f>
        <v/>
      </c>
      <c r="S53" s="296" t="str">
        <f t="shared" ref="S53" si="220">IF(OR(S51="",S52=""),"",SUM(S51:S52))</f>
        <v/>
      </c>
      <c r="T53" s="296" t="str">
        <f t="shared" ref="T53" si="221">IF(OR(T51="",T52=""),"",SUM(T51:T52))</f>
        <v/>
      </c>
      <c r="U53" s="296" t="str">
        <f t="shared" ref="U53" si="222">IF(OR(U51="",U52=""),"",SUM(U51:U52))</f>
        <v/>
      </c>
      <c r="V53" s="296" t="str">
        <f t="shared" ref="V53" si="223">IF(OR(V51="",V52=""),"",SUM(V51:V52))</f>
        <v/>
      </c>
      <c r="W53" s="296" t="str">
        <f t="shared" ref="W53" si="224">IF(OR(W51="",W52=""),"",SUM(W51:W52))</f>
        <v/>
      </c>
      <c r="X53" s="296" t="str">
        <f t="shared" ref="X53" si="225">IF(OR(X51="",X52=""),"",SUM(X51:X52))</f>
        <v/>
      </c>
      <c r="Y53" s="296" t="str">
        <f t="shared" ref="Y53" si="226">IF(OR(Y51="",Y52=""),"",SUM(Y51:Y52))</f>
        <v/>
      </c>
      <c r="Z53" s="296" t="str">
        <f t="shared" ref="Z53" si="227">IF(OR(Z51="",Z52=""),"",SUM(Z51:Z52))</f>
        <v/>
      </c>
      <c r="AA53" s="296" t="str">
        <f t="shared" ref="AA53" si="228">IF(OR(AA51="",AA52=""),"",SUM(AA51:AA52))</f>
        <v/>
      </c>
      <c r="AB53" s="296" t="str">
        <f t="shared" ref="AB53" si="229">IF(OR(AB51="",AB52=""),"",SUM(AB51:AB52))</f>
        <v/>
      </c>
      <c r="AC53" s="296" t="str">
        <f t="shared" ref="AC53" si="230">IF(OR(AC51="",AC52=""),"",SUM(AC51:AC52))</f>
        <v/>
      </c>
      <c r="AD53" s="296" t="str">
        <f t="shared" ref="AD53" si="231">IF(OR(AD51="",AD52=""),"",SUM(AD51:AD52))</f>
        <v/>
      </c>
      <c r="AE53" s="296" t="str">
        <f t="shared" ref="AE53" si="232">IF(OR(AE51="",AE52=""),"",SUM(AE51:AE52))</f>
        <v/>
      </c>
      <c r="AF53" s="296" t="str">
        <f t="shared" ref="AF53" si="233">IF(OR(AF51="",AF52=""),"",SUM(AF51:AF52))</f>
        <v/>
      </c>
      <c r="AG53" s="296" t="str">
        <f t="shared" ref="AG53" si="234">IF(OR(AG51="",AG52=""),"",SUM(AG51:AG52))</f>
        <v/>
      </c>
      <c r="AH53" s="296" t="str">
        <f t="shared" ref="AH53" si="235">IF(OR(AH51="",AH52=""),"",SUM(AH51:AH52))</f>
        <v/>
      </c>
      <c r="AI53" s="296" t="str">
        <f t="shared" ref="AI53" si="236">IF(OR(AI51="",AI52=""),"",SUM(AI51:AI52))</f>
        <v/>
      </c>
      <c r="AJ53" s="296" t="str">
        <f t="shared" ref="AJ53" si="237">IF(OR(AJ51="",AJ52=""),"",SUM(AJ51:AJ52))</f>
        <v/>
      </c>
      <c r="AK53" s="296" t="str">
        <f t="shared" ref="AK53" si="238">IF(OR(AK51="",AK52=""),"",SUM(AK51:AK52))</f>
        <v/>
      </c>
      <c r="AL53" s="296" t="str">
        <f t="shared" ref="AL53" si="239">IF(OR(AL51="",AL52=""),"",SUM(AL51:AL52))</f>
        <v/>
      </c>
      <c r="AM53" s="296" t="str">
        <f t="shared" ref="AM53" si="240">IF(OR(AM51="",AM52=""),"",SUM(AM51:AM52))</f>
        <v/>
      </c>
      <c r="AN53" s="296" t="str">
        <f t="shared" ref="AN53" si="241">IF(OR(AN51="",AN52=""),"",SUM(AN51:AN52))</f>
        <v/>
      </c>
      <c r="AO53" s="296" t="str">
        <f t="shared" ref="AO53" si="242">IF(OR(AO51="",AO52=""),"",SUM(AO51:AO52))</f>
        <v/>
      </c>
      <c r="AP53" s="296" t="str">
        <f t="shared" ref="AP53" si="243">IF(OR(AP51="",AP52=""),"",SUM(AP51:AP52))</f>
        <v/>
      </c>
      <c r="AQ53" s="296" t="str">
        <f t="shared" ref="AQ53" si="244">IF(OR(AQ51="",AQ52=""),"",SUM(AQ51:AQ52))</f>
        <v/>
      </c>
      <c r="AR53" s="296" t="str">
        <f t="shared" ref="AR53" si="245">IF(OR(AR51="",AR52=""),"",SUM(AR51:AR52))</f>
        <v/>
      </c>
      <c r="AS53" s="296" t="str">
        <f t="shared" ref="AS53" si="246">IF(OR(AS51="",AS52=""),"",SUM(AS51:AS52))</f>
        <v/>
      </c>
      <c r="AT53" s="296" t="str">
        <f t="shared" ref="AT53" si="247">IF(OR(AT51="",AT52=""),"",SUM(AT51:AT52))</f>
        <v/>
      </c>
      <c r="AU53" s="296" t="str">
        <f t="shared" ref="AU53" si="248">IF(OR(AU51="",AU52=""),"",SUM(AU51:AU52))</f>
        <v/>
      </c>
      <c r="AV53" s="296" t="str">
        <f t="shared" ref="AV53" si="249">IF(OR(AV51="",AV52=""),"",SUM(AV51:AV52))</f>
        <v/>
      </c>
      <c r="AW53" s="296" t="str">
        <f t="shared" ref="AW53" si="250">IF(OR(AW51="",AW52=""),"",SUM(AW51:AW52))</f>
        <v/>
      </c>
      <c r="AX53" s="296" t="str">
        <f t="shared" ref="AX53" si="251">IF(OR(AX51="",AX52=""),"",SUM(AX51:AX52))</f>
        <v/>
      </c>
      <c r="AY53" s="296" t="str">
        <f t="shared" ref="AY53" si="252">IF(OR(AY51="",AY52=""),"",SUM(AY51:AY52))</f>
        <v/>
      </c>
      <c r="AZ53" s="296" t="str">
        <f t="shared" ref="AZ53" si="253">IF(OR(AZ51="",AZ52=""),"",SUM(AZ51:AZ52))</f>
        <v/>
      </c>
      <c r="BA53" s="296" t="str">
        <f t="shared" ref="BA53" si="254">IF(OR(BA51="",BA52=""),"",SUM(BA51:BA52))</f>
        <v/>
      </c>
      <c r="BB53" s="296" t="str">
        <f t="shared" ref="BB53" si="255">IF(OR(BB51="",BB52=""),"",SUM(BB51:BB52))</f>
        <v/>
      </c>
      <c r="BC53" s="296" t="str">
        <f t="shared" ref="BC53" si="256">IF(OR(BC51="",BC52=""),"",SUM(BC51:BC52))</f>
        <v/>
      </c>
      <c r="BD53" s="296" t="str">
        <f>IF(OR(BD51="",BD52=""),"",SUM(BD51:BD52))</f>
        <v/>
      </c>
    </row>
    <row r="54" spans="2:56" ht="20.100000000000001" customHeight="1">
      <c r="B54" s="286"/>
      <c r="D54" s="286"/>
      <c r="E54" s="286"/>
    </row>
    <row r="55" spans="2:56" ht="20.100000000000001" customHeight="1">
      <c r="B55" s="286"/>
      <c r="E55" s="286"/>
    </row>
    <row r="56" spans="2:56" ht="20.100000000000001" customHeight="1">
      <c r="B56" s="286"/>
      <c r="D56" s="286"/>
      <c r="E56" s="286"/>
      <c r="F56" s="521" t="s">
        <v>403</v>
      </c>
      <c r="G56" s="521"/>
    </row>
    <row r="57" spans="2:56" ht="20.100000000000001" customHeight="1">
      <c r="C57" s="2" t="s">
        <v>344</v>
      </c>
      <c r="D57" s="286"/>
      <c r="F57" s="287"/>
      <c r="G57" s="288" t="s">
        <v>351</v>
      </c>
      <c r="H57" s="288" t="s">
        <v>352</v>
      </c>
      <c r="I57" s="288" t="s">
        <v>353</v>
      </c>
      <c r="J57" s="288" t="s">
        <v>354</v>
      </c>
      <c r="K57" s="288" t="s">
        <v>355</v>
      </c>
      <c r="L57" s="288" t="s">
        <v>356</v>
      </c>
      <c r="M57" s="288" t="s">
        <v>357</v>
      </c>
      <c r="N57" s="288" t="s">
        <v>358</v>
      </c>
      <c r="O57" s="288" t="s">
        <v>359</v>
      </c>
      <c r="P57" s="288" t="s">
        <v>360</v>
      </c>
      <c r="Q57" s="288" t="s">
        <v>361</v>
      </c>
      <c r="R57" s="288" t="s">
        <v>362</v>
      </c>
      <c r="S57" s="288" t="s">
        <v>363</v>
      </c>
      <c r="T57" s="288" t="s">
        <v>364</v>
      </c>
      <c r="U57" s="288" t="s">
        <v>365</v>
      </c>
      <c r="V57" s="288" t="s">
        <v>366</v>
      </c>
      <c r="W57" s="288" t="s">
        <v>367</v>
      </c>
      <c r="X57" s="288" t="s">
        <v>368</v>
      </c>
      <c r="Y57" s="288" t="s">
        <v>369</v>
      </c>
      <c r="Z57" s="288" t="s">
        <v>370</v>
      </c>
      <c r="AA57" s="288" t="s">
        <v>371</v>
      </c>
      <c r="AB57" s="288" t="s">
        <v>372</v>
      </c>
      <c r="AC57" s="288" t="s">
        <v>373</v>
      </c>
      <c r="AD57" s="288" t="s">
        <v>374</v>
      </c>
      <c r="AE57" s="288" t="s">
        <v>375</v>
      </c>
      <c r="AF57" s="288" t="s">
        <v>376</v>
      </c>
      <c r="AG57" s="288" t="s">
        <v>377</v>
      </c>
      <c r="AH57" s="288" t="s">
        <v>378</v>
      </c>
      <c r="AI57" s="288" t="s">
        <v>379</v>
      </c>
      <c r="AJ57" s="288" t="s">
        <v>380</v>
      </c>
      <c r="AK57" s="288" t="s">
        <v>381</v>
      </c>
      <c r="AL57" s="288" t="s">
        <v>382</v>
      </c>
      <c r="AM57" s="288" t="s">
        <v>383</v>
      </c>
      <c r="AN57" s="288" t="s">
        <v>384</v>
      </c>
      <c r="AO57" s="288" t="s">
        <v>385</v>
      </c>
      <c r="AP57" s="288" t="s">
        <v>386</v>
      </c>
      <c r="AQ57" s="288" t="s">
        <v>387</v>
      </c>
      <c r="AR57" s="288" t="s">
        <v>388</v>
      </c>
      <c r="AS57" s="288" t="s">
        <v>389</v>
      </c>
      <c r="AT57" s="288" t="s">
        <v>390</v>
      </c>
      <c r="AU57" s="288" t="s">
        <v>391</v>
      </c>
      <c r="AV57" s="288" t="s">
        <v>392</v>
      </c>
      <c r="AW57" s="288" t="s">
        <v>393</v>
      </c>
      <c r="AX57" s="288" t="s">
        <v>394</v>
      </c>
      <c r="AY57" s="288" t="s">
        <v>395</v>
      </c>
      <c r="AZ57" s="288" t="s">
        <v>396</v>
      </c>
      <c r="BA57" s="288" t="s">
        <v>397</v>
      </c>
      <c r="BB57" s="288" t="s">
        <v>398</v>
      </c>
      <c r="BC57" s="288" t="s">
        <v>399</v>
      </c>
      <c r="BD57" s="288" t="s">
        <v>400</v>
      </c>
    </row>
    <row r="58" spans="2:56" ht="20.100000000000001" customHeight="1">
      <c r="B58" s="286"/>
      <c r="D58" s="286"/>
      <c r="F58" s="287" t="s">
        <v>533</v>
      </c>
      <c r="G58" s="296">
        <f>SUM(N(G16),N(G23),N(G30),N(G37),N(G44),N(G51))</f>
        <v>0</v>
      </c>
      <c r="H58" s="296">
        <f t="shared" ref="H58:BD58" si="257">SUM(N(H16),N(H23),N(H30),N(H37),N(H44),N(H51))</f>
        <v>0</v>
      </c>
      <c r="I58" s="296">
        <f>SUM(N(I16),N(I23),N(I30),N(I37),N(I44),N(I51))</f>
        <v>0</v>
      </c>
      <c r="J58" s="296">
        <f t="shared" si="257"/>
        <v>0</v>
      </c>
      <c r="K58" s="296">
        <f t="shared" si="257"/>
        <v>0</v>
      </c>
      <c r="L58" s="296">
        <f t="shared" si="257"/>
        <v>0</v>
      </c>
      <c r="M58" s="296">
        <f t="shared" si="257"/>
        <v>0</v>
      </c>
      <c r="N58" s="296">
        <f t="shared" si="257"/>
        <v>0</v>
      </c>
      <c r="O58" s="296">
        <f t="shared" si="257"/>
        <v>0</v>
      </c>
      <c r="P58" s="296">
        <f t="shared" si="257"/>
        <v>0</v>
      </c>
      <c r="Q58" s="296">
        <f t="shared" si="257"/>
        <v>0</v>
      </c>
      <c r="R58" s="296">
        <f t="shared" si="257"/>
        <v>0</v>
      </c>
      <c r="S58" s="296">
        <f t="shared" si="257"/>
        <v>0</v>
      </c>
      <c r="T58" s="296">
        <f t="shared" si="257"/>
        <v>0</v>
      </c>
      <c r="U58" s="296">
        <f t="shared" si="257"/>
        <v>0</v>
      </c>
      <c r="V58" s="296">
        <f t="shared" si="257"/>
        <v>0</v>
      </c>
      <c r="W58" s="296">
        <f t="shared" si="257"/>
        <v>0</v>
      </c>
      <c r="X58" s="296">
        <f t="shared" si="257"/>
        <v>0</v>
      </c>
      <c r="Y58" s="296">
        <f t="shared" si="257"/>
        <v>0</v>
      </c>
      <c r="Z58" s="296">
        <f t="shared" si="257"/>
        <v>0</v>
      </c>
      <c r="AA58" s="296">
        <f t="shared" si="257"/>
        <v>0</v>
      </c>
      <c r="AB58" s="296">
        <f t="shared" si="257"/>
        <v>0</v>
      </c>
      <c r="AC58" s="296">
        <f t="shared" si="257"/>
        <v>0</v>
      </c>
      <c r="AD58" s="296">
        <f t="shared" si="257"/>
        <v>0</v>
      </c>
      <c r="AE58" s="296">
        <f t="shared" si="257"/>
        <v>0</v>
      </c>
      <c r="AF58" s="296">
        <f t="shared" si="257"/>
        <v>0</v>
      </c>
      <c r="AG58" s="296">
        <f t="shared" si="257"/>
        <v>0</v>
      </c>
      <c r="AH58" s="296">
        <f t="shared" si="257"/>
        <v>0</v>
      </c>
      <c r="AI58" s="296">
        <f t="shared" si="257"/>
        <v>0</v>
      </c>
      <c r="AJ58" s="296">
        <f t="shared" si="257"/>
        <v>0</v>
      </c>
      <c r="AK58" s="296">
        <f t="shared" si="257"/>
        <v>0</v>
      </c>
      <c r="AL58" s="296">
        <f t="shared" si="257"/>
        <v>0</v>
      </c>
      <c r="AM58" s="296">
        <f t="shared" si="257"/>
        <v>0</v>
      </c>
      <c r="AN58" s="296">
        <f t="shared" si="257"/>
        <v>0</v>
      </c>
      <c r="AO58" s="296">
        <f t="shared" si="257"/>
        <v>0</v>
      </c>
      <c r="AP58" s="296">
        <f t="shared" si="257"/>
        <v>0</v>
      </c>
      <c r="AQ58" s="296">
        <f t="shared" si="257"/>
        <v>0</v>
      </c>
      <c r="AR58" s="296">
        <f t="shared" si="257"/>
        <v>0</v>
      </c>
      <c r="AS58" s="296">
        <f t="shared" si="257"/>
        <v>0</v>
      </c>
      <c r="AT58" s="296">
        <f t="shared" si="257"/>
        <v>0</v>
      </c>
      <c r="AU58" s="296">
        <f t="shared" si="257"/>
        <v>0</v>
      </c>
      <c r="AV58" s="296">
        <f t="shared" si="257"/>
        <v>0</v>
      </c>
      <c r="AW58" s="296">
        <f t="shared" si="257"/>
        <v>0</v>
      </c>
      <c r="AX58" s="296">
        <f t="shared" si="257"/>
        <v>0</v>
      </c>
      <c r="AY58" s="296">
        <f t="shared" si="257"/>
        <v>0</v>
      </c>
      <c r="AZ58" s="296">
        <f t="shared" si="257"/>
        <v>0</v>
      </c>
      <c r="BA58" s="296">
        <f t="shared" si="257"/>
        <v>0</v>
      </c>
      <c r="BB58" s="296">
        <f t="shared" si="257"/>
        <v>0</v>
      </c>
      <c r="BC58" s="296">
        <f t="shared" si="257"/>
        <v>0</v>
      </c>
      <c r="BD58" s="296">
        <f t="shared" si="257"/>
        <v>0</v>
      </c>
    </row>
    <row r="59" spans="2:56" ht="20.100000000000001" customHeight="1">
      <c r="B59" s="286"/>
      <c r="D59" s="286"/>
      <c r="E59" s="286"/>
      <c r="F59" s="287" t="s">
        <v>298</v>
      </c>
      <c r="G59" s="296">
        <f>SUM(N(G17),N(G24),N(G31),N(G38),N(G45),N(G52))</f>
        <v>0</v>
      </c>
      <c r="H59" s="296">
        <f t="shared" ref="H59:BD59" si="258">SUM(N(H17),N(H24),N(H31),N(H38),N(H45),N(H52))</f>
        <v>0</v>
      </c>
      <c r="I59" s="296">
        <f t="shared" si="258"/>
        <v>0</v>
      </c>
      <c r="J59" s="296">
        <f t="shared" si="258"/>
        <v>0</v>
      </c>
      <c r="K59" s="296">
        <f t="shared" si="258"/>
        <v>0</v>
      </c>
      <c r="L59" s="296">
        <f t="shared" si="258"/>
        <v>0</v>
      </c>
      <c r="M59" s="296">
        <f t="shared" si="258"/>
        <v>0</v>
      </c>
      <c r="N59" s="296">
        <f t="shared" si="258"/>
        <v>0</v>
      </c>
      <c r="O59" s="296">
        <f t="shared" si="258"/>
        <v>0</v>
      </c>
      <c r="P59" s="296">
        <f t="shared" si="258"/>
        <v>0</v>
      </c>
      <c r="Q59" s="296">
        <f t="shared" si="258"/>
        <v>0</v>
      </c>
      <c r="R59" s="296">
        <f t="shared" si="258"/>
        <v>0</v>
      </c>
      <c r="S59" s="296">
        <f t="shared" si="258"/>
        <v>0</v>
      </c>
      <c r="T59" s="296">
        <f t="shared" si="258"/>
        <v>0</v>
      </c>
      <c r="U59" s="296">
        <f t="shared" si="258"/>
        <v>0</v>
      </c>
      <c r="V59" s="296">
        <f t="shared" si="258"/>
        <v>0</v>
      </c>
      <c r="W59" s="296">
        <f t="shared" si="258"/>
        <v>0</v>
      </c>
      <c r="X59" s="296">
        <f t="shared" si="258"/>
        <v>0</v>
      </c>
      <c r="Y59" s="296">
        <f t="shared" si="258"/>
        <v>0</v>
      </c>
      <c r="Z59" s="296">
        <f t="shared" si="258"/>
        <v>0</v>
      </c>
      <c r="AA59" s="296">
        <f t="shared" si="258"/>
        <v>0</v>
      </c>
      <c r="AB59" s="296">
        <f t="shared" si="258"/>
        <v>0</v>
      </c>
      <c r="AC59" s="296">
        <f t="shared" si="258"/>
        <v>0</v>
      </c>
      <c r="AD59" s="296">
        <f t="shared" si="258"/>
        <v>0</v>
      </c>
      <c r="AE59" s="296">
        <f t="shared" si="258"/>
        <v>0</v>
      </c>
      <c r="AF59" s="296">
        <f t="shared" si="258"/>
        <v>0</v>
      </c>
      <c r="AG59" s="296">
        <f t="shared" si="258"/>
        <v>0</v>
      </c>
      <c r="AH59" s="296">
        <f t="shared" si="258"/>
        <v>0</v>
      </c>
      <c r="AI59" s="296">
        <f t="shared" si="258"/>
        <v>0</v>
      </c>
      <c r="AJ59" s="296">
        <f t="shared" si="258"/>
        <v>0</v>
      </c>
      <c r="AK59" s="296">
        <f t="shared" si="258"/>
        <v>0</v>
      </c>
      <c r="AL59" s="296">
        <f t="shared" si="258"/>
        <v>0</v>
      </c>
      <c r="AM59" s="296">
        <f t="shared" si="258"/>
        <v>0</v>
      </c>
      <c r="AN59" s="296">
        <f t="shared" si="258"/>
        <v>0</v>
      </c>
      <c r="AO59" s="296">
        <f t="shared" si="258"/>
        <v>0</v>
      </c>
      <c r="AP59" s="296">
        <f t="shared" si="258"/>
        <v>0</v>
      </c>
      <c r="AQ59" s="296">
        <f t="shared" si="258"/>
        <v>0</v>
      </c>
      <c r="AR59" s="296">
        <f t="shared" si="258"/>
        <v>0</v>
      </c>
      <c r="AS59" s="296">
        <f t="shared" si="258"/>
        <v>0</v>
      </c>
      <c r="AT59" s="296">
        <f t="shared" si="258"/>
        <v>0</v>
      </c>
      <c r="AU59" s="296">
        <f t="shared" si="258"/>
        <v>0</v>
      </c>
      <c r="AV59" s="296">
        <f t="shared" si="258"/>
        <v>0</v>
      </c>
      <c r="AW59" s="296">
        <f t="shared" si="258"/>
        <v>0</v>
      </c>
      <c r="AX59" s="296">
        <f t="shared" si="258"/>
        <v>0</v>
      </c>
      <c r="AY59" s="296">
        <f t="shared" si="258"/>
        <v>0</v>
      </c>
      <c r="AZ59" s="296">
        <f t="shared" si="258"/>
        <v>0</v>
      </c>
      <c r="BA59" s="296">
        <f t="shared" si="258"/>
        <v>0</v>
      </c>
      <c r="BB59" s="296">
        <f t="shared" si="258"/>
        <v>0</v>
      </c>
      <c r="BC59" s="296">
        <f t="shared" si="258"/>
        <v>0</v>
      </c>
      <c r="BD59" s="296">
        <f t="shared" si="258"/>
        <v>0</v>
      </c>
    </row>
    <row r="60" spans="2:56" ht="20.100000000000001" customHeight="1">
      <c r="B60" s="286"/>
      <c r="C60" s="285" t="s">
        <v>297</v>
      </c>
      <c r="D60" s="286"/>
      <c r="E60" s="286"/>
      <c r="F60" s="287" t="s">
        <v>299</v>
      </c>
      <c r="G60" s="296">
        <f>SUM(N(G18),N(G25),N(G32),N(G39),N(G46),N(G53))</f>
        <v>0</v>
      </c>
      <c r="H60" s="296">
        <f t="shared" ref="H60:BD60" si="259">SUM(N(H18),N(H25),N(H32),N(H39),N(H46),N(H53))</f>
        <v>0</v>
      </c>
      <c r="I60" s="296">
        <f t="shared" si="259"/>
        <v>0</v>
      </c>
      <c r="J60" s="296">
        <f t="shared" si="259"/>
        <v>0</v>
      </c>
      <c r="K60" s="296">
        <f t="shared" si="259"/>
        <v>0</v>
      </c>
      <c r="L60" s="296">
        <f t="shared" si="259"/>
        <v>0</v>
      </c>
      <c r="M60" s="296">
        <f t="shared" si="259"/>
        <v>0</v>
      </c>
      <c r="N60" s="296">
        <f t="shared" si="259"/>
        <v>0</v>
      </c>
      <c r="O60" s="296">
        <f t="shared" si="259"/>
        <v>0</v>
      </c>
      <c r="P60" s="296">
        <f t="shared" si="259"/>
        <v>0</v>
      </c>
      <c r="Q60" s="296">
        <f t="shared" si="259"/>
        <v>0</v>
      </c>
      <c r="R60" s="296">
        <f t="shared" si="259"/>
        <v>0</v>
      </c>
      <c r="S60" s="296">
        <f t="shared" si="259"/>
        <v>0</v>
      </c>
      <c r="T60" s="296">
        <f t="shared" si="259"/>
        <v>0</v>
      </c>
      <c r="U60" s="296">
        <f t="shared" si="259"/>
        <v>0</v>
      </c>
      <c r="V60" s="296">
        <f t="shared" si="259"/>
        <v>0</v>
      </c>
      <c r="W60" s="296">
        <f t="shared" si="259"/>
        <v>0</v>
      </c>
      <c r="X60" s="296">
        <f t="shared" si="259"/>
        <v>0</v>
      </c>
      <c r="Y60" s="296">
        <f t="shared" si="259"/>
        <v>0</v>
      </c>
      <c r="Z60" s="296">
        <f t="shared" si="259"/>
        <v>0</v>
      </c>
      <c r="AA60" s="296">
        <f t="shared" si="259"/>
        <v>0</v>
      </c>
      <c r="AB60" s="296">
        <f t="shared" si="259"/>
        <v>0</v>
      </c>
      <c r="AC60" s="296">
        <f t="shared" si="259"/>
        <v>0</v>
      </c>
      <c r="AD60" s="296">
        <f t="shared" si="259"/>
        <v>0</v>
      </c>
      <c r="AE60" s="296">
        <f t="shared" si="259"/>
        <v>0</v>
      </c>
      <c r="AF60" s="296">
        <f t="shared" si="259"/>
        <v>0</v>
      </c>
      <c r="AG60" s="296">
        <f t="shared" si="259"/>
        <v>0</v>
      </c>
      <c r="AH60" s="296">
        <f t="shared" si="259"/>
        <v>0</v>
      </c>
      <c r="AI60" s="296">
        <f t="shared" si="259"/>
        <v>0</v>
      </c>
      <c r="AJ60" s="296">
        <f t="shared" si="259"/>
        <v>0</v>
      </c>
      <c r="AK60" s="296">
        <f t="shared" si="259"/>
        <v>0</v>
      </c>
      <c r="AL60" s="296">
        <f t="shared" si="259"/>
        <v>0</v>
      </c>
      <c r="AM60" s="296">
        <f t="shared" si="259"/>
        <v>0</v>
      </c>
      <c r="AN60" s="296">
        <f t="shared" si="259"/>
        <v>0</v>
      </c>
      <c r="AO60" s="296">
        <f t="shared" si="259"/>
        <v>0</v>
      </c>
      <c r="AP60" s="296">
        <f t="shared" si="259"/>
        <v>0</v>
      </c>
      <c r="AQ60" s="296">
        <f t="shared" si="259"/>
        <v>0</v>
      </c>
      <c r="AR60" s="296">
        <f t="shared" si="259"/>
        <v>0</v>
      </c>
      <c r="AS60" s="296">
        <f t="shared" si="259"/>
        <v>0</v>
      </c>
      <c r="AT60" s="296">
        <f t="shared" si="259"/>
        <v>0</v>
      </c>
      <c r="AU60" s="296">
        <f t="shared" si="259"/>
        <v>0</v>
      </c>
      <c r="AV60" s="296">
        <f t="shared" si="259"/>
        <v>0</v>
      </c>
      <c r="AW60" s="296">
        <f t="shared" si="259"/>
        <v>0</v>
      </c>
      <c r="AX60" s="296">
        <f t="shared" si="259"/>
        <v>0</v>
      </c>
      <c r="AY60" s="296">
        <f t="shared" si="259"/>
        <v>0</v>
      </c>
      <c r="AZ60" s="296">
        <f t="shared" si="259"/>
        <v>0</v>
      </c>
      <c r="BA60" s="296">
        <f t="shared" si="259"/>
        <v>0</v>
      </c>
      <c r="BB60" s="296">
        <f t="shared" si="259"/>
        <v>0</v>
      </c>
      <c r="BC60" s="296">
        <f t="shared" si="259"/>
        <v>0</v>
      </c>
      <c r="BD60" s="296">
        <f t="shared" si="259"/>
        <v>0</v>
      </c>
    </row>
    <row r="61" spans="2:56" ht="20.100000000000001" customHeight="1">
      <c r="B61" s="286"/>
      <c r="D61" s="286"/>
      <c r="E61" s="286"/>
    </row>
    <row r="62" spans="2:56">
      <c r="B62" s="2" t="s">
        <v>345</v>
      </c>
    </row>
    <row r="63" spans="2:56" ht="19.5" customHeight="1">
      <c r="C63" s="2" t="s">
        <v>335</v>
      </c>
      <c r="D63" s="286"/>
      <c r="E63" s="286"/>
      <c r="F63" s="521" t="s">
        <v>403</v>
      </c>
      <c r="G63" s="521"/>
    </row>
    <row r="64" spans="2:56" ht="20.100000000000001" customHeight="1">
      <c r="B64" s="286"/>
      <c r="C64" s="301" t="s">
        <v>336</v>
      </c>
      <c r="D64" s="343" t="s">
        <v>78</v>
      </c>
      <c r="E64" s="286"/>
      <c r="F64" s="301"/>
      <c r="G64" s="303" t="s">
        <v>351</v>
      </c>
      <c r="H64" s="303" t="s">
        <v>352</v>
      </c>
      <c r="I64" s="303" t="s">
        <v>353</v>
      </c>
      <c r="J64" s="303" t="s">
        <v>354</v>
      </c>
      <c r="K64" s="303" t="s">
        <v>355</v>
      </c>
      <c r="L64" s="303" t="s">
        <v>356</v>
      </c>
      <c r="M64" s="303" t="s">
        <v>357</v>
      </c>
      <c r="N64" s="303" t="s">
        <v>358</v>
      </c>
      <c r="O64" s="303" t="s">
        <v>359</v>
      </c>
      <c r="P64" s="303" t="s">
        <v>360</v>
      </c>
      <c r="Q64" s="303" t="s">
        <v>361</v>
      </c>
      <c r="R64" s="303" t="s">
        <v>362</v>
      </c>
      <c r="S64" s="303" t="s">
        <v>363</v>
      </c>
      <c r="T64" s="303" t="s">
        <v>364</v>
      </c>
      <c r="U64" s="303" t="s">
        <v>365</v>
      </c>
      <c r="V64" s="303" t="s">
        <v>366</v>
      </c>
      <c r="W64" s="303" t="s">
        <v>367</v>
      </c>
      <c r="X64" s="303" t="s">
        <v>368</v>
      </c>
      <c r="Y64" s="303" t="s">
        <v>369</v>
      </c>
      <c r="Z64" s="303" t="s">
        <v>370</v>
      </c>
      <c r="AA64" s="303" t="s">
        <v>371</v>
      </c>
      <c r="AB64" s="303" t="s">
        <v>372</v>
      </c>
      <c r="AC64" s="303" t="s">
        <v>373</v>
      </c>
      <c r="AD64" s="303" t="s">
        <v>374</v>
      </c>
      <c r="AE64" s="303" t="s">
        <v>375</v>
      </c>
      <c r="AF64" s="303" t="s">
        <v>376</v>
      </c>
      <c r="AG64" s="303" t="s">
        <v>377</v>
      </c>
      <c r="AH64" s="303" t="s">
        <v>378</v>
      </c>
      <c r="AI64" s="303" t="s">
        <v>379</v>
      </c>
      <c r="AJ64" s="303" t="s">
        <v>380</v>
      </c>
      <c r="AK64" s="303" t="s">
        <v>381</v>
      </c>
      <c r="AL64" s="303" t="s">
        <v>382</v>
      </c>
      <c r="AM64" s="303" t="s">
        <v>383</v>
      </c>
      <c r="AN64" s="303" t="s">
        <v>384</v>
      </c>
      <c r="AO64" s="303" t="s">
        <v>385</v>
      </c>
      <c r="AP64" s="303" t="s">
        <v>386</v>
      </c>
      <c r="AQ64" s="303" t="s">
        <v>387</v>
      </c>
      <c r="AR64" s="303" t="s">
        <v>388</v>
      </c>
      <c r="AS64" s="303" t="s">
        <v>389</v>
      </c>
      <c r="AT64" s="303" t="s">
        <v>390</v>
      </c>
      <c r="AU64" s="303" t="s">
        <v>391</v>
      </c>
      <c r="AV64" s="303" t="s">
        <v>392</v>
      </c>
      <c r="AW64" s="303" t="s">
        <v>393</v>
      </c>
      <c r="AX64" s="303" t="s">
        <v>394</v>
      </c>
      <c r="AY64" s="303" t="s">
        <v>395</v>
      </c>
      <c r="AZ64" s="303" t="s">
        <v>396</v>
      </c>
      <c r="BA64" s="303" t="s">
        <v>397</v>
      </c>
      <c r="BB64" s="303" t="s">
        <v>398</v>
      </c>
      <c r="BC64" s="303" t="s">
        <v>399</v>
      </c>
      <c r="BD64" s="303" t="s">
        <v>400</v>
      </c>
    </row>
    <row r="65" spans="2:56" ht="20.100000000000001" customHeight="1">
      <c r="B65" s="286"/>
      <c r="C65" s="301" t="s">
        <v>337</v>
      </c>
      <c r="D65" s="342">
        <f>支出①!G17*1000</f>
        <v>0</v>
      </c>
      <c r="E65" s="286" t="s">
        <v>338</v>
      </c>
      <c r="F65" s="301" t="s">
        <v>533</v>
      </c>
      <c r="G65" s="296">
        <f>IF(D65="","",D65)</f>
        <v>0</v>
      </c>
      <c r="H65" s="296">
        <f t="shared" ref="H65:AM65" si="260">IF(G67="","",G67)</f>
        <v>0</v>
      </c>
      <c r="I65" s="296">
        <f t="shared" si="260"/>
        <v>0</v>
      </c>
      <c r="J65" s="296">
        <f t="shared" si="260"/>
        <v>0</v>
      </c>
      <c r="K65" s="296">
        <f t="shared" si="260"/>
        <v>0</v>
      </c>
      <c r="L65" s="296">
        <f t="shared" si="260"/>
        <v>0</v>
      </c>
      <c r="M65" s="296">
        <f t="shared" si="260"/>
        <v>0</v>
      </c>
      <c r="N65" s="296">
        <f t="shared" si="260"/>
        <v>0</v>
      </c>
      <c r="O65" s="296">
        <f t="shared" si="260"/>
        <v>0</v>
      </c>
      <c r="P65" s="296">
        <f t="shared" si="260"/>
        <v>0</v>
      </c>
      <c r="Q65" s="296">
        <f t="shared" si="260"/>
        <v>0</v>
      </c>
      <c r="R65" s="296">
        <f t="shared" si="260"/>
        <v>0</v>
      </c>
      <c r="S65" s="296">
        <f t="shared" si="260"/>
        <v>0</v>
      </c>
      <c r="T65" s="296">
        <f t="shared" si="260"/>
        <v>0</v>
      </c>
      <c r="U65" s="296">
        <f t="shared" si="260"/>
        <v>0</v>
      </c>
      <c r="V65" s="296">
        <f t="shared" si="260"/>
        <v>0</v>
      </c>
      <c r="W65" s="296">
        <f t="shared" si="260"/>
        <v>0</v>
      </c>
      <c r="X65" s="296">
        <f t="shared" si="260"/>
        <v>0</v>
      </c>
      <c r="Y65" s="296">
        <f t="shared" si="260"/>
        <v>0</v>
      </c>
      <c r="Z65" s="296">
        <f t="shared" si="260"/>
        <v>0</v>
      </c>
      <c r="AA65" s="296">
        <f t="shared" si="260"/>
        <v>0</v>
      </c>
      <c r="AB65" s="296">
        <f t="shared" si="260"/>
        <v>0</v>
      </c>
      <c r="AC65" s="296">
        <f t="shared" si="260"/>
        <v>0</v>
      </c>
      <c r="AD65" s="296">
        <f t="shared" si="260"/>
        <v>0</v>
      </c>
      <c r="AE65" s="296">
        <f t="shared" si="260"/>
        <v>0</v>
      </c>
      <c r="AF65" s="296">
        <f t="shared" si="260"/>
        <v>0</v>
      </c>
      <c r="AG65" s="296">
        <f t="shared" si="260"/>
        <v>0</v>
      </c>
      <c r="AH65" s="296">
        <f t="shared" si="260"/>
        <v>0</v>
      </c>
      <c r="AI65" s="296">
        <f t="shared" si="260"/>
        <v>0</v>
      </c>
      <c r="AJ65" s="296">
        <f t="shared" si="260"/>
        <v>0</v>
      </c>
      <c r="AK65" s="296">
        <f t="shared" si="260"/>
        <v>0</v>
      </c>
      <c r="AL65" s="296">
        <f t="shared" si="260"/>
        <v>0</v>
      </c>
      <c r="AM65" s="296">
        <f t="shared" si="260"/>
        <v>0</v>
      </c>
      <c r="AN65" s="296">
        <f t="shared" ref="AN65:BD65" si="261">IF(AM67="","",AM67)</f>
        <v>0</v>
      </c>
      <c r="AO65" s="296">
        <f t="shared" si="261"/>
        <v>0</v>
      </c>
      <c r="AP65" s="296">
        <f t="shared" si="261"/>
        <v>0</v>
      </c>
      <c r="AQ65" s="296">
        <f t="shared" si="261"/>
        <v>0</v>
      </c>
      <c r="AR65" s="296">
        <f t="shared" si="261"/>
        <v>0</v>
      </c>
      <c r="AS65" s="296">
        <f t="shared" si="261"/>
        <v>0</v>
      </c>
      <c r="AT65" s="296">
        <f t="shared" si="261"/>
        <v>0</v>
      </c>
      <c r="AU65" s="296">
        <f t="shared" si="261"/>
        <v>0</v>
      </c>
      <c r="AV65" s="296">
        <f t="shared" si="261"/>
        <v>0</v>
      </c>
      <c r="AW65" s="296">
        <f t="shared" si="261"/>
        <v>0</v>
      </c>
      <c r="AX65" s="296">
        <f t="shared" si="261"/>
        <v>0</v>
      </c>
      <c r="AY65" s="296">
        <f t="shared" si="261"/>
        <v>0</v>
      </c>
      <c r="AZ65" s="296">
        <f t="shared" si="261"/>
        <v>0</v>
      </c>
      <c r="BA65" s="296">
        <f t="shared" si="261"/>
        <v>0</v>
      </c>
      <c r="BB65" s="296">
        <f t="shared" si="261"/>
        <v>0</v>
      </c>
      <c r="BC65" s="296">
        <f t="shared" si="261"/>
        <v>0</v>
      </c>
      <c r="BD65" s="296">
        <f t="shared" si="261"/>
        <v>0</v>
      </c>
    </row>
    <row r="66" spans="2:56" ht="20.100000000000001" customHeight="1">
      <c r="B66" s="286"/>
      <c r="C66" s="301" t="s">
        <v>294</v>
      </c>
      <c r="D66" s="297">
        <v>30</v>
      </c>
      <c r="E66" s="285" t="s">
        <v>123</v>
      </c>
      <c r="F66" s="301" t="s">
        <v>295</v>
      </c>
      <c r="G66" s="296">
        <f t="shared" ref="G66:AL66" si="262">IF(OR(G65="",$D$67=""),"", -MIN(G65*$D$67, G65))</f>
        <v>0</v>
      </c>
      <c r="H66" s="296">
        <f t="shared" si="262"/>
        <v>0</v>
      </c>
      <c r="I66" s="296">
        <f t="shared" si="262"/>
        <v>0</v>
      </c>
      <c r="J66" s="296">
        <f t="shared" si="262"/>
        <v>0</v>
      </c>
      <c r="K66" s="296">
        <f t="shared" si="262"/>
        <v>0</v>
      </c>
      <c r="L66" s="296">
        <f t="shared" si="262"/>
        <v>0</v>
      </c>
      <c r="M66" s="296">
        <f t="shared" si="262"/>
        <v>0</v>
      </c>
      <c r="N66" s="296">
        <f t="shared" si="262"/>
        <v>0</v>
      </c>
      <c r="O66" s="296">
        <f t="shared" si="262"/>
        <v>0</v>
      </c>
      <c r="P66" s="296">
        <f t="shared" si="262"/>
        <v>0</v>
      </c>
      <c r="Q66" s="296">
        <f t="shared" si="262"/>
        <v>0</v>
      </c>
      <c r="R66" s="296">
        <f t="shared" si="262"/>
        <v>0</v>
      </c>
      <c r="S66" s="296">
        <f t="shared" si="262"/>
        <v>0</v>
      </c>
      <c r="T66" s="296">
        <f t="shared" si="262"/>
        <v>0</v>
      </c>
      <c r="U66" s="296">
        <f t="shared" si="262"/>
        <v>0</v>
      </c>
      <c r="V66" s="296">
        <f t="shared" si="262"/>
        <v>0</v>
      </c>
      <c r="W66" s="296">
        <f t="shared" si="262"/>
        <v>0</v>
      </c>
      <c r="X66" s="296">
        <f t="shared" si="262"/>
        <v>0</v>
      </c>
      <c r="Y66" s="296">
        <f t="shared" si="262"/>
        <v>0</v>
      </c>
      <c r="Z66" s="296">
        <f t="shared" si="262"/>
        <v>0</v>
      </c>
      <c r="AA66" s="296">
        <f t="shared" si="262"/>
        <v>0</v>
      </c>
      <c r="AB66" s="296">
        <f t="shared" si="262"/>
        <v>0</v>
      </c>
      <c r="AC66" s="296">
        <f t="shared" si="262"/>
        <v>0</v>
      </c>
      <c r="AD66" s="296">
        <f t="shared" si="262"/>
        <v>0</v>
      </c>
      <c r="AE66" s="296">
        <f t="shared" si="262"/>
        <v>0</v>
      </c>
      <c r="AF66" s="296">
        <f t="shared" si="262"/>
        <v>0</v>
      </c>
      <c r="AG66" s="296">
        <f t="shared" si="262"/>
        <v>0</v>
      </c>
      <c r="AH66" s="296">
        <f t="shared" si="262"/>
        <v>0</v>
      </c>
      <c r="AI66" s="296">
        <f t="shared" si="262"/>
        <v>0</v>
      </c>
      <c r="AJ66" s="296">
        <f t="shared" si="262"/>
        <v>0</v>
      </c>
      <c r="AK66" s="296">
        <f t="shared" si="262"/>
        <v>0</v>
      </c>
      <c r="AL66" s="296">
        <f t="shared" si="262"/>
        <v>0</v>
      </c>
      <c r="AM66" s="296">
        <f t="shared" ref="AM66:BD66" si="263">IF(OR(AM65="",$D$67=""),"", -MIN(AM65*$D$67, AM65))</f>
        <v>0</v>
      </c>
      <c r="AN66" s="296">
        <f t="shared" si="263"/>
        <v>0</v>
      </c>
      <c r="AO66" s="296">
        <f t="shared" si="263"/>
        <v>0</v>
      </c>
      <c r="AP66" s="296">
        <f t="shared" si="263"/>
        <v>0</v>
      </c>
      <c r="AQ66" s="296">
        <f t="shared" si="263"/>
        <v>0</v>
      </c>
      <c r="AR66" s="296">
        <f t="shared" si="263"/>
        <v>0</v>
      </c>
      <c r="AS66" s="296">
        <f t="shared" si="263"/>
        <v>0</v>
      </c>
      <c r="AT66" s="296">
        <f t="shared" si="263"/>
        <v>0</v>
      </c>
      <c r="AU66" s="296">
        <f t="shared" si="263"/>
        <v>0</v>
      </c>
      <c r="AV66" s="296">
        <f t="shared" si="263"/>
        <v>0</v>
      </c>
      <c r="AW66" s="296">
        <f t="shared" si="263"/>
        <v>0</v>
      </c>
      <c r="AX66" s="296">
        <f t="shared" si="263"/>
        <v>0</v>
      </c>
      <c r="AY66" s="296">
        <f t="shared" si="263"/>
        <v>0</v>
      </c>
      <c r="AZ66" s="296">
        <f t="shared" si="263"/>
        <v>0</v>
      </c>
      <c r="BA66" s="296">
        <f t="shared" si="263"/>
        <v>0</v>
      </c>
      <c r="BB66" s="296">
        <f t="shared" si="263"/>
        <v>0</v>
      </c>
      <c r="BC66" s="296">
        <f t="shared" si="263"/>
        <v>0</v>
      </c>
      <c r="BD66" s="296">
        <f t="shared" si="263"/>
        <v>0</v>
      </c>
    </row>
    <row r="67" spans="2:56" ht="20.100000000000001" customHeight="1">
      <c r="B67" s="286"/>
      <c r="C67" s="302" t="s">
        <v>346</v>
      </c>
      <c r="D67" s="297">
        <v>6.7000000000000004E-2</v>
      </c>
      <c r="E67" s="286"/>
      <c r="F67" s="301" t="s">
        <v>296</v>
      </c>
      <c r="G67" s="296">
        <f t="shared" ref="G67:AL67" si="264">IF(OR(G65="",G66=""),"",SUM(G65:G66))</f>
        <v>0</v>
      </c>
      <c r="H67" s="296">
        <f t="shared" si="264"/>
        <v>0</v>
      </c>
      <c r="I67" s="296">
        <f t="shared" si="264"/>
        <v>0</v>
      </c>
      <c r="J67" s="296">
        <f t="shared" si="264"/>
        <v>0</v>
      </c>
      <c r="K67" s="296">
        <f t="shared" si="264"/>
        <v>0</v>
      </c>
      <c r="L67" s="296">
        <f t="shared" si="264"/>
        <v>0</v>
      </c>
      <c r="M67" s="296">
        <f t="shared" si="264"/>
        <v>0</v>
      </c>
      <c r="N67" s="296">
        <f t="shared" si="264"/>
        <v>0</v>
      </c>
      <c r="O67" s="296">
        <f t="shared" si="264"/>
        <v>0</v>
      </c>
      <c r="P67" s="296">
        <f t="shared" si="264"/>
        <v>0</v>
      </c>
      <c r="Q67" s="296">
        <f t="shared" si="264"/>
        <v>0</v>
      </c>
      <c r="R67" s="296">
        <f t="shared" si="264"/>
        <v>0</v>
      </c>
      <c r="S67" s="296">
        <f t="shared" si="264"/>
        <v>0</v>
      </c>
      <c r="T67" s="296">
        <f t="shared" si="264"/>
        <v>0</v>
      </c>
      <c r="U67" s="296">
        <f t="shared" si="264"/>
        <v>0</v>
      </c>
      <c r="V67" s="296">
        <f t="shared" si="264"/>
        <v>0</v>
      </c>
      <c r="W67" s="296">
        <f t="shared" si="264"/>
        <v>0</v>
      </c>
      <c r="X67" s="296">
        <f t="shared" si="264"/>
        <v>0</v>
      </c>
      <c r="Y67" s="296">
        <f t="shared" si="264"/>
        <v>0</v>
      </c>
      <c r="Z67" s="296">
        <f t="shared" si="264"/>
        <v>0</v>
      </c>
      <c r="AA67" s="296">
        <f t="shared" si="264"/>
        <v>0</v>
      </c>
      <c r="AB67" s="296">
        <f t="shared" si="264"/>
        <v>0</v>
      </c>
      <c r="AC67" s="296">
        <f t="shared" si="264"/>
        <v>0</v>
      </c>
      <c r="AD67" s="296">
        <f t="shared" si="264"/>
        <v>0</v>
      </c>
      <c r="AE67" s="296">
        <f t="shared" si="264"/>
        <v>0</v>
      </c>
      <c r="AF67" s="296">
        <f t="shared" si="264"/>
        <v>0</v>
      </c>
      <c r="AG67" s="296">
        <f t="shared" si="264"/>
        <v>0</v>
      </c>
      <c r="AH67" s="296">
        <f t="shared" si="264"/>
        <v>0</v>
      </c>
      <c r="AI67" s="296">
        <f t="shared" si="264"/>
        <v>0</v>
      </c>
      <c r="AJ67" s="296">
        <f t="shared" si="264"/>
        <v>0</v>
      </c>
      <c r="AK67" s="296">
        <f t="shared" si="264"/>
        <v>0</v>
      </c>
      <c r="AL67" s="296">
        <f t="shared" si="264"/>
        <v>0</v>
      </c>
      <c r="AM67" s="296">
        <f t="shared" ref="AM67:BD67" si="265">IF(OR(AM65="",AM66=""),"",SUM(AM65:AM66))</f>
        <v>0</v>
      </c>
      <c r="AN67" s="296">
        <f t="shared" si="265"/>
        <v>0</v>
      </c>
      <c r="AO67" s="296">
        <f t="shared" si="265"/>
        <v>0</v>
      </c>
      <c r="AP67" s="296">
        <f t="shared" si="265"/>
        <v>0</v>
      </c>
      <c r="AQ67" s="296">
        <f t="shared" si="265"/>
        <v>0</v>
      </c>
      <c r="AR67" s="296">
        <f t="shared" si="265"/>
        <v>0</v>
      </c>
      <c r="AS67" s="296">
        <f t="shared" si="265"/>
        <v>0</v>
      </c>
      <c r="AT67" s="296">
        <f t="shared" si="265"/>
        <v>0</v>
      </c>
      <c r="AU67" s="296">
        <f t="shared" si="265"/>
        <v>0</v>
      </c>
      <c r="AV67" s="296">
        <f t="shared" si="265"/>
        <v>0</v>
      </c>
      <c r="AW67" s="296">
        <f t="shared" si="265"/>
        <v>0</v>
      </c>
      <c r="AX67" s="296">
        <f t="shared" si="265"/>
        <v>0</v>
      </c>
      <c r="AY67" s="296">
        <f t="shared" si="265"/>
        <v>0</v>
      </c>
      <c r="AZ67" s="296">
        <f t="shared" si="265"/>
        <v>0</v>
      </c>
      <c r="BA67" s="296">
        <f t="shared" si="265"/>
        <v>0</v>
      </c>
      <c r="BB67" s="296">
        <f t="shared" si="265"/>
        <v>0</v>
      </c>
      <c r="BC67" s="296">
        <f t="shared" si="265"/>
        <v>0</v>
      </c>
      <c r="BD67" s="296">
        <f t="shared" si="265"/>
        <v>0</v>
      </c>
    </row>
    <row r="68" spans="2:56" ht="20.100000000000001" customHeight="1">
      <c r="B68" s="286"/>
      <c r="C68" s="299"/>
      <c r="D68" s="299"/>
      <c r="E68" s="286"/>
    </row>
    <row r="69" spans="2:56" ht="20.100000000000001" customHeight="1">
      <c r="B69" s="286"/>
      <c r="D69" s="286"/>
      <c r="E69" s="286"/>
    </row>
    <row r="70" spans="2:56" ht="20.100000000000001" customHeight="1">
      <c r="C70" s="2" t="s">
        <v>340</v>
      </c>
      <c r="F70" s="521" t="s">
        <v>403</v>
      </c>
      <c r="G70" s="521"/>
    </row>
    <row r="71" spans="2:56" ht="20.100000000000001" customHeight="1">
      <c r="B71" s="286"/>
      <c r="C71" s="301" t="s">
        <v>336</v>
      </c>
      <c r="D71" s="343" t="s">
        <v>484</v>
      </c>
      <c r="E71" s="286"/>
      <c r="F71" s="301"/>
      <c r="G71" s="303" t="s">
        <v>351</v>
      </c>
      <c r="H71" s="303" t="s">
        <v>352</v>
      </c>
      <c r="I71" s="303" t="s">
        <v>353</v>
      </c>
      <c r="J71" s="303" t="s">
        <v>354</v>
      </c>
      <c r="K71" s="303" t="s">
        <v>355</v>
      </c>
      <c r="L71" s="303" t="s">
        <v>356</v>
      </c>
      <c r="M71" s="303" t="s">
        <v>357</v>
      </c>
      <c r="N71" s="303" t="s">
        <v>358</v>
      </c>
      <c r="O71" s="303" t="s">
        <v>359</v>
      </c>
      <c r="P71" s="303" t="s">
        <v>360</v>
      </c>
      <c r="Q71" s="303" t="s">
        <v>361</v>
      </c>
      <c r="R71" s="303" t="s">
        <v>362</v>
      </c>
      <c r="S71" s="303" t="s">
        <v>363</v>
      </c>
      <c r="T71" s="303" t="s">
        <v>364</v>
      </c>
      <c r="U71" s="303" t="s">
        <v>365</v>
      </c>
      <c r="V71" s="303" t="s">
        <v>366</v>
      </c>
      <c r="W71" s="303" t="s">
        <v>367</v>
      </c>
      <c r="X71" s="303" t="s">
        <v>368</v>
      </c>
      <c r="Y71" s="303" t="s">
        <v>369</v>
      </c>
      <c r="Z71" s="303" t="s">
        <v>370</v>
      </c>
      <c r="AA71" s="303" t="s">
        <v>371</v>
      </c>
      <c r="AB71" s="303" t="s">
        <v>372</v>
      </c>
      <c r="AC71" s="303" t="s">
        <v>373</v>
      </c>
      <c r="AD71" s="303" t="s">
        <v>374</v>
      </c>
      <c r="AE71" s="303" t="s">
        <v>375</v>
      </c>
      <c r="AF71" s="303" t="s">
        <v>376</v>
      </c>
      <c r="AG71" s="303" t="s">
        <v>377</v>
      </c>
      <c r="AH71" s="303" t="s">
        <v>378</v>
      </c>
      <c r="AI71" s="303" t="s">
        <v>379</v>
      </c>
      <c r="AJ71" s="303" t="s">
        <v>380</v>
      </c>
      <c r="AK71" s="303" t="s">
        <v>381</v>
      </c>
      <c r="AL71" s="303" t="s">
        <v>382</v>
      </c>
      <c r="AM71" s="303" t="s">
        <v>383</v>
      </c>
      <c r="AN71" s="303" t="s">
        <v>384</v>
      </c>
      <c r="AO71" s="303" t="s">
        <v>385</v>
      </c>
      <c r="AP71" s="303" t="s">
        <v>386</v>
      </c>
      <c r="AQ71" s="303" t="s">
        <v>387</v>
      </c>
      <c r="AR71" s="303" t="s">
        <v>388</v>
      </c>
      <c r="AS71" s="303" t="s">
        <v>389</v>
      </c>
      <c r="AT71" s="303" t="s">
        <v>390</v>
      </c>
      <c r="AU71" s="303" t="s">
        <v>391</v>
      </c>
      <c r="AV71" s="303" t="s">
        <v>392</v>
      </c>
      <c r="AW71" s="303" t="s">
        <v>393</v>
      </c>
      <c r="AX71" s="303" t="s">
        <v>394</v>
      </c>
      <c r="AY71" s="303" t="s">
        <v>395</v>
      </c>
      <c r="AZ71" s="303" t="s">
        <v>396</v>
      </c>
      <c r="BA71" s="303" t="s">
        <v>397</v>
      </c>
      <c r="BB71" s="303" t="s">
        <v>398</v>
      </c>
      <c r="BC71" s="303" t="s">
        <v>399</v>
      </c>
      <c r="BD71" s="303" t="s">
        <v>400</v>
      </c>
    </row>
    <row r="72" spans="2:56" ht="20.100000000000001" customHeight="1">
      <c r="B72" s="286"/>
      <c r="C72" s="301" t="s">
        <v>337</v>
      </c>
      <c r="D72" s="342">
        <f>支出①!G34*1000</f>
        <v>0</v>
      </c>
      <c r="E72" s="286" t="s">
        <v>338</v>
      </c>
      <c r="F72" s="301" t="s">
        <v>533</v>
      </c>
      <c r="G72" s="296">
        <f>IF(D72="","",D72)</f>
        <v>0</v>
      </c>
      <c r="H72" s="296">
        <f>IF(G74="","",G74)</f>
        <v>0</v>
      </c>
      <c r="I72" s="296">
        <f t="shared" ref="I72:BC72" si="266">IF(H74="","",H74)</f>
        <v>0</v>
      </c>
      <c r="J72" s="296">
        <f t="shared" si="266"/>
        <v>0</v>
      </c>
      <c r="K72" s="296">
        <f t="shared" si="266"/>
        <v>0</v>
      </c>
      <c r="L72" s="296">
        <f t="shared" si="266"/>
        <v>0</v>
      </c>
      <c r="M72" s="296">
        <f t="shared" si="266"/>
        <v>0</v>
      </c>
      <c r="N72" s="296">
        <f t="shared" si="266"/>
        <v>0</v>
      </c>
      <c r="O72" s="296">
        <f t="shared" si="266"/>
        <v>0</v>
      </c>
      <c r="P72" s="296">
        <f t="shared" si="266"/>
        <v>0</v>
      </c>
      <c r="Q72" s="296">
        <f t="shared" si="266"/>
        <v>0</v>
      </c>
      <c r="R72" s="296">
        <f t="shared" si="266"/>
        <v>0</v>
      </c>
      <c r="S72" s="296">
        <f t="shared" si="266"/>
        <v>0</v>
      </c>
      <c r="T72" s="296">
        <f t="shared" si="266"/>
        <v>0</v>
      </c>
      <c r="U72" s="296">
        <f t="shared" si="266"/>
        <v>0</v>
      </c>
      <c r="V72" s="296">
        <f t="shared" si="266"/>
        <v>0</v>
      </c>
      <c r="W72" s="296">
        <f t="shared" si="266"/>
        <v>0</v>
      </c>
      <c r="X72" s="296">
        <f t="shared" si="266"/>
        <v>0</v>
      </c>
      <c r="Y72" s="296">
        <f t="shared" si="266"/>
        <v>0</v>
      </c>
      <c r="Z72" s="296">
        <f t="shared" si="266"/>
        <v>0</v>
      </c>
      <c r="AA72" s="296">
        <f t="shared" si="266"/>
        <v>0</v>
      </c>
      <c r="AB72" s="296">
        <f t="shared" si="266"/>
        <v>0</v>
      </c>
      <c r="AC72" s="296">
        <f t="shared" si="266"/>
        <v>0</v>
      </c>
      <c r="AD72" s="296">
        <f t="shared" si="266"/>
        <v>0</v>
      </c>
      <c r="AE72" s="296">
        <f t="shared" si="266"/>
        <v>0</v>
      </c>
      <c r="AF72" s="296">
        <f t="shared" si="266"/>
        <v>0</v>
      </c>
      <c r="AG72" s="296">
        <f t="shared" si="266"/>
        <v>0</v>
      </c>
      <c r="AH72" s="296">
        <f t="shared" si="266"/>
        <v>0</v>
      </c>
      <c r="AI72" s="296">
        <f t="shared" si="266"/>
        <v>0</v>
      </c>
      <c r="AJ72" s="296">
        <f t="shared" si="266"/>
        <v>0</v>
      </c>
      <c r="AK72" s="296">
        <f t="shared" si="266"/>
        <v>0</v>
      </c>
      <c r="AL72" s="296">
        <f t="shared" si="266"/>
        <v>0</v>
      </c>
      <c r="AM72" s="296">
        <f t="shared" si="266"/>
        <v>0</v>
      </c>
      <c r="AN72" s="296">
        <f t="shared" si="266"/>
        <v>0</v>
      </c>
      <c r="AO72" s="296">
        <f t="shared" si="266"/>
        <v>0</v>
      </c>
      <c r="AP72" s="296">
        <f t="shared" si="266"/>
        <v>0</v>
      </c>
      <c r="AQ72" s="296">
        <f t="shared" si="266"/>
        <v>0</v>
      </c>
      <c r="AR72" s="296">
        <f t="shared" si="266"/>
        <v>0</v>
      </c>
      <c r="AS72" s="296">
        <f t="shared" si="266"/>
        <v>0</v>
      </c>
      <c r="AT72" s="296">
        <f t="shared" si="266"/>
        <v>0</v>
      </c>
      <c r="AU72" s="296">
        <f t="shared" si="266"/>
        <v>0</v>
      </c>
      <c r="AV72" s="296">
        <f t="shared" si="266"/>
        <v>0</v>
      </c>
      <c r="AW72" s="296">
        <f t="shared" si="266"/>
        <v>0</v>
      </c>
      <c r="AX72" s="296">
        <f t="shared" si="266"/>
        <v>0</v>
      </c>
      <c r="AY72" s="296">
        <f t="shared" si="266"/>
        <v>0</v>
      </c>
      <c r="AZ72" s="296">
        <f t="shared" si="266"/>
        <v>0</v>
      </c>
      <c r="BA72" s="296">
        <f t="shared" si="266"/>
        <v>0</v>
      </c>
      <c r="BB72" s="296">
        <f t="shared" si="266"/>
        <v>0</v>
      </c>
      <c r="BC72" s="296">
        <f t="shared" si="266"/>
        <v>0</v>
      </c>
      <c r="BD72" s="296">
        <f>IF(BC74="","",BC74)</f>
        <v>0</v>
      </c>
    </row>
    <row r="73" spans="2:56" ht="20.100000000000001" customHeight="1">
      <c r="B73" s="286"/>
      <c r="C73" s="301" t="s">
        <v>294</v>
      </c>
      <c r="D73" s="297">
        <v>22</v>
      </c>
      <c r="E73" s="285" t="s">
        <v>123</v>
      </c>
      <c r="F73" s="301" t="s">
        <v>295</v>
      </c>
      <c r="G73" s="296">
        <f t="shared" ref="G73:AL73" si="267">IF(OR(G72="",$D$74=""),"", -MIN(G72*$D$74, G72))</f>
        <v>0</v>
      </c>
      <c r="H73" s="296">
        <f t="shared" si="267"/>
        <v>0</v>
      </c>
      <c r="I73" s="296">
        <f t="shared" si="267"/>
        <v>0</v>
      </c>
      <c r="J73" s="296">
        <f t="shared" si="267"/>
        <v>0</v>
      </c>
      <c r="K73" s="296">
        <f t="shared" si="267"/>
        <v>0</v>
      </c>
      <c r="L73" s="296">
        <f t="shared" si="267"/>
        <v>0</v>
      </c>
      <c r="M73" s="296">
        <f t="shared" si="267"/>
        <v>0</v>
      </c>
      <c r="N73" s="296">
        <f t="shared" si="267"/>
        <v>0</v>
      </c>
      <c r="O73" s="296">
        <f t="shared" si="267"/>
        <v>0</v>
      </c>
      <c r="P73" s="296">
        <f t="shared" si="267"/>
        <v>0</v>
      </c>
      <c r="Q73" s="296">
        <f t="shared" si="267"/>
        <v>0</v>
      </c>
      <c r="R73" s="296">
        <f t="shared" si="267"/>
        <v>0</v>
      </c>
      <c r="S73" s="296">
        <f t="shared" si="267"/>
        <v>0</v>
      </c>
      <c r="T73" s="296">
        <f t="shared" si="267"/>
        <v>0</v>
      </c>
      <c r="U73" s="296">
        <f t="shared" si="267"/>
        <v>0</v>
      </c>
      <c r="V73" s="296">
        <f t="shared" si="267"/>
        <v>0</v>
      </c>
      <c r="W73" s="296">
        <f t="shared" si="267"/>
        <v>0</v>
      </c>
      <c r="X73" s="296">
        <f t="shared" si="267"/>
        <v>0</v>
      </c>
      <c r="Y73" s="296">
        <f t="shared" si="267"/>
        <v>0</v>
      </c>
      <c r="Z73" s="296">
        <f t="shared" si="267"/>
        <v>0</v>
      </c>
      <c r="AA73" s="296">
        <f t="shared" si="267"/>
        <v>0</v>
      </c>
      <c r="AB73" s="296">
        <f t="shared" si="267"/>
        <v>0</v>
      </c>
      <c r="AC73" s="296">
        <f t="shared" si="267"/>
        <v>0</v>
      </c>
      <c r="AD73" s="296">
        <f t="shared" si="267"/>
        <v>0</v>
      </c>
      <c r="AE73" s="296">
        <f t="shared" si="267"/>
        <v>0</v>
      </c>
      <c r="AF73" s="296">
        <f t="shared" si="267"/>
        <v>0</v>
      </c>
      <c r="AG73" s="296">
        <f t="shared" si="267"/>
        <v>0</v>
      </c>
      <c r="AH73" s="296">
        <f t="shared" si="267"/>
        <v>0</v>
      </c>
      <c r="AI73" s="296">
        <f t="shared" si="267"/>
        <v>0</v>
      </c>
      <c r="AJ73" s="296">
        <f t="shared" si="267"/>
        <v>0</v>
      </c>
      <c r="AK73" s="296">
        <f t="shared" si="267"/>
        <v>0</v>
      </c>
      <c r="AL73" s="296">
        <f t="shared" si="267"/>
        <v>0</v>
      </c>
      <c r="AM73" s="296">
        <f t="shared" ref="AM73:BD73" si="268">IF(OR(AM72="",$D$74=""),"", -MIN(AM72*$D$74, AM72))</f>
        <v>0</v>
      </c>
      <c r="AN73" s="296">
        <f t="shared" si="268"/>
        <v>0</v>
      </c>
      <c r="AO73" s="296">
        <f t="shared" si="268"/>
        <v>0</v>
      </c>
      <c r="AP73" s="296">
        <f t="shared" si="268"/>
        <v>0</v>
      </c>
      <c r="AQ73" s="296">
        <f t="shared" si="268"/>
        <v>0</v>
      </c>
      <c r="AR73" s="296">
        <f t="shared" si="268"/>
        <v>0</v>
      </c>
      <c r="AS73" s="296">
        <f t="shared" si="268"/>
        <v>0</v>
      </c>
      <c r="AT73" s="296">
        <f t="shared" si="268"/>
        <v>0</v>
      </c>
      <c r="AU73" s="296">
        <f t="shared" si="268"/>
        <v>0</v>
      </c>
      <c r="AV73" s="296">
        <f t="shared" si="268"/>
        <v>0</v>
      </c>
      <c r="AW73" s="296">
        <f t="shared" si="268"/>
        <v>0</v>
      </c>
      <c r="AX73" s="296">
        <f t="shared" si="268"/>
        <v>0</v>
      </c>
      <c r="AY73" s="296">
        <f t="shared" si="268"/>
        <v>0</v>
      </c>
      <c r="AZ73" s="296">
        <f t="shared" si="268"/>
        <v>0</v>
      </c>
      <c r="BA73" s="296">
        <f t="shared" si="268"/>
        <v>0</v>
      </c>
      <c r="BB73" s="296">
        <f t="shared" si="268"/>
        <v>0</v>
      </c>
      <c r="BC73" s="296">
        <f t="shared" si="268"/>
        <v>0</v>
      </c>
      <c r="BD73" s="296">
        <f t="shared" si="268"/>
        <v>0</v>
      </c>
    </row>
    <row r="74" spans="2:56" ht="20.100000000000001" customHeight="1">
      <c r="B74" s="286"/>
      <c r="C74" s="302" t="s">
        <v>346</v>
      </c>
      <c r="D74" s="297">
        <v>9.0999999999999998E-2</v>
      </c>
      <c r="E74" s="286"/>
      <c r="F74" s="301" t="s">
        <v>296</v>
      </c>
      <c r="G74" s="296">
        <f>IF(OR(G72="",G73=""),"",SUM(G72:G73))</f>
        <v>0</v>
      </c>
      <c r="H74" s="296">
        <f>IF(OR(H72="",H73=""),"",SUM(H72:H73))</f>
        <v>0</v>
      </c>
      <c r="I74" s="296">
        <f t="shared" ref="I74" si="269">IF(OR(I72="",I73=""),"",SUM(I72:I73))</f>
        <v>0</v>
      </c>
      <c r="J74" s="296">
        <f t="shared" ref="J74" si="270">IF(OR(J72="",J73=""),"",SUM(J72:J73))</f>
        <v>0</v>
      </c>
      <c r="K74" s="296">
        <f t="shared" ref="K74" si="271">IF(OR(K72="",K73=""),"",SUM(K72:K73))</f>
        <v>0</v>
      </c>
      <c r="L74" s="296">
        <f t="shared" ref="L74" si="272">IF(OR(L72="",L73=""),"",SUM(L72:L73))</f>
        <v>0</v>
      </c>
      <c r="M74" s="296">
        <f t="shared" ref="M74" si="273">IF(OR(M72="",M73=""),"",SUM(M72:M73))</f>
        <v>0</v>
      </c>
      <c r="N74" s="296">
        <f t="shared" ref="N74" si="274">IF(OR(N72="",N73=""),"",SUM(N72:N73))</f>
        <v>0</v>
      </c>
      <c r="O74" s="296">
        <f t="shared" ref="O74" si="275">IF(OR(O72="",O73=""),"",SUM(O72:O73))</f>
        <v>0</v>
      </c>
      <c r="P74" s="296">
        <f t="shared" ref="P74" si="276">IF(OR(P72="",P73=""),"",SUM(P72:P73))</f>
        <v>0</v>
      </c>
      <c r="Q74" s="296">
        <f t="shared" ref="Q74" si="277">IF(OR(Q72="",Q73=""),"",SUM(Q72:Q73))</f>
        <v>0</v>
      </c>
      <c r="R74" s="296">
        <f t="shared" ref="R74" si="278">IF(OR(R72="",R73=""),"",SUM(R72:R73))</f>
        <v>0</v>
      </c>
      <c r="S74" s="296">
        <f t="shared" ref="S74" si="279">IF(OR(S72="",S73=""),"",SUM(S72:S73))</f>
        <v>0</v>
      </c>
      <c r="T74" s="296">
        <f t="shared" ref="T74" si="280">IF(OR(T72="",T73=""),"",SUM(T72:T73))</f>
        <v>0</v>
      </c>
      <c r="U74" s="296">
        <f t="shared" ref="U74" si="281">IF(OR(U72="",U73=""),"",SUM(U72:U73))</f>
        <v>0</v>
      </c>
      <c r="V74" s="296">
        <f t="shared" ref="V74" si="282">IF(OR(V72="",V73=""),"",SUM(V72:V73))</f>
        <v>0</v>
      </c>
      <c r="W74" s="296">
        <f t="shared" ref="W74" si="283">IF(OR(W72="",W73=""),"",SUM(W72:W73))</f>
        <v>0</v>
      </c>
      <c r="X74" s="296">
        <f t="shared" ref="X74" si="284">IF(OR(X72="",X73=""),"",SUM(X72:X73))</f>
        <v>0</v>
      </c>
      <c r="Y74" s="296">
        <f t="shared" ref="Y74" si="285">IF(OR(Y72="",Y73=""),"",SUM(Y72:Y73))</f>
        <v>0</v>
      </c>
      <c r="Z74" s="296">
        <f t="shared" ref="Z74" si="286">IF(OR(Z72="",Z73=""),"",SUM(Z72:Z73))</f>
        <v>0</v>
      </c>
      <c r="AA74" s="296">
        <f t="shared" ref="AA74" si="287">IF(OR(AA72="",AA73=""),"",SUM(AA72:AA73))</f>
        <v>0</v>
      </c>
      <c r="AB74" s="296">
        <f t="shared" ref="AB74" si="288">IF(OR(AB72="",AB73=""),"",SUM(AB72:AB73))</f>
        <v>0</v>
      </c>
      <c r="AC74" s="296">
        <f t="shared" ref="AC74" si="289">IF(OR(AC72="",AC73=""),"",SUM(AC72:AC73))</f>
        <v>0</v>
      </c>
      <c r="AD74" s="296">
        <f t="shared" ref="AD74" si="290">IF(OR(AD72="",AD73=""),"",SUM(AD72:AD73))</f>
        <v>0</v>
      </c>
      <c r="AE74" s="296">
        <f t="shared" ref="AE74" si="291">IF(OR(AE72="",AE73=""),"",SUM(AE72:AE73))</f>
        <v>0</v>
      </c>
      <c r="AF74" s="296">
        <f t="shared" ref="AF74" si="292">IF(OR(AF72="",AF73=""),"",SUM(AF72:AF73))</f>
        <v>0</v>
      </c>
      <c r="AG74" s="296">
        <f t="shared" ref="AG74" si="293">IF(OR(AG72="",AG73=""),"",SUM(AG72:AG73))</f>
        <v>0</v>
      </c>
      <c r="AH74" s="296">
        <f t="shared" ref="AH74" si="294">IF(OR(AH72="",AH73=""),"",SUM(AH72:AH73))</f>
        <v>0</v>
      </c>
      <c r="AI74" s="296">
        <f t="shared" ref="AI74" si="295">IF(OR(AI72="",AI73=""),"",SUM(AI72:AI73))</f>
        <v>0</v>
      </c>
      <c r="AJ74" s="296">
        <f t="shared" ref="AJ74" si="296">IF(OR(AJ72="",AJ73=""),"",SUM(AJ72:AJ73))</f>
        <v>0</v>
      </c>
      <c r="AK74" s="296">
        <f t="shared" ref="AK74" si="297">IF(OR(AK72="",AK73=""),"",SUM(AK72:AK73))</f>
        <v>0</v>
      </c>
      <c r="AL74" s="296">
        <f t="shared" ref="AL74" si="298">IF(OR(AL72="",AL73=""),"",SUM(AL72:AL73))</f>
        <v>0</v>
      </c>
      <c r="AM74" s="296">
        <f t="shared" ref="AM74" si="299">IF(OR(AM72="",AM73=""),"",SUM(AM72:AM73))</f>
        <v>0</v>
      </c>
      <c r="AN74" s="296">
        <f t="shared" ref="AN74" si="300">IF(OR(AN72="",AN73=""),"",SUM(AN72:AN73))</f>
        <v>0</v>
      </c>
      <c r="AO74" s="296">
        <f t="shared" ref="AO74" si="301">IF(OR(AO72="",AO73=""),"",SUM(AO72:AO73))</f>
        <v>0</v>
      </c>
      <c r="AP74" s="296">
        <f t="shared" ref="AP74" si="302">IF(OR(AP72="",AP73=""),"",SUM(AP72:AP73))</f>
        <v>0</v>
      </c>
      <c r="AQ74" s="296">
        <f t="shared" ref="AQ74" si="303">IF(OR(AQ72="",AQ73=""),"",SUM(AQ72:AQ73))</f>
        <v>0</v>
      </c>
      <c r="AR74" s="296">
        <f t="shared" ref="AR74" si="304">IF(OR(AR72="",AR73=""),"",SUM(AR72:AR73))</f>
        <v>0</v>
      </c>
      <c r="AS74" s="296">
        <f t="shared" ref="AS74" si="305">IF(OR(AS72="",AS73=""),"",SUM(AS72:AS73))</f>
        <v>0</v>
      </c>
      <c r="AT74" s="296">
        <f t="shared" ref="AT74" si="306">IF(OR(AT72="",AT73=""),"",SUM(AT72:AT73))</f>
        <v>0</v>
      </c>
      <c r="AU74" s="296">
        <f t="shared" ref="AU74" si="307">IF(OR(AU72="",AU73=""),"",SUM(AU72:AU73))</f>
        <v>0</v>
      </c>
      <c r="AV74" s="296">
        <f t="shared" ref="AV74" si="308">IF(OR(AV72="",AV73=""),"",SUM(AV72:AV73))</f>
        <v>0</v>
      </c>
      <c r="AW74" s="296">
        <f t="shared" ref="AW74" si="309">IF(OR(AW72="",AW73=""),"",SUM(AW72:AW73))</f>
        <v>0</v>
      </c>
      <c r="AX74" s="296">
        <f t="shared" ref="AX74" si="310">IF(OR(AX72="",AX73=""),"",SUM(AX72:AX73))</f>
        <v>0</v>
      </c>
      <c r="AY74" s="296">
        <f t="shared" ref="AY74" si="311">IF(OR(AY72="",AY73=""),"",SUM(AY72:AY73))</f>
        <v>0</v>
      </c>
      <c r="AZ74" s="296">
        <f t="shared" ref="AZ74" si="312">IF(OR(AZ72="",AZ73=""),"",SUM(AZ72:AZ73))</f>
        <v>0</v>
      </c>
      <c r="BA74" s="296">
        <f t="shared" ref="BA74" si="313">IF(OR(BA72="",BA73=""),"",SUM(BA72:BA73))</f>
        <v>0</v>
      </c>
      <c r="BB74" s="296">
        <f t="shared" ref="BB74" si="314">IF(OR(BB72="",BB73=""),"",SUM(BB72:BB73))</f>
        <v>0</v>
      </c>
      <c r="BC74" s="296">
        <f t="shared" ref="BC74" si="315">IF(OR(BC72="",BC73=""),"",SUM(BC72:BC73))</f>
        <v>0</v>
      </c>
      <c r="BD74" s="296">
        <f>IF(OR(BD72="",BD73=""),"",SUM(BD72:BD73))</f>
        <v>0</v>
      </c>
    </row>
    <row r="75" spans="2:56" ht="20.100000000000001" customHeight="1">
      <c r="B75" s="286"/>
    </row>
    <row r="76" spans="2:56" ht="20.100000000000001" customHeight="1">
      <c r="B76" s="286"/>
      <c r="D76" s="286"/>
      <c r="E76" s="286"/>
    </row>
    <row r="77" spans="2:56" ht="20.100000000000001" customHeight="1">
      <c r="B77" s="286"/>
      <c r="C77" s="2" t="s">
        <v>341</v>
      </c>
      <c r="F77" s="521" t="s">
        <v>403</v>
      </c>
      <c r="G77" s="521"/>
    </row>
    <row r="78" spans="2:56" ht="20.100000000000001" customHeight="1">
      <c r="B78" s="286"/>
      <c r="C78" s="301" t="s">
        <v>336</v>
      </c>
      <c r="D78" s="343" t="s">
        <v>470</v>
      </c>
      <c r="E78" s="286"/>
      <c r="F78" s="301"/>
      <c r="G78" s="303" t="s">
        <v>351</v>
      </c>
      <c r="H78" s="303" t="s">
        <v>352</v>
      </c>
      <c r="I78" s="303" t="s">
        <v>353</v>
      </c>
      <c r="J78" s="303" t="s">
        <v>354</v>
      </c>
      <c r="K78" s="303" t="s">
        <v>355</v>
      </c>
      <c r="L78" s="303" t="s">
        <v>356</v>
      </c>
      <c r="M78" s="303" t="s">
        <v>357</v>
      </c>
      <c r="N78" s="303" t="s">
        <v>358</v>
      </c>
      <c r="O78" s="303" t="s">
        <v>359</v>
      </c>
      <c r="P78" s="303" t="s">
        <v>360</v>
      </c>
      <c r="Q78" s="303" t="s">
        <v>361</v>
      </c>
      <c r="R78" s="303" t="s">
        <v>362</v>
      </c>
      <c r="S78" s="303" t="s">
        <v>363</v>
      </c>
      <c r="T78" s="303" t="s">
        <v>364</v>
      </c>
      <c r="U78" s="303" t="s">
        <v>365</v>
      </c>
      <c r="V78" s="303" t="s">
        <v>366</v>
      </c>
      <c r="W78" s="303" t="s">
        <v>367</v>
      </c>
      <c r="X78" s="303" t="s">
        <v>368</v>
      </c>
      <c r="Y78" s="303" t="s">
        <v>369</v>
      </c>
      <c r="Z78" s="303" t="s">
        <v>370</v>
      </c>
      <c r="AA78" s="303" t="s">
        <v>371</v>
      </c>
      <c r="AB78" s="303" t="s">
        <v>372</v>
      </c>
      <c r="AC78" s="303" t="s">
        <v>373</v>
      </c>
      <c r="AD78" s="303" t="s">
        <v>374</v>
      </c>
      <c r="AE78" s="303" t="s">
        <v>375</v>
      </c>
      <c r="AF78" s="303" t="s">
        <v>376</v>
      </c>
      <c r="AG78" s="303" t="s">
        <v>377</v>
      </c>
      <c r="AH78" s="303" t="s">
        <v>378</v>
      </c>
      <c r="AI78" s="303" t="s">
        <v>379</v>
      </c>
      <c r="AJ78" s="303" t="s">
        <v>380</v>
      </c>
      <c r="AK78" s="303" t="s">
        <v>381</v>
      </c>
      <c r="AL78" s="303" t="s">
        <v>382</v>
      </c>
      <c r="AM78" s="303" t="s">
        <v>383</v>
      </c>
      <c r="AN78" s="303" t="s">
        <v>384</v>
      </c>
      <c r="AO78" s="303" t="s">
        <v>385</v>
      </c>
      <c r="AP78" s="303" t="s">
        <v>386</v>
      </c>
      <c r="AQ78" s="303" t="s">
        <v>387</v>
      </c>
      <c r="AR78" s="303" t="s">
        <v>388</v>
      </c>
      <c r="AS78" s="303" t="s">
        <v>389</v>
      </c>
      <c r="AT78" s="303" t="s">
        <v>390</v>
      </c>
      <c r="AU78" s="303" t="s">
        <v>391</v>
      </c>
      <c r="AV78" s="303" t="s">
        <v>392</v>
      </c>
      <c r="AW78" s="303" t="s">
        <v>393</v>
      </c>
      <c r="AX78" s="303" t="s">
        <v>394</v>
      </c>
      <c r="AY78" s="303" t="s">
        <v>395</v>
      </c>
      <c r="AZ78" s="303" t="s">
        <v>396</v>
      </c>
      <c r="BA78" s="303" t="s">
        <v>397</v>
      </c>
      <c r="BB78" s="303" t="s">
        <v>398</v>
      </c>
      <c r="BC78" s="303" t="s">
        <v>399</v>
      </c>
      <c r="BD78" s="303" t="s">
        <v>400</v>
      </c>
    </row>
    <row r="79" spans="2:56" ht="20.100000000000001" customHeight="1">
      <c r="B79" s="286"/>
      <c r="C79" s="301" t="s">
        <v>337</v>
      </c>
      <c r="D79" s="342">
        <f>(支出①!G14-支出①!G17-支出①!G34)*1000</f>
        <v>0</v>
      </c>
      <c r="E79" s="286" t="s">
        <v>338</v>
      </c>
      <c r="F79" s="301" t="s">
        <v>533</v>
      </c>
      <c r="G79" s="296">
        <f>IF(D79="","",D79)</f>
        <v>0</v>
      </c>
      <c r="H79" s="296" t="str">
        <f>IF(G81="","",G81)</f>
        <v/>
      </c>
      <c r="I79" s="296" t="str">
        <f t="shared" ref="I79:BC79" si="316">IF(H81="","",H81)</f>
        <v/>
      </c>
      <c r="J79" s="296" t="str">
        <f t="shared" si="316"/>
        <v/>
      </c>
      <c r="K79" s="296" t="str">
        <f t="shared" si="316"/>
        <v/>
      </c>
      <c r="L79" s="296" t="str">
        <f t="shared" si="316"/>
        <v/>
      </c>
      <c r="M79" s="296" t="str">
        <f t="shared" si="316"/>
        <v/>
      </c>
      <c r="N79" s="296" t="str">
        <f t="shared" si="316"/>
        <v/>
      </c>
      <c r="O79" s="296" t="str">
        <f t="shared" si="316"/>
        <v/>
      </c>
      <c r="P79" s="296" t="str">
        <f t="shared" si="316"/>
        <v/>
      </c>
      <c r="Q79" s="296" t="str">
        <f t="shared" si="316"/>
        <v/>
      </c>
      <c r="R79" s="296" t="str">
        <f t="shared" si="316"/>
        <v/>
      </c>
      <c r="S79" s="296" t="str">
        <f t="shared" si="316"/>
        <v/>
      </c>
      <c r="T79" s="296" t="str">
        <f t="shared" si="316"/>
        <v/>
      </c>
      <c r="U79" s="296" t="str">
        <f t="shared" si="316"/>
        <v/>
      </c>
      <c r="V79" s="296" t="str">
        <f t="shared" si="316"/>
        <v/>
      </c>
      <c r="W79" s="296" t="str">
        <f t="shared" si="316"/>
        <v/>
      </c>
      <c r="X79" s="296" t="str">
        <f t="shared" si="316"/>
        <v/>
      </c>
      <c r="Y79" s="296" t="str">
        <f t="shared" si="316"/>
        <v/>
      </c>
      <c r="Z79" s="296" t="str">
        <f t="shared" si="316"/>
        <v/>
      </c>
      <c r="AA79" s="296" t="str">
        <f t="shared" si="316"/>
        <v/>
      </c>
      <c r="AB79" s="296" t="str">
        <f t="shared" si="316"/>
        <v/>
      </c>
      <c r="AC79" s="296" t="str">
        <f t="shared" si="316"/>
        <v/>
      </c>
      <c r="AD79" s="296" t="str">
        <f t="shared" si="316"/>
        <v/>
      </c>
      <c r="AE79" s="296" t="str">
        <f t="shared" si="316"/>
        <v/>
      </c>
      <c r="AF79" s="296" t="str">
        <f t="shared" si="316"/>
        <v/>
      </c>
      <c r="AG79" s="296" t="str">
        <f t="shared" si="316"/>
        <v/>
      </c>
      <c r="AH79" s="296" t="str">
        <f t="shared" si="316"/>
        <v/>
      </c>
      <c r="AI79" s="296" t="str">
        <f t="shared" si="316"/>
        <v/>
      </c>
      <c r="AJ79" s="296" t="str">
        <f t="shared" si="316"/>
        <v/>
      </c>
      <c r="AK79" s="296" t="str">
        <f t="shared" si="316"/>
        <v/>
      </c>
      <c r="AL79" s="296" t="str">
        <f t="shared" si="316"/>
        <v/>
      </c>
      <c r="AM79" s="296" t="str">
        <f t="shared" si="316"/>
        <v/>
      </c>
      <c r="AN79" s="296" t="str">
        <f t="shared" si="316"/>
        <v/>
      </c>
      <c r="AO79" s="296" t="str">
        <f t="shared" si="316"/>
        <v/>
      </c>
      <c r="AP79" s="296" t="str">
        <f t="shared" si="316"/>
        <v/>
      </c>
      <c r="AQ79" s="296" t="str">
        <f t="shared" si="316"/>
        <v/>
      </c>
      <c r="AR79" s="296" t="str">
        <f t="shared" si="316"/>
        <v/>
      </c>
      <c r="AS79" s="296" t="str">
        <f t="shared" si="316"/>
        <v/>
      </c>
      <c r="AT79" s="296" t="str">
        <f t="shared" si="316"/>
        <v/>
      </c>
      <c r="AU79" s="296" t="str">
        <f t="shared" si="316"/>
        <v/>
      </c>
      <c r="AV79" s="296" t="str">
        <f t="shared" si="316"/>
        <v/>
      </c>
      <c r="AW79" s="296" t="str">
        <f t="shared" si="316"/>
        <v/>
      </c>
      <c r="AX79" s="296" t="str">
        <f t="shared" si="316"/>
        <v/>
      </c>
      <c r="AY79" s="296" t="str">
        <f t="shared" si="316"/>
        <v/>
      </c>
      <c r="AZ79" s="296" t="str">
        <f t="shared" si="316"/>
        <v/>
      </c>
      <c r="BA79" s="296" t="str">
        <f t="shared" si="316"/>
        <v/>
      </c>
      <c r="BB79" s="296" t="str">
        <f t="shared" si="316"/>
        <v/>
      </c>
      <c r="BC79" s="296" t="str">
        <f t="shared" si="316"/>
        <v/>
      </c>
      <c r="BD79" s="296" t="str">
        <f>IF(BC81="","",BC81)</f>
        <v/>
      </c>
    </row>
    <row r="80" spans="2:56" ht="20.100000000000001" customHeight="1">
      <c r="B80" s="286"/>
      <c r="C80" s="301" t="s">
        <v>294</v>
      </c>
      <c r="D80" s="297"/>
      <c r="E80" s="285" t="s">
        <v>123</v>
      </c>
      <c r="F80" s="301" t="s">
        <v>295</v>
      </c>
      <c r="G80" s="296" t="str">
        <f t="shared" ref="G80:AL80" si="317">IF(OR(G79="",$D$81=""),"", -MIN(G79*$D$81, G79))</f>
        <v/>
      </c>
      <c r="H80" s="296" t="str">
        <f t="shared" si="317"/>
        <v/>
      </c>
      <c r="I80" s="296" t="str">
        <f t="shared" si="317"/>
        <v/>
      </c>
      <c r="J80" s="296" t="str">
        <f t="shared" si="317"/>
        <v/>
      </c>
      <c r="K80" s="296" t="str">
        <f t="shared" si="317"/>
        <v/>
      </c>
      <c r="L80" s="296" t="str">
        <f t="shared" si="317"/>
        <v/>
      </c>
      <c r="M80" s="296" t="str">
        <f t="shared" si="317"/>
        <v/>
      </c>
      <c r="N80" s="296" t="str">
        <f t="shared" si="317"/>
        <v/>
      </c>
      <c r="O80" s="296" t="str">
        <f t="shared" si="317"/>
        <v/>
      </c>
      <c r="P80" s="296" t="str">
        <f t="shared" si="317"/>
        <v/>
      </c>
      <c r="Q80" s="296" t="str">
        <f t="shared" si="317"/>
        <v/>
      </c>
      <c r="R80" s="296" t="str">
        <f t="shared" si="317"/>
        <v/>
      </c>
      <c r="S80" s="296" t="str">
        <f t="shared" si="317"/>
        <v/>
      </c>
      <c r="T80" s="296" t="str">
        <f t="shared" si="317"/>
        <v/>
      </c>
      <c r="U80" s="296" t="str">
        <f t="shared" si="317"/>
        <v/>
      </c>
      <c r="V80" s="296" t="str">
        <f t="shared" si="317"/>
        <v/>
      </c>
      <c r="W80" s="296" t="str">
        <f t="shared" si="317"/>
        <v/>
      </c>
      <c r="X80" s="296" t="str">
        <f t="shared" si="317"/>
        <v/>
      </c>
      <c r="Y80" s="296" t="str">
        <f t="shared" si="317"/>
        <v/>
      </c>
      <c r="Z80" s="296" t="str">
        <f t="shared" si="317"/>
        <v/>
      </c>
      <c r="AA80" s="296" t="str">
        <f t="shared" si="317"/>
        <v/>
      </c>
      <c r="AB80" s="296" t="str">
        <f t="shared" si="317"/>
        <v/>
      </c>
      <c r="AC80" s="296" t="str">
        <f t="shared" si="317"/>
        <v/>
      </c>
      <c r="AD80" s="296" t="str">
        <f t="shared" si="317"/>
        <v/>
      </c>
      <c r="AE80" s="296" t="str">
        <f t="shared" si="317"/>
        <v/>
      </c>
      <c r="AF80" s="296" t="str">
        <f t="shared" si="317"/>
        <v/>
      </c>
      <c r="AG80" s="296" t="str">
        <f t="shared" si="317"/>
        <v/>
      </c>
      <c r="AH80" s="296" t="str">
        <f t="shared" si="317"/>
        <v/>
      </c>
      <c r="AI80" s="296" t="str">
        <f t="shared" si="317"/>
        <v/>
      </c>
      <c r="AJ80" s="296" t="str">
        <f t="shared" si="317"/>
        <v/>
      </c>
      <c r="AK80" s="296" t="str">
        <f t="shared" si="317"/>
        <v/>
      </c>
      <c r="AL80" s="296" t="str">
        <f t="shared" si="317"/>
        <v/>
      </c>
      <c r="AM80" s="296" t="str">
        <f t="shared" ref="AM80:BD80" si="318">IF(OR(AM79="",$D$81=""),"", -MIN(AM79*$D$81, AM79))</f>
        <v/>
      </c>
      <c r="AN80" s="296" t="str">
        <f t="shared" si="318"/>
        <v/>
      </c>
      <c r="AO80" s="296" t="str">
        <f t="shared" si="318"/>
        <v/>
      </c>
      <c r="AP80" s="296" t="str">
        <f t="shared" si="318"/>
        <v/>
      </c>
      <c r="AQ80" s="296" t="str">
        <f t="shared" si="318"/>
        <v/>
      </c>
      <c r="AR80" s="296" t="str">
        <f t="shared" si="318"/>
        <v/>
      </c>
      <c r="AS80" s="296" t="str">
        <f t="shared" si="318"/>
        <v/>
      </c>
      <c r="AT80" s="296" t="str">
        <f t="shared" si="318"/>
        <v/>
      </c>
      <c r="AU80" s="296" t="str">
        <f t="shared" si="318"/>
        <v/>
      </c>
      <c r="AV80" s="296" t="str">
        <f t="shared" si="318"/>
        <v/>
      </c>
      <c r="AW80" s="296" t="str">
        <f t="shared" si="318"/>
        <v/>
      </c>
      <c r="AX80" s="296" t="str">
        <f t="shared" si="318"/>
        <v/>
      </c>
      <c r="AY80" s="296" t="str">
        <f t="shared" si="318"/>
        <v/>
      </c>
      <c r="AZ80" s="296" t="str">
        <f t="shared" si="318"/>
        <v/>
      </c>
      <c r="BA80" s="296" t="str">
        <f t="shared" si="318"/>
        <v/>
      </c>
      <c r="BB80" s="296" t="str">
        <f t="shared" si="318"/>
        <v/>
      </c>
      <c r="BC80" s="296" t="str">
        <f t="shared" si="318"/>
        <v/>
      </c>
      <c r="BD80" s="296" t="str">
        <f t="shared" si="318"/>
        <v/>
      </c>
    </row>
    <row r="81" spans="2:56" ht="20.100000000000001" customHeight="1">
      <c r="B81" s="286"/>
      <c r="C81" s="302" t="s">
        <v>346</v>
      </c>
      <c r="D81" s="324"/>
      <c r="E81" s="286"/>
      <c r="F81" s="301" t="s">
        <v>296</v>
      </c>
      <c r="G81" s="296" t="str">
        <f>IF(OR(G79="",G80=""),"",SUM(G79:G80))</f>
        <v/>
      </c>
      <c r="H81" s="296" t="str">
        <f>IF(OR(H79="",H80=""),"",SUM(H79:H80))</f>
        <v/>
      </c>
      <c r="I81" s="296" t="str">
        <f t="shared" ref="I81" si="319">IF(OR(I79="",I80=""),"",SUM(I79:I80))</f>
        <v/>
      </c>
      <c r="J81" s="296" t="str">
        <f t="shared" ref="J81" si="320">IF(OR(J79="",J80=""),"",SUM(J79:J80))</f>
        <v/>
      </c>
      <c r="K81" s="296" t="str">
        <f t="shared" ref="K81" si="321">IF(OR(K79="",K80=""),"",SUM(K79:K80))</f>
        <v/>
      </c>
      <c r="L81" s="296" t="str">
        <f t="shared" ref="L81" si="322">IF(OR(L79="",L80=""),"",SUM(L79:L80))</f>
        <v/>
      </c>
      <c r="M81" s="296" t="str">
        <f t="shared" ref="M81" si="323">IF(OR(M79="",M80=""),"",SUM(M79:M80))</f>
        <v/>
      </c>
      <c r="N81" s="296" t="str">
        <f t="shared" ref="N81" si="324">IF(OR(N79="",N80=""),"",SUM(N79:N80))</f>
        <v/>
      </c>
      <c r="O81" s="296" t="str">
        <f t="shared" ref="O81" si="325">IF(OR(O79="",O80=""),"",SUM(O79:O80))</f>
        <v/>
      </c>
      <c r="P81" s="296" t="str">
        <f t="shared" ref="P81" si="326">IF(OR(P79="",P80=""),"",SUM(P79:P80))</f>
        <v/>
      </c>
      <c r="Q81" s="296" t="str">
        <f t="shared" ref="Q81" si="327">IF(OR(Q79="",Q80=""),"",SUM(Q79:Q80))</f>
        <v/>
      </c>
      <c r="R81" s="296" t="str">
        <f t="shared" ref="R81" si="328">IF(OR(R79="",R80=""),"",SUM(R79:R80))</f>
        <v/>
      </c>
      <c r="S81" s="296" t="str">
        <f t="shared" ref="S81" si="329">IF(OR(S79="",S80=""),"",SUM(S79:S80))</f>
        <v/>
      </c>
      <c r="T81" s="296" t="str">
        <f t="shared" ref="T81" si="330">IF(OR(T79="",T80=""),"",SUM(T79:T80))</f>
        <v/>
      </c>
      <c r="U81" s="296" t="str">
        <f t="shared" ref="U81" si="331">IF(OR(U79="",U80=""),"",SUM(U79:U80))</f>
        <v/>
      </c>
      <c r="V81" s="296" t="str">
        <f t="shared" ref="V81" si="332">IF(OR(V79="",V80=""),"",SUM(V79:V80))</f>
        <v/>
      </c>
      <c r="W81" s="296" t="str">
        <f t="shared" ref="W81" si="333">IF(OR(W79="",W80=""),"",SUM(W79:W80))</f>
        <v/>
      </c>
      <c r="X81" s="296" t="str">
        <f t="shared" ref="X81" si="334">IF(OR(X79="",X80=""),"",SUM(X79:X80))</f>
        <v/>
      </c>
      <c r="Y81" s="296" t="str">
        <f t="shared" ref="Y81" si="335">IF(OR(Y79="",Y80=""),"",SUM(Y79:Y80))</f>
        <v/>
      </c>
      <c r="Z81" s="296" t="str">
        <f t="shared" ref="Z81" si="336">IF(OR(Z79="",Z80=""),"",SUM(Z79:Z80))</f>
        <v/>
      </c>
      <c r="AA81" s="296" t="str">
        <f t="shared" ref="AA81" si="337">IF(OR(AA79="",AA80=""),"",SUM(AA79:AA80))</f>
        <v/>
      </c>
      <c r="AB81" s="296" t="str">
        <f t="shared" ref="AB81" si="338">IF(OR(AB79="",AB80=""),"",SUM(AB79:AB80))</f>
        <v/>
      </c>
      <c r="AC81" s="296" t="str">
        <f t="shared" ref="AC81" si="339">IF(OR(AC79="",AC80=""),"",SUM(AC79:AC80))</f>
        <v/>
      </c>
      <c r="AD81" s="296" t="str">
        <f t="shared" ref="AD81" si="340">IF(OR(AD79="",AD80=""),"",SUM(AD79:AD80))</f>
        <v/>
      </c>
      <c r="AE81" s="296" t="str">
        <f t="shared" ref="AE81" si="341">IF(OR(AE79="",AE80=""),"",SUM(AE79:AE80))</f>
        <v/>
      </c>
      <c r="AF81" s="296" t="str">
        <f t="shared" ref="AF81" si="342">IF(OR(AF79="",AF80=""),"",SUM(AF79:AF80))</f>
        <v/>
      </c>
      <c r="AG81" s="296" t="str">
        <f t="shared" ref="AG81" si="343">IF(OR(AG79="",AG80=""),"",SUM(AG79:AG80))</f>
        <v/>
      </c>
      <c r="AH81" s="296" t="str">
        <f t="shared" ref="AH81" si="344">IF(OR(AH79="",AH80=""),"",SUM(AH79:AH80))</f>
        <v/>
      </c>
      <c r="AI81" s="296" t="str">
        <f t="shared" ref="AI81" si="345">IF(OR(AI79="",AI80=""),"",SUM(AI79:AI80))</f>
        <v/>
      </c>
      <c r="AJ81" s="296" t="str">
        <f t="shared" ref="AJ81" si="346">IF(OR(AJ79="",AJ80=""),"",SUM(AJ79:AJ80))</f>
        <v/>
      </c>
      <c r="AK81" s="296" t="str">
        <f t="shared" ref="AK81" si="347">IF(OR(AK79="",AK80=""),"",SUM(AK79:AK80))</f>
        <v/>
      </c>
      <c r="AL81" s="296" t="str">
        <f t="shared" ref="AL81" si="348">IF(OR(AL79="",AL80=""),"",SUM(AL79:AL80))</f>
        <v/>
      </c>
      <c r="AM81" s="296" t="str">
        <f t="shared" ref="AM81" si="349">IF(OR(AM79="",AM80=""),"",SUM(AM79:AM80))</f>
        <v/>
      </c>
      <c r="AN81" s="296" t="str">
        <f t="shared" ref="AN81" si="350">IF(OR(AN79="",AN80=""),"",SUM(AN79:AN80))</f>
        <v/>
      </c>
      <c r="AO81" s="296" t="str">
        <f t="shared" ref="AO81" si="351">IF(OR(AO79="",AO80=""),"",SUM(AO79:AO80))</f>
        <v/>
      </c>
      <c r="AP81" s="296" t="str">
        <f t="shared" ref="AP81" si="352">IF(OR(AP79="",AP80=""),"",SUM(AP79:AP80))</f>
        <v/>
      </c>
      <c r="AQ81" s="296" t="str">
        <f t="shared" ref="AQ81" si="353">IF(OR(AQ79="",AQ80=""),"",SUM(AQ79:AQ80))</f>
        <v/>
      </c>
      <c r="AR81" s="296" t="str">
        <f t="shared" ref="AR81" si="354">IF(OR(AR79="",AR80=""),"",SUM(AR79:AR80))</f>
        <v/>
      </c>
      <c r="AS81" s="296" t="str">
        <f t="shared" ref="AS81" si="355">IF(OR(AS79="",AS80=""),"",SUM(AS79:AS80))</f>
        <v/>
      </c>
      <c r="AT81" s="296" t="str">
        <f t="shared" ref="AT81" si="356">IF(OR(AT79="",AT80=""),"",SUM(AT79:AT80))</f>
        <v/>
      </c>
      <c r="AU81" s="296" t="str">
        <f t="shared" ref="AU81" si="357">IF(OR(AU79="",AU80=""),"",SUM(AU79:AU80))</f>
        <v/>
      </c>
      <c r="AV81" s="296" t="str">
        <f t="shared" ref="AV81" si="358">IF(OR(AV79="",AV80=""),"",SUM(AV79:AV80))</f>
        <v/>
      </c>
      <c r="AW81" s="296" t="str">
        <f t="shared" ref="AW81" si="359">IF(OR(AW79="",AW80=""),"",SUM(AW79:AW80))</f>
        <v/>
      </c>
      <c r="AX81" s="296" t="str">
        <f t="shared" ref="AX81" si="360">IF(OR(AX79="",AX80=""),"",SUM(AX79:AX80))</f>
        <v/>
      </c>
      <c r="AY81" s="296" t="str">
        <f t="shared" ref="AY81" si="361">IF(OR(AY79="",AY80=""),"",SUM(AY79:AY80))</f>
        <v/>
      </c>
      <c r="AZ81" s="296" t="str">
        <f t="shared" ref="AZ81" si="362">IF(OR(AZ79="",AZ80=""),"",SUM(AZ79:AZ80))</f>
        <v/>
      </c>
      <c r="BA81" s="296" t="str">
        <f t="shared" ref="BA81" si="363">IF(OR(BA79="",BA80=""),"",SUM(BA79:BA80))</f>
        <v/>
      </c>
      <c r="BB81" s="296" t="str">
        <f t="shared" ref="BB81" si="364">IF(OR(BB79="",BB80=""),"",SUM(BB79:BB80))</f>
        <v/>
      </c>
      <c r="BC81" s="296" t="str">
        <f t="shared" ref="BC81" si="365">IF(OR(BC79="",BC80=""),"",SUM(BC79:BC80))</f>
        <v/>
      </c>
      <c r="BD81" s="296" t="str">
        <f>IF(OR(BD79="",BD80=""),"",SUM(BD79:BD80))</f>
        <v/>
      </c>
    </row>
    <row r="82" spans="2:56" ht="20.100000000000001" customHeight="1">
      <c r="B82" s="286"/>
    </row>
    <row r="83" spans="2:56" ht="20.100000000000001" customHeight="1">
      <c r="B83" s="286"/>
    </row>
    <row r="84" spans="2:56" ht="20.100000000000001" customHeight="1">
      <c r="B84" s="286"/>
      <c r="C84" s="2" t="s">
        <v>342</v>
      </c>
      <c r="F84" s="521" t="s">
        <v>403</v>
      </c>
      <c r="G84" s="521"/>
    </row>
    <row r="85" spans="2:56" ht="20.100000000000001" customHeight="1">
      <c r="B85" s="286"/>
      <c r="C85" s="301" t="s">
        <v>336</v>
      </c>
      <c r="D85" s="295"/>
      <c r="E85" s="286"/>
      <c r="F85" s="301"/>
      <c r="G85" s="303" t="s">
        <v>351</v>
      </c>
      <c r="H85" s="303" t="s">
        <v>352</v>
      </c>
      <c r="I85" s="303" t="s">
        <v>353</v>
      </c>
      <c r="J85" s="303" t="s">
        <v>354</v>
      </c>
      <c r="K85" s="303" t="s">
        <v>355</v>
      </c>
      <c r="L85" s="303" t="s">
        <v>356</v>
      </c>
      <c r="M85" s="303" t="s">
        <v>357</v>
      </c>
      <c r="N85" s="303" t="s">
        <v>358</v>
      </c>
      <c r="O85" s="303" t="s">
        <v>359</v>
      </c>
      <c r="P85" s="303" t="s">
        <v>360</v>
      </c>
      <c r="Q85" s="303" t="s">
        <v>361</v>
      </c>
      <c r="R85" s="303" t="s">
        <v>362</v>
      </c>
      <c r="S85" s="303" t="s">
        <v>363</v>
      </c>
      <c r="T85" s="303" t="s">
        <v>364</v>
      </c>
      <c r="U85" s="303" t="s">
        <v>365</v>
      </c>
      <c r="V85" s="303" t="s">
        <v>366</v>
      </c>
      <c r="W85" s="303" t="s">
        <v>367</v>
      </c>
      <c r="X85" s="303" t="s">
        <v>368</v>
      </c>
      <c r="Y85" s="303" t="s">
        <v>369</v>
      </c>
      <c r="Z85" s="303" t="s">
        <v>370</v>
      </c>
      <c r="AA85" s="303" t="s">
        <v>371</v>
      </c>
      <c r="AB85" s="303" t="s">
        <v>372</v>
      </c>
      <c r="AC85" s="303" t="s">
        <v>373</v>
      </c>
      <c r="AD85" s="303" t="s">
        <v>374</v>
      </c>
      <c r="AE85" s="303" t="s">
        <v>375</v>
      </c>
      <c r="AF85" s="303" t="s">
        <v>376</v>
      </c>
      <c r="AG85" s="303" t="s">
        <v>377</v>
      </c>
      <c r="AH85" s="303" t="s">
        <v>378</v>
      </c>
      <c r="AI85" s="303" t="s">
        <v>379</v>
      </c>
      <c r="AJ85" s="303" t="s">
        <v>380</v>
      </c>
      <c r="AK85" s="303" t="s">
        <v>381</v>
      </c>
      <c r="AL85" s="303" t="s">
        <v>382</v>
      </c>
      <c r="AM85" s="303" t="s">
        <v>383</v>
      </c>
      <c r="AN85" s="303" t="s">
        <v>384</v>
      </c>
      <c r="AO85" s="303" t="s">
        <v>385</v>
      </c>
      <c r="AP85" s="303" t="s">
        <v>386</v>
      </c>
      <c r="AQ85" s="303" t="s">
        <v>387</v>
      </c>
      <c r="AR85" s="303" t="s">
        <v>388</v>
      </c>
      <c r="AS85" s="303" t="s">
        <v>389</v>
      </c>
      <c r="AT85" s="303" t="s">
        <v>390</v>
      </c>
      <c r="AU85" s="303" t="s">
        <v>391</v>
      </c>
      <c r="AV85" s="303" t="s">
        <v>392</v>
      </c>
      <c r="AW85" s="303" t="s">
        <v>393</v>
      </c>
      <c r="AX85" s="303" t="s">
        <v>394</v>
      </c>
      <c r="AY85" s="303" t="s">
        <v>395</v>
      </c>
      <c r="AZ85" s="303" t="s">
        <v>396</v>
      </c>
      <c r="BA85" s="303" t="s">
        <v>397</v>
      </c>
      <c r="BB85" s="303" t="s">
        <v>398</v>
      </c>
      <c r="BC85" s="303" t="s">
        <v>399</v>
      </c>
      <c r="BD85" s="303" t="s">
        <v>400</v>
      </c>
    </row>
    <row r="86" spans="2:56" ht="20.100000000000001" customHeight="1">
      <c r="B86" s="286"/>
      <c r="C86" s="301" t="s">
        <v>337</v>
      </c>
      <c r="D86" s="295"/>
      <c r="E86" s="286" t="s">
        <v>338</v>
      </c>
      <c r="F86" s="301" t="s">
        <v>533</v>
      </c>
      <c r="G86" s="296" t="str">
        <f>IF(D86="","",D86)</f>
        <v/>
      </c>
      <c r="H86" s="296" t="str">
        <f>IF(G88="","",G88)</f>
        <v/>
      </c>
      <c r="I86" s="296" t="str">
        <f t="shared" ref="I86:BC86" si="366">IF(H88="","",H88)</f>
        <v/>
      </c>
      <c r="J86" s="296" t="str">
        <f t="shared" si="366"/>
        <v/>
      </c>
      <c r="K86" s="296" t="str">
        <f t="shared" si="366"/>
        <v/>
      </c>
      <c r="L86" s="296" t="str">
        <f t="shared" si="366"/>
        <v/>
      </c>
      <c r="M86" s="296" t="str">
        <f t="shared" si="366"/>
        <v/>
      </c>
      <c r="N86" s="296" t="str">
        <f t="shared" si="366"/>
        <v/>
      </c>
      <c r="O86" s="296" t="str">
        <f t="shared" si="366"/>
        <v/>
      </c>
      <c r="P86" s="296" t="str">
        <f t="shared" si="366"/>
        <v/>
      </c>
      <c r="Q86" s="296" t="str">
        <f t="shared" si="366"/>
        <v/>
      </c>
      <c r="R86" s="296" t="str">
        <f t="shared" si="366"/>
        <v/>
      </c>
      <c r="S86" s="296" t="str">
        <f t="shared" si="366"/>
        <v/>
      </c>
      <c r="T86" s="296" t="str">
        <f t="shared" si="366"/>
        <v/>
      </c>
      <c r="U86" s="296" t="str">
        <f t="shared" si="366"/>
        <v/>
      </c>
      <c r="V86" s="296" t="str">
        <f t="shared" si="366"/>
        <v/>
      </c>
      <c r="W86" s="296" t="str">
        <f t="shared" si="366"/>
        <v/>
      </c>
      <c r="X86" s="296" t="str">
        <f t="shared" si="366"/>
        <v/>
      </c>
      <c r="Y86" s="296" t="str">
        <f t="shared" si="366"/>
        <v/>
      </c>
      <c r="Z86" s="296" t="str">
        <f t="shared" si="366"/>
        <v/>
      </c>
      <c r="AA86" s="296" t="str">
        <f t="shared" si="366"/>
        <v/>
      </c>
      <c r="AB86" s="296" t="str">
        <f t="shared" si="366"/>
        <v/>
      </c>
      <c r="AC86" s="296" t="str">
        <f t="shared" si="366"/>
        <v/>
      </c>
      <c r="AD86" s="296" t="str">
        <f t="shared" si="366"/>
        <v/>
      </c>
      <c r="AE86" s="296" t="str">
        <f t="shared" si="366"/>
        <v/>
      </c>
      <c r="AF86" s="296" t="str">
        <f t="shared" si="366"/>
        <v/>
      </c>
      <c r="AG86" s="296" t="str">
        <f t="shared" si="366"/>
        <v/>
      </c>
      <c r="AH86" s="296" t="str">
        <f t="shared" si="366"/>
        <v/>
      </c>
      <c r="AI86" s="296" t="str">
        <f t="shared" si="366"/>
        <v/>
      </c>
      <c r="AJ86" s="296" t="str">
        <f t="shared" si="366"/>
        <v/>
      </c>
      <c r="AK86" s="296" t="str">
        <f t="shared" si="366"/>
        <v/>
      </c>
      <c r="AL86" s="296" t="str">
        <f t="shared" si="366"/>
        <v/>
      </c>
      <c r="AM86" s="296" t="str">
        <f t="shared" si="366"/>
        <v/>
      </c>
      <c r="AN86" s="296" t="str">
        <f t="shared" si="366"/>
        <v/>
      </c>
      <c r="AO86" s="296" t="str">
        <f t="shared" si="366"/>
        <v/>
      </c>
      <c r="AP86" s="296" t="str">
        <f t="shared" si="366"/>
        <v/>
      </c>
      <c r="AQ86" s="296" t="str">
        <f t="shared" si="366"/>
        <v/>
      </c>
      <c r="AR86" s="296" t="str">
        <f t="shared" si="366"/>
        <v/>
      </c>
      <c r="AS86" s="296" t="str">
        <f t="shared" si="366"/>
        <v/>
      </c>
      <c r="AT86" s="296" t="str">
        <f t="shared" si="366"/>
        <v/>
      </c>
      <c r="AU86" s="296" t="str">
        <f t="shared" si="366"/>
        <v/>
      </c>
      <c r="AV86" s="296" t="str">
        <f t="shared" si="366"/>
        <v/>
      </c>
      <c r="AW86" s="296" t="str">
        <f t="shared" si="366"/>
        <v/>
      </c>
      <c r="AX86" s="296" t="str">
        <f t="shared" si="366"/>
        <v/>
      </c>
      <c r="AY86" s="296" t="str">
        <f t="shared" si="366"/>
        <v/>
      </c>
      <c r="AZ86" s="296" t="str">
        <f t="shared" si="366"/>
        <v/>
      </c>
      <c r="BA86" s="296" t="str">
        <f t="shared" si="366"/>
        <v/>
      </c>
      <c r="BB86" s="296" t="str">
        <f t="shared" si="366"/>
        <v/>
      </c>
      <c r="BC86" s="296" t="str">
        <f t="shared" si="366"/>
        <v/>
      </c>
      <c r="BD86" s="296" t="str">
        <f>IF(BC88="","",BC88)</f>
        <v/>
      </c>
    </row>
    <row r="87" spans="2:56" ht="20.100000000000001" customHeight="1">
      <c r="B87" s="286"/>
      <c r="C87" s="301" t="s">
        <v>294</v>
      </c>
      <c r="D87" s="297"/>
      <c r="E87" s="285" t="s">
        <v>123</v>
      </c>
      <c r="F87" s="301" t="s">
        <v>295</v>
      </c>
      <c r="G87" s="296" t="str">
        <f t="shared" ref="G87:AL87" si="367">IF(OR(G86="",$D$88=""),"", -MIN(G86*$D$88, G86))</f>
        <v/>
      </c>
      <c r="H87" s="296" t="str">
        <f t="shared" si="367"/>
        <v/>
      </c>
      <c r="I87" s="296" t="str">
        <f t="shared" si="367"/>
        <v/>
      </c>
      <c r="J87" s="296" t="str">
        <f t="shared" si="367"/>
        <v/>
      </c>
      <c r="K87" s="296" t="str">
        <f t="shared" si="367"/>
        <v/>
      </c>
      <c r="L87" s="296" t="str">
        <f t="shared" si="367"/>
        <v/>
      </c>
      <c r="M87" s="296" t="str">
        <f t="shared" si="367"/>
        <v/>
      </c>
      <c r="N87" s="296" t="str">
        <f t="shared" si="367"/>
        <v/>
      </c>
      <c r="O87" s="296" t="str">
        <f t="shared" si="367"/>
        <v/>
      </c>
      <c r="P87" s="296" t="str">
        <f t="shared" si="367"/>
        <v/>
      </c>
      <c r="Q87" s="296" t="str">
        <f t="shared" si="367"/>
        <v/>
      </c>
      <c r="R87" s="296" t="str">
        <f t="shared" si="367"/>
        <v/>
      </c>
      <c r="S87" s="296" t="str">
        <f t="shared" si="367"/>
        <v/>
      </c>
      <c r="T87" s="296" t="str">
        <f t="shared" si="367"/>
        <v/>
      </c>
      <c r="U87" s="296" t="str">
        <f t="shared" si="367"/>
        <v/>
      </c>
      <c r="V87" s="296" t="str">
        <f t="shared" si="367"/>
        <v/>
      </c>
      <c r="W87" s="296" t="str">
        <f t="shared" si="367"/>
        <v/>
      </c>
      <c r="X87" s="296" t="str">
        <f t="shared" si="367"/>
        <v/>
      </c>
      <c r="Y87" s="296" t="str">
        <f t="shared" si="367"/>
        <v/>
      </c>
      <c r="Z87" s="296" t="str">
        <f t="shared" si="367"/>
        <v/>
      </c>
      <c r="AA87" s="296" t="str">
        <f t="shared" si="367"/>
        <v/>
      </c>
      <c r="AB87" s="296" t="str">
        <f t="shared" si="367"/>
        <v/>
      </c>
      <c r="AC87" s="296" t="str">
        <f t="shared" si="367"/>
        <v/>
      </c>
      <c r="AD87" s="296" t="str">
        <f t="shared" si="367"/>
        <v/>
      </c>
      <c r="AE87" s="296" t="str">
        <f t="shared" si="367"/>
        <v/>
      </c>
      <c r="AF87" s="296" t="str">
        <f t="shared" si="367"/>
        <v/>
      </c>
      <c r="AG87" s="296" t="str">
        <f t="shared" si="367"/>
        <v/>
      </c>
      <c r="AH87" s="296" t="str">
        <f t="shared" si="367"/>
        <v/>
      </c>
      <c r="AI87" s="296" t="str">
        <f t="shared" si="367"/>
        <v/>
      </c>
      <c r="AJ87" s="296" t="str">
        <f t="shared" si="367"/>
        <v/>
      </c>
      <c r="AK87" s="296" t="str">
        <f t="shared" si="367"/>
        <v/>
      </c>
      <c r="AL87" s="296" t="str">
        <f t="shared" si="367"/>
        <v/>
      </c>
      <c r="AM87" s="296" t="str">
        <f t="shared" ref="AM87:BD87" si="368">IF(OR(AM86="",$D$88=""),"", -MIN(AM86*$D$88, AM86))</f>
        <v/>
      </c>
      <c r="AN87" s="296" t="str">
        <f t="shared" si="368"/>
        <v/>
      </c>
      <c r="AO87" s="296" t="str">
        <f t="shared" si="368"/>
        <v/>
      </c>
      <c r="AP87" s="296" t="str">
        <f t="shared" si="368"/>
        <v/>
      </c>
      <c r="AQ87" s="296" t="str">
        <f t="shared" si="368"/>
        <v/>
      </c>
      <c r="AR87" s="296" t="str">
        <f t="shared" si="368"/>
        <v/>
      </c>
      <c r="AS87" s="296" t="str">
        <f t="shared" si="368"/>
        <v/>
      </c>
      <c r="AT87" s="296" t="str">
        <f t="shared" si="368"/>
        <v/>
      </c>
      <c r="AU87" s="296" t="str">
        <f t="shared" si="368"/>
        <v/>
      </c>
      <c r="AV87" s="296" t="str">
        <f t="shared" si="368"/>
        <v/>
      </c>
      <c r="AW87" s="296" t="str">
        <f t="shared" si="368"/>
        <v/>
      </c>
      <c r="AX87" s="296" t="str">
        <f t="shared" si="368"/>
        <v/>
      </c>
      <c r="AY87" s="296" t="str">
        <f t="shared" si="368"/>
        <v/>
      </c>
      <c r="AZ87" s="296" t="str">
        <f t="shared" si="368"/>
        <v/>
      </c>
      <c r="BA87" s="296" t="str">
        <f t="shared" si="368"/>
        <v/>
      </c>
      <c r="BB87" s="296" t="str">
        <f t="shared" si="368"/>
        <v/>
      </c>
      <c r="BC87" s="296" t="str">
        <f t="shared" si="368"/>
        <v/>
      </c>
      <c r="BD87" s="296" t="str">
        <f t="shared" si="368"/>
        <v/>
      </c>
    </row>
    <row r="88" spans="2:56" ht="20.100000000000001" customHeight="1">
      <c r="B88" s="286"/>
      <c r="C88" s="302" t="s">
        <v>346</v>
      </c>
      <c r="D88" s="324"/>
      <c r="E88" s="286"/>
      <c r="F88" s="301" t="s">
        <v>296</v>
      </c>
      <c r="G88" s="296" t="str">
        <f>IF(OR(G86="",G87=""),"",SUM(G86:G87))</f>
        <v/>
      </c>
      <c r="H88" s="296" t="str">
        <f>IF(OR(H86="",H87=""),"",SUM(H86:H87))</f>
        <v/>
      </c>
      <c r="I88" s="296" t="str">
        <f t="shared" ref="I88" si="369">IF(OR(I86="",I87=""),"",SUM(I86:I87))</f>
        <v/>
      </c>
      <c r="J88" s="296" t="str">
        <f t="shared" ref="J88" si="370">IF(OR(J86="",J87=""),"",SUM(J86:J87))</f>
        <v/>
      </c>
      <c r="K88" s="296" t="str">
        <f t="shared" ref="K88" si="371">IF(OR(K86="",K87=""),"",SUM(K86:K87))</f>
        <v/>
      </c>
      <c r="L88" s="296" t="str">
        <f t="shared" ref="L88" si="372">IF(OR(L86="",L87=""),"",SUM(L86:L87))</f>
        <v/>
      </c>
      <c r="M88" s="296" t="str">
        <f t="shared" ref="M88" si="373">IF(OR(M86="",M87=""),"",SUM(M86:M87))</f>
        <v/>
      </c>
      <c r="N88" s="296" t="str">
        <f t="shared" ref="N88" si="374">IF(OR(N86="",N87=""),"",SUM(N86:N87))</f>
        <v/>
      </c>
      <c r="O88" s="296" t="str">
        <f t="shared" ref="O88" si="375">IF(OR(O86="",O87=""),"",SUM(O86:O87))</f>
        <v/>
      </c>
      <c r="P88" s="296" t="str">
        <f t="shared" ref="P88" si="376">IF(OR(P86="",P87=""),"",SUM(P86:P87))</f>
        <v/>
      </c>
      <c r="Q88" s="296" t="str">
        <f t="shared" ref="Q88" si="377">IF(OR(Q86="",Q87=""),"",SUM(Q86:Q87))</f>
        <v/>
      </c>
      <c r="R88" s="296" t="str">
        <f t="shared" ref="R88" si="378">IF(OR(R86="",R87=""),"",SUM(R86:R87))</f>
        <v/>
      </c>
      <c r="S88" s="296" t="str">
        <f t="shared" ref="S88" si="379">IF(OR(S86="",S87=""),"",SUM(S86:S87))</f>
        <v/>
      </c>
      <c r="T88" s="296" t="str">
        <f t="shared" ref="T88" si="380">IF(OR(T86="",T87=""),"",SUM(T86:T87))</f>
        <v/>
      </c>
      <c r="U88" s="296" t="str">
        <f t="shared" ref="U88" si="381">IF(OR(U86="",U87=""),"",SUM(U86:U87))</f>
        <v/>
      </c>
      <c r="V88" s="296" t="str">
        <f t="shared" ref="V88" si="382">IF(OR(V86="",V87=""),"",SUM(V86:V87))</f>
        <v/>
      </c>
      <c r="W88" s="296" t="str">
        <f t="shared" ref="W88" si="383">IF(OR(W86="",W87=""),"",SUM(W86:W87))</f>
        <v/>
      </c>
      <c r="X88" s="296" t="str">
        <f t="shared" ref="X88" si="384">IF(OR(X86="",X87=""),"",SUM(X86:X87))</f>
        <v/>
      </c>
      <c r="Y88" s="296" t="str">
        <f t="shared" ref="Y88" si="385">IF(OR(Y86="",Y87=""),"",SUM(Y86:Y87))</f>
        <v/>
      </c>
      <c r="Z88" s="296" t="str">
        <f t="shared" ref="Z88" si="386">IF(OR(Z86="",Z87=""),"",SUM(Z86:Z87))</f>
        <v/>
      </c>
      <c r="AA88" s="296" t="str">
        <f t="shared" ref="AA88" si="387">IF(OR(AA86="",AA87=""),"",SUM(AA86:AA87))</f>
        <v/>
      </c>
      <c r="AB88" s="296" t="str">
        <f t="shared" ref="AB88" si="388">IF(OR(AB86="",AB87=""),"",SUM(AB86:AB87))</f>
        <v/>
      </c>
      <c r="AC88" s="296" t="str">
        <f t="shared" ref="AC88" si="389">IF(OR(AC86="",AC87=""),"",SUM(AC86:AC87))</f>
        <v/>
      </c>
      <c r="AD88" s="296" t="str">
        <f t="shared" ref="AD88" si="390">IF(OR(AD86="",AD87=""),"",SUM(AD86:AD87))</f>
        <v/>
      </c>
      <c r="AE88" s="296" t="str">
        <f t="shared" ref="AE88" si="391">IF(OR(AE86="",AE87=""),"",SUM(AE86:AE87))</f>
        <v/>
      </c>
      <c r="AF88" s="296" t="str">
        <f t="shared" ref="AF88" si="392">IF(OR(AF86="",AF87=""),"",SUM(AF86:AF87))</f>
        <v/>
      </c>
      <c r="AG88" s="296" t="str">
        <f t="shared" ref="AG88" si="393">IF(OR(AG86="",AG87=""),"",SUM(AG86:AG87))</f>
        <v/>
      </c>
      <c r="AH88" s="296" t="str">
        <f t="shared" ref="AH88" si="394">IF(OR(AH86="",AH87=""),"",SUM(AH86:AH87))</f>
        <v/>
      </c>
      <c r="AI88" s="296" t="str">
        <f t="shared" ref="AI88" si="395">IF(OR(AI86="",AI87=""),"",SUM(AI86:AI87))</f>
        <v/>
      </c>
      <c r="AJ88" s="296" t="str">
        <f t="shared" ref="AJ88" si="396">IF(OR(AJ86="",AJ87=""),"",SUM(AJ86:AJ87))</f>
        <v/>
      </c>
      <c r="AK88" s="296" t="str">
        <f t="shared" ref="AK88" si="397">IF(OR(AK86="",AK87=""),"",SUM(AK86:AK87))</f>
        <v/>
      </c>
      <c r="AL88" s="296" t="str">
        <f t="shared" ref="AL88" si="398">IF(OR(AL86="",AL87=""),"",SUM(AL86:AL87))</f>
        <v/>
      </c>
      <c r="AM88" s="296" t="str">
        <f t="shared" ref="AM88" si="399">IF(OR(AM86="",AM87=""),"",SUM(AM86:AM87))</f>
        <v/>
      </c>
      <c r="AN88" s="296" t="str">
        <f t="shared" ref="AN88" si="400">IF(OR(AN86="",AN87=""),"",SUM(AN86:AN87))</f>
        <v/>
      </c>
      <c r="AO88" s="296" t="str">
        <f t="shared" ref="AO88" si="401">IF(OR(AO86="",AO87=""),"",SUM(AO86:AO87))</f>
        <v/>
      </c>
      <c r="AP88" s="296" t="str">
        <f t="shared" ref="AP88" si="402">IF(OR(AP86="",AP87=""),"",SUM(AP86:AP87))</f>
        <v/>
      </c>
      <c r="AQ88" s="296" t="str">
        <f t="shared" ref="AQ88" si="403">IF(OR(AQ86="",AQ87=""),"",SUM(AQ86:AQ87))</f>
        <v/>
      </c>
      <c r="AR88" s="296" t="str">
        <f t="shared" ref="AR88" si="404">IF(OR(AR86="",AR87=""),"",SUM(AR86:AR87))</f>
        <v/>
      </c>
      <c r="AS88" s="296" t="str">
        <f t="shared" ref="AS88" si="405">IF(OR(AS86="",AS87=""),"",SUM(AS86:AS87))</f>
        <v/>
      </c>
      <c r="AT88" s="296" t="str">
        <f t="shared" ref="AT88" si="406">IF(OR(AT86="",AT87=""),"",SUM(AT86:AT87))</f>
        <v/>
      </c>
      <c r="AU88" s="296" t="str">
        <f t="shared" ref="AU88" si="407">IF(OR(AU86="",AU87=""),"",SUM(AU86:AU87))</f>
        <v/>
      </c>
      <c r="AV88" s="296" t="str">
        <f t="shared" ref="AV88" si="408">IF(OR(AV86="",AV87=""),"",SUM(AV86:AV87))</f>
        <v/>
      </c>
      <c r="AW88" s="296" t="str">
        <f t="shared" ref="AW88" si="409">IF(OR(AW86="",AW87=""),"",SUM(AW86:AW87))</f>
        <v/>
      </c>
      <c r="AX88" s="296" t="str">
        <f t="shared" ref="AX88" si="410">IF(OR(AX86="",AX87=""),"",SUM(AX86:AX87))</f>
        <v/>
      </c>
      <c r="AY88" s="296" t="str">
        <f t="shared" ref="AY88" si="411">IF(OR(AY86="",AY87=""),"",SUM(AY86:AY87))</f>
        <v/>
      </c>
      <c r="AZ88" s="296" t="str">
        <f t="shared" ref="AZ88" si="412">IF(OR(AZ86="",AZ87=""),"",SUM(AZ86:AZ87))</f>
        <v/>
      </c>
      <c r="BA88" s="296" t="str">
        <f t="shared" ref="BA88" si="413">IF(OR(BA86="",BA87=""),"",SUM(BA86:BA87))</f>
        <v/>
      </c>
      <c r="BB88" s="296" t="str">
        <f t="shared" ref="BB88" si="414">IF(OR(BB86="",BB87=""),"",SUM(BB86:BB87))</f>
        <v/>
      </c>
      <c r="BC88" s="296" t="str">
        <f t="shared" ref="BC88" si="415">IF(OR(BC86="",BC87=""),"",SUM(BC86:BC87))</f>
        <v/>
      </c>
      <c r="BD88" s="296" t="str">
        <f>IF(OR(BD86="",BD87=""),"",SUM(BD86:BD87))</f>
        <v/>
      </c>
    </row>
    <row r="89" spans="2:56" ht="20.100000000000001" customHeight="1">
      <c r="B89" s="286"/>
    </row>
    <row r="90" spans="2:56" ht="20.100000000000001" customHeight="1">
      <c r="B90" s="286"/>
      <c r="C90" s="300"/>
      <c r="D90" s="300"/>
      <c r="F90" s="286"/>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row>
    <row r="91" spans="2:56" ht="19.899999999999999" customHeight="1">
      <c r="B91" s="286"/>
      <c r="C91" s="2" t="s">
        <v>343</v>
      </c>
      <c r="F91" s="521" t="s">
        <v>403</v>
      </c>
      <c r="G91" s="521"/>
    </row>
    <row r="92" spans="2:56" ht="20.100000000000001" customHeight="1">
      <c r="B92" s="286"/>
      <c r="C92" s="301" t="s">
        <v>336</v>
      </c>
      <c r="D92" s="295"/>
      <c r="E92" s="286"/>
      <c r="F92" s="301"/>
      <c r="G92" s="303" t="s">
        <v>351</v>
      </c>
      <c r="H92" s="303" t="s">
        <v>352</v>
      </c>
      <c r="I92" s="303" t="s">
        <v>353</v>
      </c>
      <c r="J92" s="303" t="s">
        <v>354</v>
      </c>
      <c r="K92" s="303" t="s">
        <v>355</v>
      </c>
      <c r="L92" s="303" t="s">
        <v>356</v>
      </c>
      <c r="M92" s="303" t="s">
        <v>357</v>
      </c>
      <c r="N92" s="303" t="s">
        <v>358</v>
      </c>
      <c r="O92" s="303" t="s">
        <v>359</v>
      </c>
      <c r="P92" s="303" t="s">
        <v>360</v>
      </c>
      <c r="Q92" s="303" t="s">
        <v>361</v>
      </c>
      <c r="R92" s="303" t="s">
        <v>362</v>
      </c>
      <c r="S92" s="303" t="s">
        <v>363</v>
      </c>
      <c r="T92" s="303" t="s">
        <v>364</v>
      </c>
      <c r="U92" s="303" t="s">
        <v>365</v>
      </c>
      <c r="V92" s="303" t="s">
        <v>366</v>
      </c>
      <c r="W92" s="303" t="s">
        <v>367</v>
      </c>
      <c r="X92" s="303" t="s">
        <v>368</v>
      </c>
      <c r="Y92" s="303" t="s">
        <v>369</v>
      </c>
      <c r="Z92" s="303" t="s">
        <v>370</v>
      </c>
      <c r="AA92" s="303" t="s">
        <v>371</v>
      </c>
      <c r="AB92" s="303" t="s">
        <v>372</v>
      </c>
      <c r="AC92" s="303" t="s">
        <v>373</v>
      </c>
      <c r="AD92" s="303" t="s">
        <v>374</v>
      </c>
      <c r="AE92" s="303" t="s">
        <v>375</v>
      </c>
      <c r="AF92" s="303" t="s">
        <v>376</v>
      </c>
      <c r="AG92" s="303" t="s">
        <v>377</v>
      </c>
      <c r="AH92" s="303" t="s">
        <v>378</v>
      </c>
      <c r="AI92" s="303" t="s">
        <v>379</v>
      </c>
      <c r="AJ92" s="303" t="s">
        <v>380</v>
      </c>
      <c r="AK92" s="303" t="s">
        <v>381</v>
      </c>
      <c r="AL92" s="303" t="s">
        <v>382</v>
      </c>
      <c r="AM92" s="303" t="s">
        <v>383</v>
      </c>
      <c r="AN92" s="303" t="s">
        <v>384</v>
      </c>
      <c r="AO92" s="303" t="s">
        <v>385</v>
      </c>
      <c r="AP92" s="303" t="s">
        <v>386</v>
      </c>
      <c r="AQ92" s="303" t="s">
        <v>387</v>
      </c>
      <c r="AR92" s="303" t="s">
        <v>388</v>
      </c>
      <c r="AS92" s="303" t="s">
        <v>389</v>
      </c>
      <c r="AT92" s="303" t="s">
        <v>390</v>
      </c>
      <c r="AU92" s="303" t="s">
        <v>391</v>
      </c>
      <c r="AV92" s="303" t="s">
        <v>392</v>
      </c>
      <c r="AW92" s="303" t="s">
        <v>393</v>
      </c>
      <c r="AX92" s="303" t="s">
        <v>394</v>
      </c>
      <c r="AY92" s="303" t="s">
        <v>395</v>
      </c>
      <c r="AZ92" s="303" t="s">
        <v>396</v>
      </c>
      <c r="BA92" s="303" t="s">
        <v>397</v>
      </c>
      <c r="BB92" s="303" t="s">
        <v>398</v>
      </c>
      <c r="BC92" s="303" t="s">
        <v>399</v>
      </c>
      <c r="BD92" s="303" t="s">
        <v>400</v>
      </c>
    </row>
    <row r="93" spans="2:56" ht="20.100000000000001" customHeight="1">
      <c r="B93" s="286"/>
      <c r="C93" s="301" t="s">
        <v>337</v>
      </c>
      <c r="D93" s="295"/>
      <c r="E93" s="286" t="s">
        <v>338</v>
      </c>
      <c r="F93" s="301" t="s">
        <v>533</v>
      </c>
      <c r="G93" s="296" t="str">
        <f>IF(D93="","",D93)</f>
        <v/>
      </c>
      <c r="H93" s="296" t="str">
        <f>IF(G95="","",G95)</f>
        <v/>
      </c>
      <c r="I93" s="296" t="str">
        <f t="shared" ref="I93:BC93" si="416">IF(H95="","",H95)</f>
        <v/>
      </c>
      <c r="J93" s="296" t="str">
        <f t="shared" si="416"/>
        <v/>
      </c>
      <c r="K93" s="296" t="str">
        <f t="shared" si="416"/>
        <v/>
      </c>
      <c r="L93" s="296" t="str">
        <f t="shared" si="416"/>
        <v/>
      </c>
      <c r="M93" s="296" t="str">
        <f t="shared" si="416"/>
        <v/>
      </c>
      <c r="N93" s="296" t="str">
        <f t="shared" si="416"/>
        <v/>
      </c>
      <c r="O93" s="296" t="str">
        <f t="shared" si="416"/>
        <v/>
      </c>
      <c r="P93" s="296" t="str">
        <f t="shared" si="416"/>
        <v/>
      </c>
      <c r="Q93" s="296" t="str">
        <f t="shared" si="416"/>
        <v/>
      </c>
      <c r="R93" s="296" t="str">
        <f t="shared" si="416"/>
        <v/>
      </c>
      <c r="S93" s="296" t="str">
        <f t="shared" si="416"/>
        <v/>
      </c>
      <c r="T93" s="296" t="str">
        <f t="shared" si="416"/>
        <v/>
      </c>
      <c r="U93" s="296" t="str">
        <f t="shared" si="416"/>
        <v/>
      </c>
      <c r="V93" s="296" t="str">
        <f t="shared" si="416"/>
        <v/>
      </c>
      <c r="W93" s="296" t="str">
        <f t="shared" si="416"/>
        <v/>
      </c>
      <c r="X93" s="296" t="str">
        <f t="shared" si="416"/>
        <v/>
      </c>
      <c r="Y93" s="296" t="str">
        <f t="shared" si="416"/>
        <v/>
      </c>
      <c r="Z93" s="296" t="str">
        <f t="shared" si="416"/>
        <v/>
      </c>
      <c r="AA93" s="296" t="str">
        <f t="shared" si="416"/>
        <v/>
      </c>
      <c r="AB93" s="296" t="str">
        <f t="shared" si="416"/>
        <v/>
      </c>
      <c r="AC93" s="296" t="str">
        <f t="shared" si="416"/>
        <v/>
      </c>
      <c r="AD93" s="296" t="str">
        <f t="shared" si="416"/>
        <v/>
      </c>
      <c r="AE93" s="296" t="str">
        <f t="shared" si="416"/>
        <v/>
      </c>
      <c r="AF93" s="296" t="str">
        <f t="shared" si="416"/>
        <v/>
      </c>
      <c r="AG93" s="296" t="str">
        <f t="shared" si="416"/>
        <v/>
      </c>
      <c r="AH93" s="296" t="str">
        <f t="shared" si="416"/>
        <v/>
      </c>
      <c r="AI93" s="296" t="str">
        <f t="shared" si="416"/>
        <v/>
      </c>
      <c r="AJ93" s="296" t="str">
        <f t="shared" si="416"/>
        <v/>
      </c>
      <c r="AK93" s="296" t="str">
        <f t="shared" si="416"/>
        <v/>
      </c>
      <c r="AL93" s="296" t="str">
        <f t="shared" si="416"/>
        <v/>
      </c>
      <c r="AM93" s="296" t="str">
        <f t="shared" si="416"/>
        <v/>
      </c>
      <c r="AN93" s="296" t="str">
        <f t="shared" si="416"/>
        <v/>
      </c>
      <c r="AO93" s="296" t="str">
        <f t="shared" si="416"/>
        <v/>
      </c>
      <c r="AP93" s="296" t="str">
        <f t="shared" si="416"/>
        <v/>
      </c>
      <c r="AQ93" s="296" t="str">
        <f t="shared" si="416"/>
        <v/>
      </c>
      <c r="AR93" s="296" t="str">
        <f t="shared" si="416"/>
        <v/>
      </c>
      <c r="AS93" s="296" t="str">
        <f t="shared" si="416"/>
        <v/>
      </c>
      <c r="AT93" s="296" t="str">
        <f t="shared" si="416"/>
        <v/>
      </c>
      <c r="AU93" s="296" t="str">
        <f t="shared" si="416"/>
        <v/>
      </c>
      <c r="AV93" s="296" t="str">
        <f t="shared" si="416"/>
        <v/>
      </c>
      <c r="AW93" s="296" t="str">
        <f t="shared" si="416"/>
        <v/>
      </c>
      <c r="AX93" s="296" t="str">
        <f t="shared" si="416"/>
        <v/>
      </c>
      <c r="AY93" s="296" t="str">
        <f t="shared" si="416"/>
        <v/>
      </c>
      <c r="AZ93" s="296" t="str">
        <f t="shared" si="416"/>
        <v/>
      </c>
      <c r="BA93" s="296" t="str">
        <f t="shared" si="416"/>
        <v/>
      </c>
      <c r="BB93" s="296" t="str">
        <f t="shared" si="416"/>
        <v/>
      </c>
      <c r="BC93" s="296" t="str">
        <f t="shared" si="416"/>
        <v/>
      </c>
      <c r="BD93" s="296" t="str">
        <f>IF(BC95="","",BC95)</f>
        <v/>
      </c>
    </row>
    <row r="94" spans="2:56" ht="20.100000000000001" customHeight="1">
      <c r="B94" s="286"/>
      <c r="C94" s="301" t="s">
        <v>294</v>
      </c>
      <c r="D94" s="297"/>
      <c r="E94" s="285" t="s">
        <v>123</v>
      </c>
      <c r="F94" s="301" t="s">
        <v>295</v>
      </c>
      <c r="G94" s="296" t="str">
        <f t="shared" ref="G94:AL94" si="417">IF(OR(G93="",$D$95=""),"", -MIN(G93*$D$95, G93))</f>
        <v/>
      </c>
      <c r="H94" s="296" t="str">
        <f t="shared" si="417"/>
        <v/>
      </c>
      <c r="I94" s="296" t="str">
        <f t="shared" si="417"/>
        <v/>
      </c>
      <c r="J94" s="296" t="str">
        <f t="shared" si="417"/>
        <v/>
      </c>
      <c r="K94" s="296" t="str">
        <f t="shared" si="417"/>
        <v/>
      </c>
      <c r="L94" s="296" t="str">
        <f t="shared" si="417"/>
        <v/>
      </c>
      <c r="M94" s="296" t="str">
        <f t="shared" si="417"/>
        <v/>
      </c>
      <c r="N94" s="296" t="str">
        <f t="shared" si="417"/>
        <v/>
      </c>
      <c r="O94" s="296" t="str">
        <f t="shared" si="417"/>
        <v/>
      </c>
      <c r="P94" s="296" t="str">
        <f t="shared" si="417"/>
        <v/>
      </c>
      <c r="Q94" s="296" t="str">
        <f t="shared" si="417"/>
        <v/>
      </c>
      <c r="R94" s="296" t="str">
        <f t="shared" si="417"/>
        <v/>
      </c>
      <c r="S94" s="296" t="str">
        <f t="shared" si="417"/>
        <v/>
      </c>
      <c r="T94" s="296" t="str">
        <f t="shared" si="417"/>
        <v/>
      </c>
      <c r="U94" s="296" t="str">
        <f t="shared" si="417"/>
        <v/>
      </c>
      <c r="V94" s="296" t="str">
        <f t="shared" si="417"/>
        <v/>
      </c>
      <c r="W94" s="296" t="str">
        <f t="shared" si="417"/>
        <v/>
      </c>
      <c r="X94" s="296" t="str">
        <f t="shared" si="417"/>
        <v/>
      </c>
      <c r="Y94" s="296" t="str">
        <f t="shared" si="417"/>
        <v/>
      </c>
      <c r="Z94" s="296" t="str">
        <f t="shared" si="417"/>
        <v/>
      </c>
      <c r="AA94" s="296" t="str">
        <f t="shared" si="417"/>
        <v/>
      </c>
      <c r="AB94" s="296" t="str">
        <f t="shared" si="417"/>
        <v/>
      </c>
      <c r="AC94" s="296" t="str">
        <f t="shared" si="417"/>
        <v/>
      </c>
      <c r="AD94" s="296" t="str">
        <f t="shared" si="417"/>
        <v/>
      </c>
      <c r="AE94" s="296" t="str">
        <f t="shared" si="417"/>
        <v/>
      </c>
      <c r="AF94" s="296" t="str">
        <f t="shared" si="417"/>
        <v/>
      </c>
      <c r="AG94" s="296" t="str">
        <f t="shared" si="417"/>
        <v/>
      </c>
      <c r="AH94" s="296" t="str">
        <f t="shared" si="417"/>
        <v/>
      </c>
      <c r="AI94" s="296" t="str">
        <f t="shared" si="417"/>
        <v/>
      </c>
      <c r="AJ94" s="296" t="str">
        <f t="shared" si="417"/>
        <v/>
      </c>
      <c r="AK94" s="296" t="str">
        <f t="shared" si="417"/>
        <v/>
      </c>
      <c r="AL94" s="296" t="str">
        <f t="shared" si="417"/>
        <v/>
      </c>
      <c r="AM94" s="296" t="str">
        <f t="shared" ref="AM94:BD94" si="418">IF(OR(AM93="",$D$95=""),"", -MIN(AM93*$D$95, AM93))</f>
        <v/>
      </c>
      <c r="AN94" s="296" t="str">
        <f t="shared" si="418"/>
        <v/>
      </c>
      <c r="AO94" s="296" t="str">
        <f t="shared" si="418"/>
        <v/>
      </c>
      <c r="AP94" s="296" t="str">
        <f t="shared" si="418"/>
        <v/>
      </c>
      <c r="AQ94" s="296" t="str">
        <f t="shared" si="418"/>
        <v/>
      </c>
      <c r="AR94" s="296" t="str">
        <f t="shared" si="418"/>
        <v/>
      </c>
      <c r="AS94" s="296" t="str">
        <f t="shared" si="418"/>
        <v/>
      </c>
      <c r="AT94" s="296" t="str">
        <f t="shared" si="418"/>
        <v/>
      </c>
      <c r="AU94" s="296" t="str">
        <f t="shared" si="418"/>
        <v/>
      </c>
      <c r="AV94" s="296" t="str">
        <f t="shared" si="418"/>
        <v/>
      </c>
      <c r="AW94" s="296" t="str">
        <f t="shared" si="418"/>
        <v/>
      </c>
      <c r="AX94" s="296" t="str">
        <f t="shared" si="418"/>
        <v/>
      </c>
      <c r="AY94" s="296" t="str">
        <f t="shared" si="418"/>
        <v/>
      </c>
      <c r="AZ94" s="296" t="str">
        <f t="shared" si="418"/>
        <v/>
      </c>
      <c r="BA94" s="296" t="str">
        <f t="shared" si="418"/>
        <v/>
      </c>
      <c r="BB94" s="296" t="str">
        <f t="shared" si="418"/>
        <v/>
      </c>
      <c r="BC94" s="296" t="str">
        <f t="shared" si="418"/>
        <v/>
      </c>
      <c r="BD94" s="296" t="str">
        <f t="shared" si="418"/>
        <v/>
      </c>
    </row>
    <row r="95" spans="2:56" ht="20.100000000000001" customHeight="1">
      <c r="B95" s="286"/>
      <c r="C95" s="302" t="s">
        <v>346</v>
      </c>
      <c r="D95" s="324"/>
      <c r="E95" s="286"/>
      <c r="F95" s="301" t="s">
        <v>296</v>
      </c>
      <c r="G95" s="296" t="str">
        <f>IF(OR(G93="",G94=""),"",SUM(G93:G94))</f>
        <v/>
      </c>
      <c r="H95" s="296" t="str">
        <f>IF(OR(H93="",H94=""),"",SUM(H93:H94))</f>
        <v/>
      </c>
      <c r="I95" s="296" t="str">
        <f t="shared" ref="I95" si="419">IF(OR(I93="",I94=""),"",SUM(I93:I94))</f>
        <v/>
      </c>
      <c r="J95" s="296" t="str">
        <f t="shared" ref="J95" si="420">IF(OR(J93="",J94=""),"",SUM(J93:J94))</f>
        <v/>
      </c>
      <c r="K95" s="296" t="str">
        <f t="shared" ref="K95" si="421">IF(OR(K93="",K94=""),"",SUM(K93:K94))</f>
        <v/>
      </c>
      <c r="L95" s="296" t="str">
        <f t="shared" ref="L95" si="422">IF(OR(L93="",L94=""),"",SUM(L93:L94))</f>
        <v/>
      </c>
      <c r="M95" s="296" t="str">
        <f t="shared" ref="M95" si="423">IF(OR(M93="",M94=""),"",SUM(M93:M94))</f>
        <v/>
      </c>
      <c r="N95" s="296" t="str">
        <f t="shared" ref="N95" si="424">IF(OR(N93="",N94=""),"",SUM(N93:N94))</f>
        <v/>
      </c>
      <c r="O95" s="296" t="str">
        <f t="shared" ref="O95" si="425">IF(OR(O93="",O94=""),"",SUM(O93:O94))</f>
        <v/>
      </c>
      <c r="P95" s="296" t="str">
        <f t="shared" ref="P95" si="426">IF(OR(P93="",P94=""),"",SUM(P93:P94))</f>
        <v/>
      </c>
      <c r="Q95" s="296" t="str">
        <f t="shared" ref="Q95" si="427">IF(OR(Q93="",Q94=""),"",SUM(Q93:Q94))</f>
        <v/>
      </c>
      <c r="R95" s="296" t="str">
        <f t="shared" ref="R95" si="428">IF(OR(R93="",R94=""),"",SUM(R93:R94))</f>
        <v/>
      </c>
      <c r="S95" s="296" t="str">
        <f t="shared" ref="S95" si="429">IF(OR(S93="",S94=""),"",SUM(S93:S94))</f>
        <v/>
      </c>
      <c r="T95" s="296" t="str">
        <f t="shared" ref="T95" si="430">IF(OR(T93="",T94=""),"",SUM(T93:T94))</f>
        <v/>
      </c>
      <c r="U95" s="296" t="str">
        <f t="shared" ref="U95" si="431">IF(OR(U93="",U94=""),"",SUM(U93:U94))</f>
        <v/>
      </c>
      <c r="V95" s="296" t="str">
        <f t="shared" ref="V95" si="432">IF(OR(V93="",V94=""),"",SUM(V93:V94))</f>
        <v/>
      </c>
      <c r="W95" s="296" t="str">
        <f t="shared" ref="W95" si="433">IF(OR(W93="",W94=""),"",SUM(W93:W94))</f>
        <v/>
      </c>
      <c r="X95" s="296" t="str">
        <f t="shared" ref="X95" si="434">IF(OR(X93="",X94=""),"",SUM(X93:X94))</f>
        <v/>
      </c>
      <c r="Y95" s="296" t="str">
        <f t="shared" ref="Y95" si="435">IF(OR(Y93="",Y94=""),"",SUM(Y93:Y94))</f>
        <v/>
      </c>
      <c r="Z95" s="296" t="str">
        <f t="shared" ref="Z95" si="436">IF(OR(Z93="",Z94=""),"",SUM(Z93:Z94))</f>
        <v/>
      </c>
      <c r="AA95" s="296" t="str">
        <f t="shared" ref="AA95" si="437">IF(OR(AA93="",AA94=""),"",SUM(AA93:AA94))</f>
        <v/>
      </c>
      <c r="AB95" s="296" t="str">
        <f t="shared" ref="AB95" si="438">IF(OR(AB93="",AB94=""),"",SUM(AB93:AB94))</f>
        <v/>
      </c>
      <c r="AC95" s="296" t="str">
        <f t="shared" ref="AC95" si="439">IF(OR(AC93="",AC94=""),"",SUM(AC93:AC94))</f>
        <v/>
      </c>
      <c r="AD95" s="296" t="str">
        <f t="shared" ref="AD95" si="440">IF(OR(AD93="",AD94=""),"",SUM(AD93:AD94))</f>
        <v/>
      </c>
      <c r="AE95" s="296" t="str">
        <f t="shared" ref="AE95" si="441">IF(OR(AE93="",AE94=""),"",SUM(AE93:AE94))</f>
        <v/>
      </c>
      <c r="AF95" s="296" t="str">
        <f t="shared" ref="AF95" si="442">IF(OR(AF93="",AF94=""),"",SUM(AF93:AF94))</f>
        <v/>
      </c>
      <c r="AG95" s="296" t="str">
        <f t="shared" ref="AG95" si="443">IF(OR(AG93="",AG94=""),"",SUM(AG93:AG94))</f>
        <v/>
      </c>
      <c r="AH95" s="296" t="str">
        <f t="shared" ref="AH95" si="444">IF(OR(AH93="",AH94=""),"",SUM(AH93:AH94))</f>
        <v/>
      </c>
      <c r="AI95" s="296" t="str">
        <f t="shared" ref="AI95" si="445">IF(OR(AI93="",AI94=""),"",SUM(AI93:AI94))</f>
        <v/>
      </c>
      <c r="AJ95" s="296" t="str">
        <f t="shared" ref="AJ95" si="446">IF(OR(AJ93="",AJ94=""),"",SUM(AJ93:AJ94))</f>
        <v/>
      </c>
      <c r="AK95" s="296" t="str">
        <f t="shared" ref="AK95" si="447">IF(OR(AK93="",AK94=""),"",SUM(AK93:AK94))</f>
        <v/>
      </c>
      <c r="AL95" s="296" t="str">
        <f t="shared" ref="AL95" si="448">IF(OR(AL93="",AL94=""),"",SUM(AL93:AL94))</f>
        <v/>
      </c>
      <c r="AM95" s="296" t="str">
        <f t="shared" ref="AM95" si="449">IF(OR(AM93="",AM94=""),"",SUM(AM93:AM94))</f>
        <v/>
      </c>
      <c r="AN95" s="296" t="str">
        <f t="shared" ref="AN95" si="450">IF(OR(AN93="",AN94=""),"",SUM(AN93:AN94))</f>
        <v/>
      </c>
      <c r="AO95" s="296" t="str">
        <f t="shared" ref="AO95" si="451">IF(OR(AO93="",AO94=""),"",SUM(AO93:AO94))</f>
        <v/>
      </c>
      <c r="AP95" s="296" t="str">
        <f t="shared" ref="AP95" si="452">IF(OR(AP93="",AP94=""),"",SUM(AP93:AP94))</f>
        <v/>
      </c>
      <c r="AQ95" s="296" t="str">
        <f t="shared" ref="AQ95" si="453">IF(OR(AQ93="",AQ94=""),"",SUM(AQ93:AQ94))</f>
        <v/>
      </c>
      <c r="AR95" s="296" t="str">
        <f t="shared" ref="AR95" si="454">IF(OR(AR93="",AR94=""),"",SUM(AR93:AR94))</f>
        <v/>
      </c>
      <c r="AS95" s="296" t="str">
        <f t="shared" ref="AS95" si="455">IF(OR(AS93="",AS94=""),"",SUM(AS93:AS94))</f>
        <v/>
      </c>
      <c r="AT95" s="296" t="str">
        <f t="shared" ref="AT95" si="456">IF(OR(AT93="",AT94=""),"",SUM(AT93:AT94))</f>
        <v/>
      </c>
      <c r="AU95" s="296" t="str">
        <f t="shared" ref="AU95" si="457">IF(OR(AU93="",AU94=""),"",SUM(AU93:AU94))</f>
        <v/>
      </c>
      <c r="AV95" s="296" t="str">
        <f t="shared" ref="AV95" si="458">IF(OR(AV93="",AV94=""),"",SUM(AV93:AV94))</f>
        <v/>
      </c>
      <c r="AW95" s="296" t="str">
        <f t="shared" ref="AW95" si="459">IF(OR(AW93="",AW94=""),"",SUM(AW93:AW94))</f>
        <v/>
      </c>
      <c r="AX95" s="296" t="str">
        <f t="shared" ref="AX95" si="460">IF(OR(AX93="",AX94=""),"",SUM(AX93:AX94))</f>
        <v/>
      </c>
      <c r="AY95" s="296" t="str">
        <f t="shared" ref="AY95" si="461">IF(OR(AY93="",AY94=""),"",SUM(AY93:AY94))</f>
        <v/>
      </c>
      <c r="AZ95" s="296" t="str">
        <f t="shared" ref="AZ95" si="462">IF(OR(AZ93="",AZ94=""),"",SUM(AZ93:AZ94))</f>
        <v/>
      </c>
      <c r="BA95" s="296" t="str">
        <f t="shared" ref="BA95" si="463">IF(OR(BA93="",BA94=""),"",SUM(BA93:BA94))</f>
        <v/>
      </c>
      <c r="BB95" s="296" t="str">
        <f t="shared" ref="BB95" si="464">IF(OR(BB93="",BB94=""),"",SUM(BB93:BB94))</f>
        <v/>
      </c>
      <c r="BC95" s="296" t="str">
        <f t="shared" ref="BC95" si="465">IF(OR(BC93="",BC94=""),"",SUM(BC93:BC94))</f>
        <v/>
      </c>
      <c r="BD95" s="296" t="str">
        <f>IF(OR(BD93="",BD94=""),"",SUM(BD93:BD94))</f>
        <v/>
      </c>
    </row>
    <row r="96" spans="2:56" ht="20.100000000000001" customHeight="1">
      <c r="B96" s="286"/>
    </row>
    <row r="97" spans="2:56" ht="20.100000000000001" customHeight="1">
      <c r="B97" s="286"/>
      <c r="D97" s="286"/>
      <c r="E97" s="286"/>
      <c r="F97" s="286"/>
    </row>
    <row r="98" spans="2:56" ht="20.100000000000001" customHeight="1">
      <c r="B98" s="286"/>
      <c r="C98" s="2" t="s">
        <v>349</v>
      </c>
      <c r="F98" s="521" t="s">
        <v>403</v>
      </c>
      <c r="G98" s="521"/>
    </row>
    <row r="99" spans="2:56" ht="20.100000000000001" customHeight="1">
      <c r="B99" s="286"/>
      <c r="C99" s="301" t="s">
        <v>336</v>
      </c>
      <c r="D99" s="295"/>
      <c r="E99" s="286"/>
      <c r="F99" s="301"/>
      <c r="G99" s="303" t="s">
        <v>351</v>
      </c>
      <c r="H99" s="303" t="s">
        <v>352</v>
      </c>
      <c r="I99" s="303" t="s">
        <v>353</v>
      </c>
      <c r="J99" s="303" t="s">
        <v>354</v>
      </c>
      <c r="K99" s="303" t="s">
        <v>355</v>
      </c>
      <c r="L99" s="303" t="s">
        <v>356</v>
      </c>
      <c r="M99" s="303" t="s">
        <v>357</v>
      </c>
      <c r="N99" s="303" t="s">
        <v>358</v>
      </c>
      <c r="O99" s="303" t="s">
        <v>359</v>
      </c>
      <c r="P99" s="303" t="s">
        <v>360</v>
      </c>
      <c r="Q99" s="303" t="s">
        <v>361</v>
      </c>
      <c r="R99" s="303" t="s">
        <v>362</v>
      </c>
      <c r="S99" s="303" t="s">
        <v>363</v>
      </c>
      <c r="T99" s="303" t="s">
        <v>364</v>
      </c>
      <c r="U99" s="303" t="s">
        <v>365</v>
      </c>
      <c r="V99" s="303" t="s">
        <v>366</v>
      </c>
      <c r="W99" s="303" t="s">
        <v>367</v>
      </c>
      <c r="X99" s="303" t="s">
        <v>368</v>
      </c>
      <c r="Y99" s="303" t="s">
        <v>369</v>
      </c>
      <c r="Z99" s="303" t="s">
        <v>370</v>
      </c>
      <c r="AA99" s="303" t="s">
        <v>371</v>
      </c>
      <c r="AB99" s="303" t="s">
        <v>372</v>
      </c>
      <c r="AC99" s="303" t="s">
        <v>373</v>
      </c>
      <c r="AD99" s="303" t="s">
        <v>374</v>
      </c>
      <c r="AE99" s="303" t="s">
        <v>375</v>
      </c>
      <c r="AF99" s="303" t="s">
        <v>376</v>
      </c>
      <c r="AG99" s="303" t="s">
        <v>377</v>
      </c>
      <c r="AH99" s="303" t="s">
        <v>378</v>
      </c>
      <c r="AI99" s="303" t="s">
        <v>379</v>
      </c>
      <c r="AJ99" s="303" t="s">
        <v>380</v>
      </c>
      <c r="AK99" s="303" t="s">
        <v>381</v>
      </c>
      <c r="AL99" s="303" t="s">
        <v>382</v>
      </c>
      <c r="AM99" s="303" t="s">
        <v>383</v>
      </c>
      <c r="AN99" s="303" t="s">
        <v>384</v>
      </c>
      <c r="AO99" s="303" t="s">
        <v>385</v>
      </c>
      <c r="AP99" s="303" t="s">
        <v>386</v>
      </c>
      <c r="AQ99" s="303" t="s">
        <v>387</v>
      </c>
      <c r="AR99" s="303" t="s">
        <v>388</v>
      </c>
      <c r="AS99" s="303" t="s">
        <v>389</v>
      </c>
      <c r="AT99" s="303" t="s">
        <v>390</v>
      </c>
      <c r="AU99" s="303" t="s">
        <v>391</v>
      </c>
      <c r="AV99" s="303" t="s">
        <v>392</v>
      </c>
      <c r="AW99" s="303" t="s">
        <v>393</v>
      </c>
      <c r="AX99" s="303" t="s">
        <v>394</v>
      </c>
      <c r="AY99" s="303" t="s">
        <v>395</v>
      </c>
      <c r="AZ99" s="303" t="s">
        <v>396</v>
      </c>
      <c r="BA99" s="303" t="s">
        <v>397</v>
      </c>
      <c r="BB99" s="303" t="s">
        <v>398</v>
      </c>
      <c r="BC99" s="303" t="s">
        <v>399</v>
      </c>
      <c r="BD99" s="303" t="s">
        <v>400</v>
      </c>
    </row>
    <row r="100" spans="2:56" ht="20.100000000000001" customHeight="1">
      <c r="B100" s="286"/>
      <c r="C100" s="301" t="s">
        <v>337</v>
      </c>
      <c r="D100" s="295"/>
      <c r="E100" s="286" t="s">
        <v>338</v>
      </c>
      <c r="F100" s="301" t="s">
        <v>533</v>
      </c>
      <c r="G100" s="296" t="str">
        <f>IF(D100="","",D100)</f>
        <v/>
      </c>
      <c r="H100" s="296" t="str">
        <f>IF(G102="","",G102)</f>
        <v/>
      </c>
      <c r="I100" s="296" t="str">
        <f t="shared" ref="I100:BC100" si="466">IF(H102="","",H102)</f>
        <v/>
      </c>
      <c r="J100" s="296" t="str">
        <f t="shared" si="466"/>
        <v/>
      </c>
      <c r="K100" s="296" t="str">
        <f t="shared" si="466"/>
        <v/>
      </c>
      <c r="L100" s="296" t="str">
        <f t="shared" si="466"/>
        <v/>
      </c>
      <c r="M100" s="296" t="str">
        <f t="shared" si="466"/>
        <v/>
      </c>
      <c r="N100" s="296" t="str">
        <f t="shared" si="466"/>
        <v/>
      </c>
      <c r="O100" s="296" t="str">
        <f t="shared" si="466"/>
        <v/>
      </c>
      <c r="P100" s="296" t="str">
        <f t="shared" si="466"/>
        <v/>
      </c>
      <c r="Q100" s="296" t="str">
        <f t="shared" si="466"/>
        <v/>
      </c>
      <c r="R100" s="296" t="str">
        <f t="shared" si="466"/>
        <v/>
      </c>
      <c r="S100" s="296" t="str">
        <f t="shared" si="466"/>
        <v/>
      </c>
      <c r="T100" s="296" t="str">
        <f t="shared" si="466"/>
        <v/>
      </c>
      <c r="U100" s="296" t="str">
        <f t="shared" si="466"/>
        <v/>
      </c>
      <c r="V100" s="296" t="str">
        <f t="shared" si="466"/>
        <v/>
      </c>
      <c r="W100" s="296" t="str">
        <f t="shared" si="466"/>
        <v/>
      </c>
      <c r="X100" s="296" t="str">
        <f t="shared" si="466"/>
        <v/>
      </c>
      <c r="Y100" s="296" t="str">
        <f t="shared" si="466"/>
        <v/>
      </c>
      <c r="Z100" s="296" t="str">
        <f t="shared" si="466"/>
        <v/>
      </c>
      <c r="AA100" s="296" t="str">
        <f t="shared" si="466"/>
        <v/>
      </c>
      <c r="AB100" s="296" t="str">
        <f t="shared" si="466"/>
        <v/>
      </c>
      <c r="AC100" s="296" t="str">
        <f t="shared" si="466"/>
        <v/>
      </c>
      <c r="AD100" s="296" t="str">
        <f t="shared" si="466"/>
        <v/>
      </c>
      <c r="AE100" s="296" t="str">
        <f t="shared" si="466"/>
        <v/>
      </c>
      <c r="AF100" s="296" t="str">
        <f t="shared" si="466"/>
        <v/>
      </c>
      <c r="AG100" s="296" t="str">
        <f t="shared" si="466"/>
        <v/>
      </c>
      <c r="AH100" s="296" t="str">
        <f t="shared" si="466"/>
        <v/>
      </c>
      <c r="AI100" s="296" t="str">
        <f t="shared" si="466"/>
        <v/>
      </c>
      <c r="AJ100" s="296" t="str">
        <f t="shared" si="466"/>
        <v/>
      </c>
      <c r="AK100" s="296" t="str">
        <f t="shared" si="466"/>
        <v/>
      </c>
      <c r="AL100" s="296" t="str">
        <f t="shared" si="466"/>
        <v/>
      </c>
      <c r="AM100" s="296" t="str">
        <f t="shared" si="466"/>
        <v/>
      </c>
      <c r="AN100" s="296" t="str">
        <f t="shared" si="466"/>
        <v/>
      </c>
      <c r="AO100" s="296" t="str">
        <f t="shared" si="466"/>
        <v/>
      </c>
      <c r="AP100" s="296" t="str">
        <f t="shared" si="466"/>
        <v/>
      </c>
      <c r="AQ100" s="296" t="str">
        <f t="shared" si="466"/>
        <v/>
      </c>
      <c r="AR100" s="296" t="str">
        <f t="shared" si="466"/>
        <v/>
      </c>
      <c r="AS100" s="296" t="str">
        <f t="shared" si="466"/>
        <v/>
      </c>
      <c r="AT100" s="296" t="str">
        <f t="shared" si="466"/>
        <v/>
      </c>
      <c r="AU100" s="296" t="str">
        <f t="shared" si="466"/>
        <v/>
      </c>
      <c r="AV100" s="296" t="str">
        <f t="shared" si="466"/>
        <v/>
      </c>
      <c r="AW100" s="296" t="str">
        <f t="shared" si="466"/>
        <v/>
      </c>
      <c r="AX100" s="296" t="str">
        <f t="shared" si="466"/>
        <v/>
      </c>
      <c r="AY100" s="296" t="str">
        <f t="shared" si="466"/>
        <v/>
      </c>
      <c r="AZ100" s="296" t="str">
        <f t="shared" si="466"/>
        <v/>
      </c>
      <c r="BA100" s="296" t="str">
        <f t="shared" si="466"/>
        <v/>
      </c>
      <c r="BB100" s="296" t="str">
        <f t="shared" si="466"/>
        <v/>
      </c>
      <c r="BC100" s="296" t="str">
        <f t="shared" si="466"/>
        <v/>
      </c>
      <c r="BD100" s="296" t="str">
        <f>IF(BC102="","",BC102)</f>
        <v/>
      </c>
    </row>
    <row r="101" spans="2:56" ht="20.100000000000001" customHeight="1">
      <c r="B101" s="286"/>
      <c r="C101" s="301" t="s">
        <v>294</v>
      </c>
      <c r="D101" s="297"/>
      <c r="E101" s="285" t="s">
        <v>123</v>
      </c>
      <c r="F101" s="301" t="s">
        <v>295</v>
      </c>
      <c r="G101" s="296" t="str">
        <f t="shared" ref="G101:AL101" si="467">IF(OR(G100="",$D$102=""),"", -MIN(G100*$D$102, G100))</f>
        <v/>
      </c>
      <c r="H101" s="296" t="str">
        <f t="shared" si="467"/>
        <v/>
      </c>
      <c r="I101" s="296" t="str">
        <f t="shared" si="467"/>
        <v/>
      </c>
      <c r="J101" s="296" t="str">
        <f t="shared" si="467"/>
        <v/>
      </c>
      <c r="K101" s="296" t="str">
        <f t="shared" si="467"/>
        <v/>
      </c>
      <c r="L101" s="296" t="str">
        <f t="shared" si="467"/>
        <v/>
      </c>
      <c r="M101" s="296" t="str">
        <f t="shared" si="467"/>
        <v/>
      </c>
      <c r="N101" s="296" t="str">
        <f t="shared" si="467"/>
        <v/>
      </c>
      <c r="O101" s="296" t="str">
        <f t="shared" si="467"/>
        <v/>
      </c>
      <c r="P101" s="296" t="str">
        <f t="shared" si="467"/>
        <v/>
      </c>
      <c r="Q101" s="296" t="str">
        <f t="shared" si="467"/>
        <v/>
      </c>
      <c r="R101" s="296" t="str">
        <f t="shared" si="467"/>
        <v/>
      </c>
      <c r="S101" s="296" t="str">
        <f t="shared" si="467"/>
        <v/>
      </c>
      <c r="T101" s="296" t="str">
        <f t="shared" si="467"/>
        <v/>
      </c>
      <c r="U101" s="296" t="str">
        <f t="shared" si="467"/>
        <v/>
      </c>
      <c r="V101" s="296" t="str">
        <f t="shared" si="467"/>
        <v/>
      </c>
      <c r="W101" s="296" t="str">
        <f t="shared" si="467"/>
        <v/>
      </c>
      <c r="X101" s="296" t="str">
        <f t="shared" si="467"/>
        <v/>
      </c>
      <c r="Y101" s="296" t="str">
        <f t="shared" si="467"/>
        <v/>
      </c>
      <c r="Z101" s="296" t="str">
        <f t="shared" si="467"/>
        <v/>
      </c>
      <c r="AA101" s="296" t="str">
        <f t="shared" si="467"/>
        <v/>
      </c>
      <c r="AB101" s="296" t="str">
        <f t="shared" si="467"/>
        <v/>
      </c>
      <c r="AC101" s="296" t="str">
        <f t="shared" si="467"/>
        <v/>
      </c>
      <c r="AD101" s="296" t="str">
        <f t="shared" si="467"/>
        <v/>
      </c>
      <c r="AE101" s="296" t="str">
        <f t="shared" si="467"/>
        <v/>
      </c>
      <c r="AF101" s="296" t="str">
        <f t="shared" si="467"/>
        <v/>
      </c>
      <c r="AG101" s="296" t="str">
        <f t="shared" si="467"/>
        <v/>
      </c>
      <c r="AH101" s="296" t="str">
        <f t="shared" si="467"/>
        <v/>
      </c>
      <c r="AI101" s="296" t="str">
        <f t="shared" si="467"/>
        <v/>
      </c>
      <c r="AJ101" s="296" t="str">
        <f t="shared" si="467"/>
        <v/>
      </c>
      <c r="AK101" s="296" t="str">
        <f t="shared" si="467"/>
        <v/>
      </c>
      <c r="AL101" s="296" t="str">
        <f t="shared" si="467"/>
        <v/>
      </c>
      <c r="AM101" s="296" t="str">
        <f t="shared" ref="AM101:BD101" si="468">IF(OR(AM100="",$D$102=""),"", -MIN(AM100*$D$102, AM100))</f>
        <v/>
      </c>
      <c r="AN101" s="296" t="str">
        <f t="shared" si="468"/>
        <v/>
      </c>
      <c r="AO101" s="296" t="str">
        <f t="shared" si="468"/>
        <v/>
      </c>
      <c r="AP101" s="296" t="str">
        <f t="shared" si="468"/>
        <v/>
      </c>
      <c r="AQ101" s="296" t="str">
        <f t="shared" si="468"/>
        <v/>
      </c>
      <c r="AR101" s="296" t="str">
        <f t="shared" si="468"/>
        <v/>
      </c>
      <c r="AS101" s="296" t="str">
        <f t="shared" si="468"/>
        <v/>
      </c>
      <c r="AT101" s="296" t="str">
        <f t="shared" si="468"/>
        <v/>
      </c>
      <c r="AU101" s="296" t="str">
        <f t="shared" si="468"/>
        <v/>
      </c>
      <c r="AV101" s="296" t="str">
        <f t="shared" si="468"/>
        <v/>
      </c>
      <c r="AW101" s="296" t="str">
        <f t="shared" si="468"/>
        <v/>
      </c>
      <c r="AX101" s="296" t="str">
        <f t="shared" si="468"/>
        <v/>
      </c>
      <c r="AY101" s="296" t="str">
        <f t="shared" si="468"/>
        <v/>
      </c>
      <c r="AZ101" s="296" t="str">
        <f t="shared" si="468"/>
        <v/>
      </c>
      <c r="BA101" s="296" t="str">
        <f t="shared" si="468"/>
        <v/>
      </c>
      <c r="BB101" s="296" t="str">
        <f t="shared" si="468"/>
        <v/>
      </c>
      <c r="BC101" s="296" t="str">
        <f t="shared" si="468"/>
        <v/>
      </c>
      <c r="BD101" s="296" t="str">
        <f t="shared" si="468"/>
        <v/>
      </c>
    </row>
    <row r="102" spans="2:56" ht="20.100000000000001" customHeight="1">
      <c r="B102" s="286"/>
      <c r="C102" s="302" t="s">
        <v>346</v>
      </c>
      <c r="D102" s="324"/>
      <c r="E102" s="286"/>
      <c r="F102" s="301" t="s">
        <v>296</v>
      </c>
      <c r="G102" s="296" t="str">
        <f>IF(OR(G100="",G101=""),"",SUM(G100:G101))</f>
        <v/>
      </c>
      <c r="H102" s="296" t="str">
        <f>IF(OR(H100="",H101=""),"",SUM(H100:H101))</f>
        <v/>
      </c>
      <c r="I102" s="296" t="str">
        <f t="shared" ref="I102" si="469">IF(OR(I100="",I101=""),"",SUM(I100:I101))</f>
        <v/>
      </c>
      <c r="J102" s="296" t="str">
        <f t="shared" ref="J102" si="470">IF(OR(J100="",J101=""),"",SUM(J100:J101))</f>
        <v/>
      </c>
      <c r="K102" s="296" t="str">
        <f t="shared" ref="K102" si="471">IF(OR(K100="",K101=""),"",SUM(K100:K101))</f>
        <v/>
      </c>
      <c r="L102" s="296" t="str">
        <f t="shared" ref="L102" si="472">IF(OR(L100="",L101=""),"",SUM(L100:L101))</f>
        <v/>
      </c>
      <c r="M102" s="296" t="str">
        <f t="shared" ref="M102" si="473">IF(OR(M100="",M101=""),"",SUM(M100:M101))</f>
        <v/>
      </c>
      <c r="N102" s="296" t="str">
        <f t="shared" ref="N102" si="474">IF(OR(N100="",N101=""),"",SUM(N100:N101))</f>
        <v/>
      </c>
      <c r="O102" s="296" t="str">
        <f t="shared" ref="O102" si="475">IF(OR(O100="",O101=""),"",SUM(O100:O101))</f>
        <v/>
      </c>
      <c r="P102" s="296" t="str">
        <f t="shared" ref="P102" si="476">IF(OR(P100="",P101=""),"",SUM(P100:P101))</f>
        <v/>
      </c>
      <c r="Q102" s="296" t="str">
        <f t="shared" ref="Q102" si="477">IF(OR(Q100="",Q101=""),"",SUM(Q100:Q101))</f>
        <v/>
      </c>
      <c r="R102" s="296" t="str">
        <f t="shared" ref="R102" si="478">IF(OR(R100="",R101=""),"",SUM(R100:R101))</f>
        <v/>
      </c>
      <c r="S102" s="296" t="str">
        <f t="shared" ref="S102" si="479">IF(OR(S100="",S101=""),"",SUM(S100:S101))</f>
        <v/>
      </c>
      <c r="T102" s="296" t="str">
        <f t="shared" ref="T102" si="480">IF(OR(T100="",T101=""),"",SUM(T100:T101))</f>
        <v/>
      </c>
      <c r="U102" s="296" t="str">
        <f t="shared" ref="U102" si="481">IF(OR(U100="",U101=""),"",SUM(U100:U101))</f>
        <v/>
      </c>
      <c r="V102" s="296" t="str">
        <f t="shared" ref="V102" si="482">IF(OR(V100="",V101=""),"",SUM(V100:V101))</f>
        <v/>
      </c>
      <c r="W102" s="296" t="str">
        <f t="shared" ref="W102" si="483">IF(OR(W100="",W101=""),"",SUM(W100:W101))</f>
        <v/>
      </c>
      <c r="X102" s="296" t="str">
        <f t="shared" ref="X102" si="484">IF(OR(X100="",X101=""),"",SUM(X100:X101))</f>
        <v/>
      </c>
      <c r="Y102" s="296" t="str">
        <f t="shared" ref="Y102" si="485">IF(OR(Y100="",Y101=""),"",SUM(Y100:Y101))</f>
        <v/>
      </c>
      <c r="Z102" s="296" t="str">
        <f t="shared" ref="Z102" si="486">IF(OR(Z100="",Z101=""),"",SUM(Z100:Z101))</f>
        <v/>
      </c>
      <c r="AA102" s="296" t="str">
        <f t="shared" ref="AA102" si="487">IF(OR(AA100="",AA101=""),"",SUM(AA100:AA101))</f>
        <v/>
      </c>
      <c r="AB102" s="296" t="str">
        <f t="shared" ref="AB102" si="488">IF(OR(AB100="",AB101=""),"",SUM(AB100:AB101))</f>
        <v/>
      </c>
      <c r="AC102" s="296" t="str">
        <f t="shared" ref="AC102" si="489">IF(OR(AC100="",AC101=""),"",SUM(AC100:AC101))</f>
        <v/>
      </c>
      <c r="AD102" s="296" t="str">
        <f t="shared" ref="AD102" si="490">IF(OR(AD100="",AD101=""),"",SUM(AD100:AD101))</f>
        <v/>
      </c>
      <c r="AE102" s="296" t="str">
        <f t="shared" ref="AE102" si="491">IF(OR(AE100="",AE101=""),"",SUM(AE100:AE101))</f>
        <v/>
      </c>
      <c r="AF102" s="296" t="str">
        <f t="shared" ref="AF102" si="492">IF(OR(AF100="",AF101=""),"",SUM(AF100:AF101))</f>
        <v/>
      </c>
      <c r="AG102" s="296" t="str">
        <f t="shared" ref="AG102" si="493">IF(OR(AG100="",AG101=""),"",SUM(AG100:AG101))</f>
        <v/>
      </c>
      <c r="AH102" s="296" t="str">
        <f t="shared" ref="AH102" si="494">IF(OR(AH100="",AH101=""),"",SUM(AH100:AH101))</f>
        <v/>
      </c>
      <c r="AI102" s="296" t="str">
        <f t="shared" ref="AI102" si="495">IF(OR(AI100="",AI101=""),"",SUM(AI100:AI101))</f>
        <v/>
      </c>
      <c r="AJ102" s="296" t="str">
        <f t="shared" ref="AJ102" si="496">IF(OR(AJ100="",AJ101=""),"",SUM(AJ100:AJ101))</f>
        <v/>
      </c>
      <c r="AK102" s="296" t="str">
        <f t="shared" ref="AK102" si="497">IF(OR(AK100="",AK101=""),"",SUM(AK100:AK101))</f>
        <v/>
      </c>
      <c r="AL102" s="296" t="str">
        <f t="shared" ref="AL102" si="498">IF(OR(AL100="",AL101=""),"",SUM(AL100:AL101))</f>
        <v/>
      </c>
      <c r="AM102" s="296" t="str">
        <f t="shared" ref="AM102" si="499">IF(OR(AM100="",AM101=""),"",SUM(AM100:AM101))</f>
        <v/>
      </c>
      <c r="AN102" s="296" t="str">
        <f t="shared" ref="AN102" si="500">IF(OR(AN100="",AN101=""),"",SUM(AN100:AN101))</f>
        <v/>
      </c>
      <c r="AO102" s="296" t="str">
        <f t="shared" ref="AO102" si="501">IF(OR(AO100="",AO101=""),"",SUM(AO100:AO101))</f>
        <v/>
      </c>
      <c r="AP102" s="296" t="str">
        <f t="shared" ref="AP102" si="502">IF(OR(AP100="",AP101=""),"",SUM(AP100:AP101))</f>
        <v/>
      </c>
      <c r="AQ102" s="296" t="str">
        <f t="shared" ref="AQ102" si="503">IF(OR(AQ100="",AQ101=""),"",SUM(AQ100:AQ101))</f>
        <v/>
      </c>
      <c r="AR102" s="296" t="str">
        <f t="shared" ref="AR102" si="504">IF(OR(AR100="",AR101=""),"",SUM(AR100:AR101))</f>
        <v/>
      </c>
      <c r="AS102" s="296" t="str">
        <f t="shared" ref="AS102" si="505">IF(OR(AS100="",AS101=""),"",SUM(AS100:AS101))</f>
        <v/>
      </c>
      <c r="AT102" s="296" t="str">
        <f t="shared" ref="AT102" si="506">IF(OR(AT100="",AT101=""),"",SUM(AT100:AT101))</f>
        <v/>
      </c>
      <c r="AU102" s="296" t="str">
        <f t="shared" ref="AU102" si="507">IF(OR(AU100="",AU101=""),"",SUM(AU100:AU101))</f>
        <v/>
      </c>
      <c r="AV102" s="296" t="str">
        <f t="shared" ref="AV102" si="508">IF(OR(AV100="",AV101=""),"",SUM(AV100:AV101))</f>
        <v/>
      </c>
      <c r="AW102" s="296" t="str">
        <f t="shared" ref="AW102" si="509">IF(OR(AW100="",AW101=""),"",SUM(AW100:AW101))</f>
        <v/>
      </c>
      <c r="AX102" s="296" t="str">
        <f t="shared" ref="AX102" si="510">IF(OR(AX100="",AX101=""),"",SUM(AX100:AX101))</f>
        <v/>
      </c>
      <c r="AY102" s="296" t="str">
        <f t="shared" ref="AY102" si="511">IF(OR(AY100="",AY101=""),"",SUM(AY100:AY101))</f>
        <v/>
      </c>
      <c r="AZ102" s="296" t="str">
        <f t="shared" ref="AZ102" si="512">IF(OR(AZ100="",AZ101=""),"",SUM(AZ100:AZ101))</f>
        <v/>
      </c>
      <c r="BA102" s="296" t="str">
        <f t="shared" ref="BA102" si="513">IF(OR(BA100="",BA101=""),"",SUM(BA100:BA101))</f>
        <v/>
      </c>
      <c r="BB102" s="296" t="str">
        <f t="shared" ref="BB102" si="514">IF(OR(BB100="",BB101=""),"",SUM(BB100:BB101))</f>
        <v/>
      </c>
      <c r="BC102" s="296" t="str">
        <f t="shared" ref="BC102" si="515">IF(OR(BC100="",BC101=""),"",SUM(BC100:BC101))</f>
        <v/>
      </c>
      <c r="BD102" s="296" t="str">
        <f>IF(OR(BD100="",BD101=""),"",SUM(BD100:BD101))</f>
        <v/>
      </c>
    </row>
    <row r="103" spans="2:56" ht="20.100000000000001" customHeight="1">
      <c r="B103" s="286"/>
      <c r="D103" s="286"/>
      <c r="E103" s="286"/>
    </row>
    <row r="104" spans="2:56" ht="20.100000000000001" customHeight="1">
      <c r="B104" s="286"/>
      <c r="E104" s="286"/>
    </row>
    <row r="105" spans="2:56" ht="20.100000000000001" customHeight="1">
      <c r="B105" s="286"/>
      <c r="D105" s="286"/>
      <c r="E105" s="286"/>
      <c r="F105" s="521" t="s">
        <v>403</v>
      </c>
      <c r="G105" s="521"/>
    </row>
    <row r="106" spans="2:56" ht="20.100000000000001" customHeight="1">
      <c r="C106" s="2" t="s">
        <v>344</v>
      </c>
      <c r="D106" s="286"/>
      <c r="F106" s="287"/>
      <c r="G106" s="288" t="s">
        <v>351</v>
      </c>
      <c r="H106" s="288" t="s">
        <v>352</v>
      </c>
      <c r="I106" s="288" t="s">
        <v>353</v>
      </c>
      <c r="J106" s="288" t="s">
        <v>354</v>
      </c>
      <c r="K106" s="288" t="s">
        <v>355</v>
      </c>
      <c r="L106" s="288" t="s">
        <v>356</v>
      </c>
      <c r="M106" s="288" t="s">
        <v>357</v>
      </c>
      <c r="N106" s="288" t="s">
        <v>358</v>
      </c>
      <c r="O106" s="288" t="s">
        <v>359</v>
      </c>
      <c r="P106" s="288" t="s">
        <v>360</v>
      </c>
      <c r="Q106" s="288" t="s">
        <v>361</v>
      </c>
      <c r="R106" s="288" t="s">
        <v>362</v>
      </c>
      <c r="S106" s="288" t="s">
        <v>363</v>
      </c>
      <c r="T106" s="288" t="s">
        <v>364</v>
      </c>
      <c r="U106" s="288" t="s">
        <v>365</v>
      </c>
      <c r="V106" s="288" t="s">
        <v>366</v>
      </c>
      <c r="W106" s="288" t="s">
        <v>367</v>
      </c>
      <c r="X106" s="288" t="s">
        <v>368</v>
      </c>
      <c r="Y106" s="288" t="s">
        <v>369</v>
      </c>
      <c r="Z106" s="288" t="s">
        <v>370</v>
      </c>
      <c r="AA106" s="288" t="s">
        <v>371</v>
      </c>
      <c r="AB106" s="288" t="s">
        <v>372</v>
      </c>
      <c r="AC106" s="288" t="s">
        <v>373</v>
      </c>
      <c r="AD106" s="288" t="s">
        <v>374</v>
      </c>
      <c r="AE106" s="288" t="s">
        <v>375</v>
      </c>
      <c r="AF106" s="288" t="s">
        <v>376</v>
      </c>
      <c r="AG106" s="288" t="s">
        <v>377</v>
      </c>
      <c r="AH106" s="288" t="s">
        <v>378</v>
      </c>
      <c r="AI106" s="288" t="s">
        <v>379</v>
      </c>
      <c r="AJ106" s="288" t="s">
        <v>380</v>
      </c>
      <c r="AK106" s="288" t="s">
        <v>381</v>
      </c>
      <c r="AL106" s="288" t="s">
        <v>382</v>
      </c>
      <c r="AM106" s="288" t="s">
        <v>383</v>
      </c>
      <c r="AN106" s="288" t="s">
        <v>384</v>
      </c>
      <c r="AO106" s="288" t="s">
        <v>385</v>
      </c>
      <c r="AP106" s="288" t="s">
        <v>386</v>
      </c>
      <c r="AQ106" s="288" t="s">
        <v>387</v>
      </c>
      <c r="AR106" s="288" t="s">
        <v>388</v>
      </c>
      <c r="AS106" s="288" t="s">
        <v>389</v>
      </c>
      <c r="AT106" s="288" t="s">
        <v>390</v>
      </c>
      <c r="AU106" s="288" t="s">
        <v>391</v>
      </c>
      <c r="AV106" s="288" t="s">
        <v>392</v>
      </c>
      <c r="AW106" s="288" t="s">
        <v>393</v>
      </c>
      <c r="AX106" s="288" t="s">
        <v>394</v>
      </c>
      <c r="AY106" s="288" t="s">
        <v>395</v>
      </c>
      <c r="AZ106" s="288" t="s">
        <v>396</v>
      </c>
      <c r="BA106" s="288" t="s">
        <v>397</v>
      </c>
      <c r="BB106" s="288" t="s">
        <v>398</v>
      </c>
      <c r="BC106" s="288" t="s">
        <v>399</v>
      </c>
      <c r="BD106" s="288" t="s">
        <v>400</v>
      </c>
    </row>
    <row r="107" spans="2:56" ht="20.100000000000001" customHeight="1">
      <c r="B107" s="286"/>
      <c r="D107" s="286"/>
      <c r="F107" s="287" t="s">
        <v>533</v>
      </c>
      <c r="G107" s="296">
        <f>SUM(N(G65),N(G72),N(G79),N(G86),N(G93),N(G100))</f>
        <v>0</v>
      </c>
      <c r="H107" s="296">
        <f t="shared" ref="H107:BC109" si="516">SUM(N(H65),N(H72),N(H79),N(H86),N(H93),N(H100))</f>
        <v>0</v>
      </c>
      <c r="I107" s="296">
        <f t="shared" si="516"/>
        <v>0</v>
      </c>
      <c r="J107" s="296">
        <f t="shared" si="516"/>
        <v>0</v>
      </c>
      <c r="K107" s="296">
        <f t="shared" si="516"/>
        <v>0</v>
      </c>
      <c r="L107" s="296">
        <f t="shared" si="516"/>
        <v>0</v>
      </c>
      <c r="M107" s="296">
        <f t="shared" si="516"/>
        <v>0</v>
      </c>
      <c r="N107" s="296">
        <f t="shared" si="516"/>
        <v>0</v>
      </c>
      <c r="O107" s="296">
        <f t="shared" si="516"/>
        <v>0</v>
      </c>
      <c r="P107" s="296">
        <f t="shared" si="516"/>
        <v>0</v>
      </c>
      <c r="Q107" s="296">
        <f t="shared" si="516"/>
        <v>0</v>
      </c>
      <c r="R107" s="296">
        <f t="shared" si="516"/>
        <v>0</v>
      </c>
      <c r="S107" s="296">
        <f t="shared" si="516"/>
        <v>0</v>
      </c>
      <c r="T107" s="296">
        <f t="shared" si="516"/>
        <v>0</v>
      </c>
      <c r="U107" s="296">
        <f t="shared" si="516"/>
        <v>0</v>
      </c>
      <c r="V107" s="296">
        <f t="shared" si="516"/>
        <v>0</v>
      </c>
      <c r="W107" s="296">
        <f t="shared" si="516"/>
        <v>0</v>
      </c>
      <c r="X107" s="296">
        <f t="shared" si="516"/>
        <v>0</v>
      </c>
      <c r="Y107" s="296">
        <f t="shared" si="516"/>
        <v>0</v>
      </c>
      <c r="Z107" s="296">
        <f t="shared" si="516"/>
        <v>0</v>
      </c>
      <c r="AA107" s="296">
        <f t="shared" si="516"/>
        <v>0</v>
      </c>
      <c r="AB107" s="296">
        <f t="shared" si="516"/>
        <v>0</v>
      </c>
      <c r="AC107" s="296">
        <f t="shared" si="516"/>
        <v>0</v>
      </c>
      <c r="AD107" s="296">
        <f t="shared" si="516"/>
        <v>0</v>
      </c>
      <c r="AE107" s="296">
        <f t="shared" si="516"/>
        <v>0</v>
      </c>
      <c r="AF107" s="296">
        <f t="shared" si="516"/>
        <v>0</v>
      </c>
      <c r="AG107" s="296">
        <f t="shared" si="516"/>
        <v>0</v>
      </c>
      <c r="AH107" s="296">
        <f t="shared" si="516"/>
        <v>0</v>
      </c>
      <c r="AI107" s="296">
        <f t="shared" si="516"/>
        <v>0</v>
      </c>
      <c r="AJ107" s="296">
        <f t="shared" si="516"/>
        <v>0</v>
      </c>
      <c r="AK107" s="296">
        <f t="shared" si="516"/>
        <v>0</v>
      </c>
      <c r="AL107" s="296">
        <f t="shared" si="516"/>
        <v>0</v>
      </c>
      <c r="AM107" s="296">
        <f t="shared" si="516"/>
        <v>0</v>
      </c>
      <c r="AN107" s="296">
        <f t="shared" si="516"/>
        <v>0</v>
      </c>
      <c r="AO107" s="296">
        <f t="shared" si="516"/>
        <v>0</v>
      </c>
      <c r="AP107" s="296">
        <f t="shared" si="516"/>
        <v>0</v>
      </c>
      <c r="AQ107" s="296">
        <f t="shared" si="516"/>
        <v>0</v>
      </c>
      <c r="AR107" s="296">
        <f t="shared" si="516"/>
        <v>0</v>
      </c>
      <c r="AS107" s="296">
        <f t="shared" si="516"/>
        <v>0</v>
      </c>
      <c r="AT107" s="296">
        <f t="shared" si="516"/>
        <v>0</v>
      </c>
      <c r="AU107" s="296">
        <f t="shared" si="516"/>
        <v>0</v>
      </c>
      <c r="AV107" s="296">
        <f t="shared" si="516"/>
        <v>0</v>
      </c>
      <c r="AW107" s="296">
        <f t="shared" si="516"/>
        <v>0</v>
      </c>
      <c r="AX107" s="296">
        <f t="shared" si="516"/>
        <v>0</v>
      </c>
      <c r="AY107" s="296">
        <f t="shared" si="516"/>
        <v>0</v>
      </c>
      <c r="AZ107" s="296">
        <f t="shared" si="516"/>
        <v>0</v>
      </c>
      <c r="BA107" s="296">
        <f t="shared" si="516"/>
        <v>0</v>
      </c>
      <c r="BB107" s="296">
        <f t="shared" si="516"/>
        <v>0</v>
      </c>
      <c r="BC107" s="296">
        <f t="shared" si="516"/>
        <v>0</v>
      </c>
      <c r="BD107" s="296">
        <f>SUM(N(BD65),N(BD72),N(BD79),N(BD86),N(BD93),N(BD100))</f>
        <v>0</v>
      </c>
    </row>
    <row r="108" spans="2:56" ht="20.100000000000001" customHeight="1">
      <c r="B108" s="286"/>
      <c r="D108" s="286"/>
      <c r="E108" s="286"/>
      <c r="F108" s="287" t="s">
        <v>298</v>
      </c>
      <c r="G108" s="296">
        <f t="shared" ref="G108:V109" si="517">SUM(N(G66),N(G73),N(G80),N(G87),N(G94),N(G101))</f>
        <v>0</v>
      </c>
      <c r="H108" s="296">
        <f t="shared" si="517"/>
        <v>0</v>
      </c>
      <c r="I108" s="296">
        <f t="shared" si="517"/>
        <v>0</v>
      </c>
      <c r="J108" s="296">
        <f t="shared" si="517"/>
        <v>0</v>
      </c>
      <c r="K108" s="296">
        <f t="shared" si="517"/>
        <v>0</v>
      </c>
      <c r="L108" s="296">
        <f t="shared" si="517"/>
        <v>0</v>
      </c>
      <c r="M108" s="296">
        <f t="shared" si="517"/>
        <v>0</v>
      </c>
      <c r="N108" s="296">
        <f t="shared" si="517"/>
        <v>0</v>
      </c>
      <c r="O108" s="296">
        <f t="shared" si="517"/>
        <v>0</v>
      </c>
      <c r="P108" s="296">
        <f t="shared" si="517"/>
        <v>0</v>
      </c>
      <c r="Q108" s="296">
        <f t="shared" si="517"/>
        <v>0</v>
      </c>
      <c r="R108" s="296">
        <f t="shared" si="517"/>
        <v>0</v>
      </c>
      <c r="S108" s="296">
        <f t="shared" si="517"/>
        <v>0</v>
      </c>
      <c r="T108" s="296">
        <f t="shared" si="517"/>
        <v>0</v>
      </c>
      <c r="U108" s="296">
        <f t="shared" si="517"/>
        <v>0</v>
      </c>
      <c r="V108" s="296">
        <f t="shared" si="517"/>
        <v>0</v>
      </c>
      <c r="W108" s="296">
        <f t="shared" si="516"/>
        <v>0</v>
      </c>
      <c r="X108" s="296">
        <f t="shared" si="516"/>
        <v>0</v>
      </c>
      <c r="Y108" s="296">
        <f t="shared" si="516"/>
        <v>0</v>
      </c>
      <c r="Z108" s="296">
        <f t="shared" si="516"/>
        <v>0</v>
      </c>
      <c r="AA108" s="296">
        <f t="shared" si="516"/>
        <v>0</v>
      </c>
      <c r="AB108" s="296">
        <f t="shared" si="516"/>
        <v>0</v>
      </c>
      <c r="AC108" s="296">
        <f t="shared" si="516"/>
        <v>0</v>
      </c>
      <c r="AD108" s="296">
        <f t="shared" si="516"/>
        <v>0</v>
      </c>
      <c r="AE108" s="296">
        <f t="shared" si="516"/>
        <v>0</v>
      </c>
      <c r="AF108" s="296">
        <f t="shared" si="516"/>
        <v>0</v>
      </c>
      <c r="AG108" s="296">
        <f t="shared" si="516"/>
        <v>0</v>
      </c>
      <c r="AH108" s="296">
        <f t="shared" si="516"/>
        <v>0</v>
      </c>
      <c r="AI108" s="296">
        <f t="shared" si="516"/>
        <v>0</v>
      </c>
      <c r="AJ108" s="296">
        <f t="shared" si="516"/>
        <v>0</v>
      </c>
      <c r="AK108" s="296">
        <f t="shared" si="516"/>
        <v>0</v>
      </c>
      <c r="AL108" s="296">
        <f t="shared" si="516"/>
        <v>0</v>
      </c>
      <c r="AM108" s="296">
        <f t="shared" si="516"/>
        <v>0</v>
      </c>
      <c r="AN108" s="296">
        <f t="shared" si="516"/>
        <v>0</v>
      </c>
      <c r="AO108" s="296">
        <f t="shared" si="516"/>
        <v>0</v>
      </c>
      <c r="AP108" s="296">
        <f t="shared" si="516"/>
        <v>0</v>
      </c>
      <c r="AQ108" s="296">
        <f t="shared" si="516"/>
        <v>0</v>
      </c>
      <c r="AR108" s="296">
        <f t="shared" si="516"/>
        <v>0</v>
      </c>
      <c r="AS108" s="296">
        <f t="shared" si="516"/>
        <v>0</v>
      </c>
      <c r="AT108" s="296">
        <f t="shared" si="516"/>
        <v>0</v>
      </c>
      <c r="AU108" s="296">
        <f t="shared" si="516"/>
        <v>0</v>
      </c>
      <c r="AV108" s="296">
        <f t="shared" si="516"/>
        <v>0</v>
      </c>
      <c r="AW108" s="296">
        <f t="shared" si="516"/>
        <v>0</v>
      </c>
      <c r="AX108" s="296">
        <f t="shared" si="516"/>
        <v>0</v>
      </c>
      <c r="AY108" s="296">
        <f t="shared" si="516"/>
        <v>0</v>
      </c>
      <c r="AZ108" s="296">
        <f t="shared" si="516"/>
        <v>0</v>
      </c>
      <c r="BA108" s="296">
        <f t="shared" si="516"/>
        <v>0</v>
      </c>
      <c r="BB108" s="296">
        <f t="shared" si="516"/>
        <v>0</v>
      </c>
      <c r="BC108" s="296">
        <f t="shared" si="516"/>
        <v>0</v>
      </c>
      <c r="BD108" s="296">
        <f>SUM(N(BD66),N(BD73),N(BD80),N(BD87),N(BD94),N(BD101))</f>
        <v>0</v>
      </c>
    </row>
    <row r="109" spans="2:56" ht="20.100000000000001" customHeight="1">
      <c r="B109" s="286"/>
      <c r="C109" s="285" t="s">
        <v>297</v>
      </c>
      <c r="D109" s="286"/>
      <c r="E109" s="286"/>
      <c r="F109" s="287" t="s">
        <v>299</v>
      </c>
      <c r="G109" s="296">
        <f t="shared" si="517"/>
        <v>0</v>
      </c>
      <c r="H109" s="296">
        <f t="shared" si="516"/>
        <v>0</v>
      </c>
      <c r="I109" s="296">
        <f t="shared" si="516"/>
        <v>0</v>
      </c>
      <c r="J109" s="296">
        <f t="shared" si="516"/>
        <v>0</v>
      </c>
      <c r="K109" s="296">
        <f t="shared" si="516"/>
        <v>0</v>
      </c>
      <c r="L109" s="296">
        <f t="shared" si="516"/>
        <v>0</v>
      </c>
      <c r="M109" s="296">
        <f t="shared" si="516"/>
        <v>0</v>
      </c>
      <c r="N109" s="296">
        <f t="shared" si="516"/>
        <v>0</v>
      </c>
      <c r="O109" s="296">
        <f t="shared" si="516"/>
        <v>0</v>
      </c>
      <c r="P109" s="296">
        <f t="shared" si="516"/>
        <v>0</v>
      </c>
      <c r="Q109" s="296">
        <f t="shared" si="516"/>
        <v>0</v>
      </c>
      <c r="R109" s="296">
        <f t="shared" si="516"/>
        <v>0</v>
      </c>
      <c r="S109" s="296">
        <f t="shared" si="516"/>
        <v>0</v>
      </c>
      <c r="T109" s="296">
        <f t="shared" si="516"/>
        <v>0</v>
      </c>
      <c r="U109" s="296">
        <f t="shared" si="516"/>
        <v>0</v>
      </c>
      <c r="V109" s="296">
        <f t="shared" si="516"/>
        <v>0</v>
      </c>
      <c r="W109" s="296">
        <f t="shared" si="516"/>
        <v>0</v>
      </c>
      <c r="X109" s="296">
        <f t="shared" si="516"/>
        <v>0</v>
      </c>
      <c r="Y109" s="296">
        <f t="shared" si="516"/>
        <v>0</v>
      </c>
      <c r="Z109" s="296">
        <f t="shared" si="516"/>
        <v>0</v>
      </c>
      <c r="AA109" s="296">
        <f t="shared" si="516"/>
        <v>0</v>
      </c>
      <c r="AB109" s="296">
        <f t="shared" si="516"/>
        <v>0</v>
      </c>
      <c r="AC109" s="296">
        <f t="shared" si="516"/>
        <v>0</v>
      </c>
      <c r="AD109" s="296">
        <f t="shared" si="516"/>
        <v>0</v>
      </c>
      <c r="AE109" s="296">
        <f t="shared" si="516"/>
        <v>0</v>
      </c>
      <c r="AF109" s="296">
        <f t="shared" si="516"/>
        <v>0</v>
      </c>
      <c r="AG109" s="296">
        <f t="shared" si="516"/>
        <v>0</v>
      </c>
      <c r="AH109" s="296">
        <f t="shared" si="516"/>
        <v>0</v>
      </c>
      <c r="AI109" s="296">
        <f t="shared" si="516"/>
        <v>0</v>
      </c>
      <c r="AJ109" s="296">
        <f t="shared" si="516"/>
        <v>0</v>
      </c>
      <c r="AK109" s="296">
        <f t="shared" si="516"/>
        <v>0</v>
      </c>
      <c r="AL109" s="296">
        <f t="shared" si="516"/>
        <v>0</v>
      </c>
      <c r="AM109" s="296">
        <f t="shared" si="516"/>
        <v>0</v>
      </c>
      <c r="AN109" s="296">
        <f t="shared" si="516"/>
        <v>0</v>
      </c>
      <c r="AO109" s="296">
        <f t="shared" si="516"/>
        <v>0</v>
      </c>
      <c r="AP109" s="296">
        <f t="shared" si="516"/>
        <v>0</v>
      </c>
      <c r="AQ109" s="296">
        <f t="shared" si="516"/>
        <v>0</v>
      </c>
      <c r="AR109" s="296">
        <f t="shared" si="516"/>
        <v>0</v>
      </c>
      <c r="AS109" s="296">
        <f t="shared" si="516"/>
        <v>0</v>
      </c>
      <c r="AT109" s="296">
        <f t="shared" si="516"/>
        <v>0</v>
      </c>
      <c r="AU109" s="296">
        <f t="shared" si="516"/>
        <v>0</v>
      </c>
      <c r="AV109" s="296">
        <f t="shared" si="516"/>
        <v>0</v>
      </c>
      <c r="AW109" s="296">
        <f t="shared" si="516"/>
        <v>0</v>
      </c>
      <c r="AX109" s="296">
        <f t="shared" si="516"/>
        <v>0</v>
      </c>
      <c r="AY109" s="296">
        <f t="shared" si="516"/>
        <v>0</v>
      </c>
      <c r="AZ109" s="296">
        <f t="shared" si="516"/>
        <v>0</v>
      </c>
      <c r="BA109" s="296">
        <f t="shared" si="516"/>
        <v>0</v>
      </c>
      <c r="BB109" s="296">
        <f t="shared" si="516"/>
        <v>0</v>
      </c>
      <c r="BC109" s="296">
        <f t="shared" si="516"/>
        <v>0</v>
      </c>
      <c r="BD109" s="296">
        <f>SUM(N(BD67),N(BD74),N(BD81),N(BD88),N(BD95),N(BD102))</f>
        <v>0</v>
      </c>
    </row>
    <row r="110" spans="2:56" ht="20.100000000000001" customHeight="1">
      <c r="B110" s="286"/>
      <c r="D110" s="286"/>
      <c r="E110" s="286"/>
    </row>
  </sheetData>
  <mergeCells count="16">
    <mergeCell ref="F91:G91"/>
    <mergeCell ref="F98:G98"/>
    <mergeCell ref="F105:G105"/>
    <mergeCell ref="F49:G49"/>
    <mergeCell ref="F56:G56"/>
    <mergeCell ref="F63:G63"/>
    <mergeCell ref="F70:G70"/>
    <mergeCell ref="F77:G77"/>
    <mergeCell ref="F84:G84"/>
    <mergeCell ref="F42:G42"/>
    <mergeCell ref="B3:J3"/>
    <mergeCell ref="F14:G14"/>
    <mergeCell ref="F21:G21"/>
    <mergeCell ref="F28:G28"/>
    <mergeCell ref="F35:G35"/>
    <mergeCell ref="B5:J5"/>
  </mergeCells>
  <phoneticPr fontId="2"/>
  <dataValidations count="1">
    <dataValidation type="list" allowBlank="1" showInputMessage="1" showErrorMessage="1" sqref="D11" xr:uid="{07A6AB8C-C1CB-4DC4-AC23-0275A473CA7D}">
      <formula1>"定額法, 定率法"</formula1>
    </dataValidation>
  </dataValidations>
  <hyperlinks>
    <hyperlink ref="J1" location="ファイルの説明!A1" display="［ファイルの説明］シートに戻る" xr:uid="{1621C84C-48C5-47D3-94C5-248BD370C125}"/>
    <hyperlink ref="B8" location="減価償却費!B11" display="定額法" xr:uid="{EB59FA5F-3CEB-4A0D-875A-128C444ED79C}"/>
    <hyperlink ref="B9" location="減価償却費!B62" display="定率法" xr:uid="{90CFA935-FB33-444C-B4A2-5BB3FC9D8F81}"/>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FD90-8A43-4C64-BDB5-5A67DF593DAA}">
  <sheetPr>
    <tabColor theme="8" tint="0.79998168889431442"/>
  </sheetPr>
  <dimension ref="B1:BH168"/>
  <sheetViews>
    <sheetView showGridLines="0" zoomScaleNormal="100" workbookViewId="0"/>
  </sheetViews>
  <sheetFormatPr defaultColWidth="8.88671875" defaultRowHeight="15.75"/>
  <cols>
    <col min="1" max="1" width="1.77734375" style="1" customWidth="1"/>
    <col min="2" max="4" width="5.77734375" style="1" customWidth="1"/>
    <col min="5" max="5" width="30.77734375" style="1" customWidth="1"/>
    <col min="6" max="60" width="8.77734375" style="1" customWidth="1"/>
    <col min="61" max="16384" width="8.88671875" style="1"/>
  </cols>
  <sheetData>
    <row r="1" spans="2:11">
      <c r="K1" s="274" t="s">
        <v>269</v>
      </c>
    </row>
    <row r="2" spans="2:11" ht="19.5">
      <c r="B2" s="3" t="s">
        <v>96</v>
      </c>
      <c r="C2" s="3"/>
      <c r="D2" s="3"/>
      <c r="E2" s="3"/>
      <c r="F2" s="2"/>
      <c r="G2" s="2"/>
      <c r="H2" s="2"/>
      <c r="I2" s="2"/>
      <c r="J2" s="2"/>
    </row>
    <row r="3" spans="2:11" ht="86.45" customHeight="1">
      <c r="B3" s="459" t="s">
        <v>519</v>
      </c>
      <c r="C3" s="459"/>
      <c r="D3" s="459"/>
      <c r="E3" s="459"/>
      <c r="F3" s="459"/>
      <c r="G3" s="459"/>
      <c r="H3" s="459"/>
      <c r="I3" s="459"/>
      <c r="J3" s="459"/>
      <c r="K3" s="459"/>
    </row>
    <row r="4" spans="2:11">
      <c r="B4" s="192" t="s">
        <v>107</v>
      </c>
      <c r="C4" s="190"/>
      <c r="D4" s="190"/>
      <c r="E4" s="190"/>
      <c r="F4" s="190"/>
      <c r="G4" s="190"/>
      <c r="H4" s="190"/>
      <c r="I4" s="190"/>
    </row>
    <row r="5" spans="2:11" ht="317.25" customHeight="1">
      <c r="B5" s="459" t="s">
        <v>442</v>
      </c>
      <c r="C5" s="460"/>
      <c r="D5" s="460"/>
      <c r="E5" s="460"/>
      <c r="F5" s="460"/>
      <c r="G5" s="460"/>
      <c r="H5" s="460"/>
      <c r="I5" s="460"/>
      <c r="J5" s="460"/>
      <c r="K5" s="460"/>
    </row>
    <row r="7" spans="2:11" ht="19.5" customHeight="1">
      <c r="B7" s="528" t="s">
        <v>23</v>
      </c>
      <c r="C7" s="529"/>
      <c r="D7" s="474" t="str">
        <f>発電計画!$E$8</f>
        <v>①</v>
      </c>
      <c r="E7" s="474"/>
      <c r="G7" s="84" t="s">
        <v>62</v>
      </c>
      <c r="H7" s="83">
        <f>収入①!$C$11</f>
        <v>0</v>
      </c>
    </row>
    <row r="8" spans="2:11" ht="20.100000000000001" customHeight="1">
      <c r="B8" s="528" t="s">
        <v>138</v>
      </c>
      <c r="C8" s="529"/>
      <c r="D8" s="475">
        <f>発電計画!$E$9</f>
        <v>0</v>
      </c>
      <c r="E8" s="475"/>
      <c r="G8" s="84" t="s">
        <v>142</v>
      </c>
      <c r="H8" s="83">
        <f>収入①!$C$12</f>
        <v>0</v>
      </c>
    </row>
    <row r="10" spans="2:11" ht="20.100000000000001" customHeight="1">
      <c r="G10" s="35" t="s">
        <v>270</v>
      </c>
      <c r="H10" s="12"/>
      <c r="I10" s="1" t="s">
        <v>123</v>
      </c>
    </row>
    <row r="11" spans="2:11">
      <c r="B11" s="1" t="s">
        <v>264</v>
      </c>
    </row>
    <row r="12" spans="2:11" ht="20.100000000000001" customHeight="1">
      <c r="B12" s="465" t="s">
        <v>149</v>
      </c>
      <c r="C12" s="465"/>
    </row>
    <row r="13" spans="2:11" ht="20.100000000000001" customHeight="1">
      <c r="B13" s="465" t="s">
        <v>150</v>
      </c>
      <c r="C13" s="465"/>
      <c r="D13" s="214"/>
      <c r="E13" s="214"/>
      <c r="F13" s="214"/>
      <c r="G13" s="214"/>
    </row>
    <row r="14" spans="2:11" ht="20.100000000000001" customHeight="1">
      <c r="B14" s="465" t="s">
        <v>151</v>
      </c>
      <c r="C14" s="465"/>
      <c r="D14" s="465"/>
      <c r="E14" s="214"/>
      <c r="F14" s="214"/>
      <c r="G14" s="214"/>
    </row>
    <row r="16" spans="2:11" s="91" customFormat="1" ht="20.100000000000001" customHeight="1">
      <c r="B16" s="91" t="s">
        <v>2</v>
      </c>
    </row>
    <row r="17" spans="2:60" ht="20.100000000000001" customHeight="1" thickBot="1">
      <c r="E17" s="251" t="s">
        <v>202</v>
      </c>
      <c r="F17" s="221" t="s">
        <v>226</v>
      </c>
      <c r="G17" s="221"/>
    </row>
    <row r="18" spans="2:60" ht="20.100000000000001" customHeight="1">
      <c r="B18" s="109"/>
      <c r="C18" s="110"/>
      <c r="D18" s="110"/>
      <c r="E18" s="110"/>
      <c r="F18" s="254" t="s">
        <v>97</v>
      </c>
      <c r="G18" s="110"/>
      <c r="H18" s="110"/>
      <c r="I18" s="110"/>
      <c r="J18" s="111"/>
      <c r="K18" s="112" t="s">
        <v>62</v>
      </c>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4"/>
    </row>
    <row r="19" spans="2:60" ht="20.100000000000001" customHeight="1">
      <c r="B19" s="115"/>
      <c r="C19" s="91"/>
      <c r="D19" s="91"/>
      <c r="E19" s="91"/>
      <c r="F19" s="255"/>
      <c r="G19" s="92"/>
      <c r="H19" s="92"/>
      <c r="I19" s="92"/>
      <c r="J19" s="93"/>
      <c r="K19" s="94">
        <v>1</v>
      </c>
      <c r="L19" s="94">
        <v>2</v>
      </c>
      <c r="M19" s="94">
        <v>3</v>
      </c>
      <c r="N19" s="94">
        <v>4</v>
      </c>
      <c r="O19" s="94">
        <v>5</v>
      </c>
      <c r="P19" s="94">
        <v>6</v>
      </c>
      <c r="Q19" s="94">
        <v>7</v>
      </c>
      <c r="R19" s="94">
        <v>8</v>
      </c>
      <c r="S19" s="94">
        <v>9</v>
      </c>
      <c r="T19" s="94">
        <v>10</v>
      </c>
      <c r="U19" s="94">
        <v>11</v>
      </c>
      <c r="V19" s="94">
        <v>12</v>
      </c>
      <c r="W19" s="94">
        <v>13</v>
      </c>
      <c r="X19" s="94">
        <v>14</v>
      </c>
      <c r="Y19" s="94">
        <v>15</v>
      </c>
      <c r="Z19" s="94">
        <v>16</v>
      </c>
      <c r="AA19" s="94">
        <v>17</v>
      </c>
      <c r="AB19" s="94">
        <v>18</v>
      </c>
      <c r="AC19" s="94">
        <v>19</v>
      </c>
      <c r="AD19" s="94">
        <v>20</v>
      </c>
      <c r="AE19" s="94">
        <v>21</v>
      </c>
      <c r="AF19" s="94">
        <v>22</v>
      </c>
      <c r="AG19" s="94">
        <v>23</v>
      </c>
      <c r="AH19" s="94">
        <v>24</v>
      </c>
      <c r="AI19" s="94">
        <v>25</v>
      </c>
      <c r="AJ19" s="94">
        <v>26</v>
      </c>
      <c r="AK19" s="94">
        <v>27</v>
      </c>
      <c r="AL19" s="94">
        <v>28</v>
      </c>
      <c r="AM19" s="94">
        <v>29</v>
      </c>
      <c r="AN19" s="94">
        <v>30</v>
      </c>
      <c r="AO19" s="94">
        <v>31</v>
      </c>
      <c r="AP19" s="94">
        <v>32</v>
      </c>
      <c r="AQ19" s="94">
        <v>33</v>
      </c>
      <c r="AR19" s="94">
        <v>34</v>
      </c>
      <c r="AS19" s="94">
        <v>35</v>
      </c>
      <c r="AT19" s="94">
        <v>36</v>
      </c>
      <c r="AU19" s="94">
        <v>37</v>
      </c>
      <c r="AV19" s="94">
        <v>38</v>
      </c>
      <c r="AW19" s="94">
        <v>39</v>
      </c>
      <c r="AX19" s="94">
        <v>40</v>
      </c>
      <c r="AY19" s="94">
        <v>41</v>
      </c>
      <c r="AZ19" s="94">
        <v>42</v>
      </c>
      <c r="BA19" s="94">
        <v>43</v>
      </c>
      <c r="BB19" s="94">
        <v>44</v>
      </c>
      <c r="BC19" s="94">
        <v>45</v>
      </c>
      <c r="BD19" s="94">
        <v>46</v>
      </c>
      <c r="BE19" s="94">
        <v>47</v>
      </c>
      <c r="BF19" s="94">
        <v>48</v>
      </c>
      <c r="BG19" s="94">
        <v>49</v>
      </c>
      <c r="BH19" s="116">
        <v>50</v>
      </c>
    </row>
    <row r="20" spans="2:60" ht="20.100000000000001" customHeight="1">
      <c r="B20" s="117" t="s">
        <v>20</v>
      </c>
      <c r="C20" s="92"/>
      <c r="D20" s="92"/>
      <c r="E20" s="95" t="s">
        <v>63</v>
      </c>
      <c r="F20" s="124">
        <f>K20-$H$10</f>
        <v>0</v>
      </c>
      <c r="G20" s="96">
        <f t="shared" ref="G20:J20" si="0">F20+1</f>
        <v>1</v>
      </c>
      <c r="H20" s="96">
        <f t="shared" si="0"/>
        <v>2</v>
      </c>
      <c r="I20" s="96">
        <f t="shared" si="0"/>
        <v>3</v>
      </c>
      <c r="J20" s="96">
        <f t="shared" si="0"/>
        <v>4</v>
      </c>
      <c r="K20" s="123">
        <f>$H$8</f>
        <v>0</v>
      </c>
      <c r="L20" s="33">
        <f>K20+1</f>
        <v>1</v>
      </c>
      <c r="M20" s="33">
        <f t="shared" ref="M20:N20" si="1">L20+1</f>
        <v>2</v>
      </c>
      <c r="N20" s="33">
        <f t="shared" si="1"/>
        <v>3</v>
      </c>
      <c r="O20" s="33">
        <f>N20+1</f>
        <v>4</v>
      </c>
      <c r="P20" s="33">
        <f t="shared" ref="P20:AD20" si="2">O20+1</f>
        <v>5</v>
      </c>
      <c r="Q20" s="33">
        <f t="shared" si="2"/>
        <v>6</v>
      </c>
      <c r="R20" s="33">
        <f t="shared" si="2"/>
        <v>7</v>
      </c>
      <c r="S20" s="33">
        <f t="shared" si="2"/>
        <v>8</v>
      </c>
      <c r="T20" s="33">
        <f t="shared" si="2"/>
        <v>9</v>
      </c>
      <c r="U20" s="33">
        <f t="shared" si="2"/>
        <v>10</v>
      </c>
      <c r="V20" s="33">
        <f t="shared" si="2"/>
        <v>11</v>
      </c>
      <c r="W20" s="33">
        <f t="shared" si="2"/>
        <v>12</v>
      </c>
      <c r="X20" s="33">
        <f t="shared" si="2"/>
        <v>13</v>
      </c>
      <c r="Y20" s="33">
        <f t="shared" si="2"/>
        <v>14</v>
      </c>
      <c r="Z20" s="33">
        <f t="shared" si="2"/>
        <v>15</v>
      </c>
      <c r="AA20" s="33">
        <f t="shared" si="2"/>
        <v>16</v>
      </c>
      <c r="AB20" s="33">
        <f t="shared" si="2"/>
        <v>17</v>
      </c>
      <c r="AC20" s="33">
        <f t="shared" si="2"/>
        <v>18</v>
      </c>
      <c r="AD20" s="215">
        <f t="shared" si="2"/>
        <v>19</v>
      </c>
      <c r="AE20" s="33">
        <f t="shared" ref="AE20" si="3">AD20+1</f>
        <v>20</v>
      </c>
      <c r="AF20" s="33">
        <f t="shared" ref="AF20" si="4">AE20+1</f>
        <v>21</v>
      </c>
      <c r="AG20" s="33">
        <f t="shared" ref="AG20" si="5">AF20+1</f>
        <v>22</v>
      </c>
      <c r="AH20" s="33">
        <f t="shared" ref="AH20" si="6">AG20+1</f>
        <v>23</v>
      </c>
      <c r="AI20" s="33">
        <f t="shared" ref="AI20" si="7">AH20+1</f>
        <v>24</v>
      </c>
      <c r="AJ20" s="33">
        <f t="shared" ref="AJ20" si="8">AI20+1</f>
        <v>25</v>
      </c>
      <c r="AK20" s="33">
        <f t="shared" ref="AK20" si="9">AJ20+1</f>
        <v>26</v>
      </c>
      <c r="AL20" s="33">
        <f t="shared" ref="AL20" si="10">AK20+1</f>
        <v>27</v>
      </c>
      <c r="AM20" s="33">
        <f t="shared" ref="AM20" si="11">AL20+1</f>
        <v>28</v>
      </c>
      <c r="AN20" s="33">
        <f t="shared" ref="AN20" si="12">AM20+1</f>
        <v>29</v>
      </c>
      <c r="AO20" s="33">
        <f t="shared" ref="AO20" si="13">AN20+1</f>
        <v>30</v>
      </c>
      <c r="AP20" s="33">
        <f t="shared" ref="AP20" si="14">AO20+1</f>
        <v>31</v>
      </c>
      <c r="AQ20" s="33">
        <f t="shared" ref="AQ20" si="15">AP20+1</f>
        <v>32</v>
      </c>
      <c r="AR20" s="33">
        <f t="shared" ref="AR20" si="16">AQ20+1</f>
        <v>33</v>
      </c>
      <c r="AS20" s="33">
        <f t="shared" ref="AS20" si="17">AR20+1</f>
        <v>34</v>
      </c>
      <c r="AT20" s="33">
        <f t="shared" ref="AT20" si="18">AS20+1</f>
        <v>35</v>
      </c>
      <c r="AU20" s="33">
        <f t="shared" ref="AU20" si="19">AT20+1</f>
        <v>36</v>
      </c>
      <c r="AV20" s="33">
        <f t="shared" ref="AV20" si="20">AU20+1</f>
        <v>37</v>
      </c>
      <c r="AW20" s="33">
        <f t="shared" ref="AW20" si="21">AV20+1</f>
        <v>38</v>
      </c>
      <c r="AX20" s="33">
        <f t="shared" ref="AX20" si="22">AW20+1</f>
        <v>39</v>
      </c>
      <c r="AY20" s="33">
        <f t="shared" ref="AY20" si="23">AX20+1</f>
        <v>40</v>
      </c>
      <c r="AZ20" s="33">
        <f t="shared" ref="AZ20" si="24">AY20+1</f>
        <v>41</v>
      </c>
      <c r="BA20" s="33">
        <f t="shared" ref="BA20" si="25">AZ20+1</f>
        <v>42</v>
      </c>
      <c r="BB20" s="33">
        <f t="shared" ref="BB20" si="26">BA20+1</f>
        <v>43</v>
      </c>
      <c r="BC20" s="33">
        <f t="shared" ref="BC20" si="27">BB20+1</f>
        <v>44</v>
      </c>
      <c r="BD20" s="33">
        <f t="shared" ref="BD20" si="28">BC20+1</f>
        <v>45</v>
      </c>
      <c r="BE20" s="33">
        <f t="shared" ref="BE20" si="29">BD20+1</f>
        <v>46</v>
      </c>
      <c r="BF20" s="33">
        <f t="shared" ref="BF20" si="30">BE20+1</f>
        <v>47</v>
      </c>
      <c r="BG20" s="33">
        <f t="shared" ref="BG20" si="31">BF20+1</f>
        <v>48</v>
      </c>
      <c r="BH20" s="97">
        <f t="shared" ref="BH20" si="32">BG20+1</f>
        <v>49</v>
      </c>
    </row>
    <row r="21" spans="2:60" ht="20.100000000000001" customHeight="1">
      <c r="B21" s="118" t="s">
        <v>144</v>
      </c>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41"/>
    </row>
    <row r="22" spans="2:60" ht="20.100000000000001" customHeight="1">
      <c r="B22" s="119"/>
      <c r="C22" s="90" t="s">
        <v>145</v>
      </c>
      <c r="D22" s="88"/>
      <c r="E22" s="88"/>
      <c r="F22" s="105">
        <f t="shared" ref="F22:AK22" ca="1" si="33">SUM(F23:F27)</f>
        <v>0</v>
      </c>
      <c r="G22" s="105">
        <f t="shared" ca="1" si="33"/>
        <v>0</v>
      </c>
      <c r="H22" s="105">
        <f t="shared" ca="1" si="33"/>
        <v>0</v>
      </c>
      <c r="I22" s="105">
        <f t="shared" ca="1" si="33"/>
        <v>0</v>
      </c>
      <c r="J22" s="105">
        <f t="shared" ca="1" si="33"/>
        <v>0</v>
      </c>
      <c r="K22" s="105">
        <f t="shared" ca="1" si="33"/>
        <v>0</v>
      </c>
      <c r="L22" s="105">
        <f t="shared" ca="1" si="33"/>
        <v>0</v>
      </c>
      <c r="M22" s="105">
        <f t="shared" ca="1" si="33"/>
        <v>0</v>
      </c>
      <c r="N22" s="105">
        <f t="shared" ca="1" si="33"/>
        <v>0</v>
      </c>
      <c r="O22" s="105">
        <f t="shared" ca="1" si="33"/>
        <v>0</v>
      </c>
      <c r="P22" s="105">
        <f t="shared" ca="1" si="33"/>
        <v>0</v>
      </c>
      <c r="Q22" s="105">
        <f t="shared" ca="1" si="33"/>
        <v>0</v>
      </c>
      <c r="R22" s="105">
        <f t="shared" ca="1" si="33"/>
        <v>0</v>
      </c>
      <c r="S22" s="105">
        <f t="shared" ca="1" si="33"/>
        <v>0</v>
      </c>
      <c r="T22" s="105">
        <f t="shared" ca="1" si="33"/>
        <v>0</v>
      </c>
      <c r="U22" s="105">
        <f t="shared" ca="1" si="33"/>
        <v>0</v>
      </c>
      <c r="V22" s="105">
        <f t="shared" ca="1" si="33"/>
        <v>0</v>
      </c>
      <c r="W22" s="105">
        <f t="shared" ca="1" si="33"/>
        <v>0</v>
      </c>
      <c r="X22" s="105">
        <f t="shared" ca="1" si="33"/>
        <v>0</v>
      </c>
      <c r="Y22" s="105">
        <f t="shared" ca="1" si="33"/>
        <v>0</v>
      </c>
      <c r="Z22" s="105">
        <f t="shared" ca="1" si="33"/>
        <v>0</v>
      </c>
      <c r="AA22" s="105">
        <f t="shared" ca="1" si="33"/>
        <v>0</v>
      </c>
      <c r="AB22" s="105">
        <f t="shared" ca="1" si="33"/>
        <v>0</v>
      </c>
      <c r="AC22" s="105">
        <f t="shared" ca="1" si="33"/>
        <v>0</v>
      </c>
      <c r="AD22" s="231">
        <f t="shared" ca="1" si="33"/>
        <v>0</v>
      </c>
      <c r="AE22" s="105">
        <f t="shared" ca="1" si="33"/>
        <v>0</v>
      </c>
      <c r="AF22" s="105">
        <f t="shared" ca="1" si="33"/>
        <v>0</v>
      </c>
      <c r="AG22" s="105">
        <f t="shared" ca="1" si="33"/>
        <v>0</v>
      </c>
      <c r="AH22" s="105">
        <f t="shared" ca="1" si="33"/>
        <v>0</v>
      </c>
      <c r="AI22" s="105">
        <f t="shared" ca="1" si="33"/>
        <v>0</v>
      </c>
      <c r="AJ22" s="105">
        <f t="shared" ca="1" si="33"/>
        <v>0</v>
      </c>
      <c r="AK22" s="105">
        <f t="shared" ca="1" si="33"/>
        <v>0</v>
      </c>
      <c r="AL22" s="105">
        <f t="shared" ref="AL22:BH22" ca="1" si="34">SUM(AL23:AL27)</f>
        <v>0</v>
      </c>
      <c r="AM22" s="105">
        <f t="shared" ca="1" si="34"/>
        <v>0</v>
      </c>
      <c r="AN22" s="105">
        <f t="shared" ca="1" si="34"/>
        <v>0</v>
      </c>
      <c r="AO22" s="105">
        <f t="shared" ca="1" si="34"/>
        <v>0</v>
      </c>
      <c r="AP22" s="105">
        <f t="shared" ca="1" si="34"/>
        <v>0</v>
      </c>
      <c r="AQ22" s="105">
        <f t="shared" ca="1" si="34"/>
        <v>0</v>
      </c>
      <c r="AR22" s="105">
        <f t="shared" ca="1" si="34"/>
        <v>0</v>
      </c>
      <c r="AS22" s="105">
        <f t="shared" ca="1" si="34"/>
        <v>0</v>
      </c>
      <c r="AT22" s="105">
        <f t="shared" ca="1" si="34"/>
        <v>0</v>
      </c>
      <c r="AU22" s="105">
        <f t="shared" ca="1" si="34"/>
        <v>0</v>
      </c>
      <c r="AV22" s="105">
        <f t="shared" ca="1" si="34"/>
        <v>0</v>
      </c>
      <c r="AW22" s="105">
        <f t="shared" ca="1" si="34"/>
        <v>0</v>
      </c>
      <c r="AX22" s="105">
        <f t="shared" ca="1" si="34"/>
        <v>0</v>
      </c>
      <c r="AY22" s="105">
        <f t="shared" ca="1" si="34"/>
        <v>0</v>
      </c>
      <c r="AZ22" s="105">
        <f t="shared" ca="1" si="34"/>
        <v>0</v>
      </c>
      <c r="BA22" s="105">
        <f t="shared" ca="1" si="34"/>
        <v>0</v>
      </c>
      <c r="BB22" s="105">
        <f t="shared" ca="1" si="34"/>
        <v>0</v>
      </c>
      <c r="BC22" s="105">
        <f t="shared" ca="1" si="34"/>
        <v>0</v>
      </c>
      <c r="BD22" s="105">
        <f t="shared" ca="1" si="34"/>
        <v>0</v>
      </c>
      <c r="BE22" s="105">
        <f t="shared" ca="1" si="34"/>
        <v>0</v>
      </c>
      <c r="BF22" s="105">
        <f t="shared" ca="1" si="34"/>
        <v>0</v>
      </c>
      <c r="BG22" s="105">
        <f t="shared" ca="1" si="34"/>
        <v>0</v>
      </c>
      <c r="BH22" s="82">
        <f t="shared" ca="1" si="34"/>
        <v>0</v>
      </c>
    </row>
    <row r="23" spans="2:60" ht="20.100000000000001" customHeight="1">
      <c r="B23" s="119"/>
      <c r="C23" s="85"/>
      <c r="D23" s="88" t="s">
        <v>203</v>
      </c>
      <c r="E23" s="88"/>
      <c r="F23" s="105">
        <f ca="1">F165</f>
        <v>0</v>
      </c>
      <c r="G23" s="105">
        <f ca="1">G165</f>
        <v>0</v>
      </c>
      <c r="H23" s="105">
        <f t="shared" ref="H23:J23" ca="1" si="35">H165</f>
        <v>0</v>
      </c>
      <c r="I23" s="105">
        <f t="shared" ca="1" si="35"/>
        <v>0</v>
      </c>
      <c r="J23" s="105">
        <f t="shared" ca="1" si="35"/>
        <v>0</v>
      </c>
      <c r="K23" s="105">
        <f ca="1">K165</f>
        <v>0</v>
      </c>
      <c r="L23" s="105">
        <f t="shared" ref="L23:AC23" ca="1" si="36">L165</f>
        <v>0</v>
      </c>
      <c r="M23" s="105">
        <f t="shared" ca="1" si="36"/>
        <v>0</v>
      </c>
      <c r="N23" s="105">
        <f t="shared" ca="1" si="36"/>
        <v>0</v>
      </c>
      <c r="O23" s="105">
        <f t="shared" ca="1" si="36"/>
        <v>0</v>
      </c>
      <c r="P23" s="105">
        <f t="shared" ca="1" si="36"/>
        <v>0</v>
      </c>
      <c r="Q23" s="105">
        <f t="shared" ca="1" si="36"/>
        <v>0</v>
      </c>
      <c r="R23" s="105">
        <f t="shared" ca="1" si="36"/>
        <v>0</v>
      </c>
      <c r="S23" s="105">
        <f t="shared" ca="1" si="36"/>
        <v>0</v>
      </c>
      <c r="T23" s="105">
        <f t="shared" ca="1" si="36"/>
        <v>0</v>
      </c>
      <c r="U23" s="105">
        <f t="shared" ca="1" si="36"/>
        <v>0</v>
      </c>
      <c r="V23" s="105">
        <f t="shared" ca="1" si="36"/>
        <v>0</v>
      </c>
      <c r="W23" s="105">
        <f t="shared" ca="1" si="36"/>
        <v>0</v>
      </c>
      <c r="X23" s="105">
        <f t="shared" ca="1" si="36"/>
        <v>0</v>
      </c>
      <c r="Y23" s="105">
        <f t="shared" ca="1" si="36"/>
        <v>0</v>
      </c>
      <c r="Z23" s="105">
        <f t="shared" ca="1" si="36"/>
        <v>0</v>
      </c>
      <c r="AA23" s="105">
        <f t="shared" ca="1" si="36"/>
        <v>0</v>
      </c>
      <c r="AB23" s="105">
        <f t="shared" ca="1" si="36"/>
        <v>0</v>
      </c>
      <c r="AC23" s="105">
        <f t="shared" ca="1" si="36"/>
        <v>0</v>
      </c>
      <c r="AD23" s="105">
        <f ca="1">AD165</f>
        <v>0</v>
      </c>
      <c r="AE23" s="105">
        <f ca="1">AE165</f>
        <v>0</v>
      </c>
      <c r="AF23" s="105">
        <f t="shared" ref="AF23:BH23" ca="1" si="37">AF165</f>
        <v>0</v>
      </c>
      <c r="AG23" s="105">
        <f t="shared" ca="1" si="37"/>
        <v>0</v>
      </c>
      <c r="AH23" s="105">
        <f t="shared" ca="1" si="37"/>
        <v>0</v>
      </c>
      <c r="AI23" s="105">
        <f t="shared" ca="1" si="37"/>
        <v>0</v>
      </c>
      <c r="AJ23" s="105">
        <f t="shared" ca="1" si="37"/>
        <v>0</v>
      </c>
      <c r="AK23" s="105">
        <f t="shared" ca="1" si="37"/>
        <v>0</v>
      </c>
      <c r="AL23" s="105">
        <f t="shared" ca="1" si="37"/>
        <v>0</v>
      </c>
      <c r="AM23" s="105">
        <f t="shared" ca="1" si="37"/>
        <v>0</v>
      </c>
      <c r="AN23" s="105">
        <f t="shared" ca="1" si="37"/>
        <v>0</v>
      </c>
      <c r="AO23" s="105">
        <f t="shared" ca="1" si="37"/>
        <v>0</v>
      </c>
      <c r="AP23" s="105">
        <f t="shared" ca="1" si="37"/>
        <v>0</v>
      </c>
      <c r="AQ23" s="105">
        <f t="shared" ca="1" si="37"/>
        <v>0</v>
      </c>
      <c r="AR23" s="105">
        <f t="shared" ca="1" si="37"/>
        <v>0</v>
      </c>
      <c r="AS23" s="105">
        <f t="shared" ca="1" si="37"/>
        <v>0</v>
      </c>
      <c r="AT23" s="105">
        <f t="shared" ca="1" si="37"/>
        <v>0</v>
      </c>
      <c r="AU23" s="105">
        <f t="shared" ca="1" si="37"/>
        <v>0</v>
      </c>
      <c r="AV23" s="105">
        <f t="shared" ca="1" si="37"/>
        <v>0</v>
      </c>
      <c r="AW23" s="105">
        <f t="shared" ca="1" si="37"/>
        <v>0</v>
      </c>
      <c r="AX23" s="105">
        <f t="shared" ca="1" si="37"/>
        <v>0</v>
      </c>
      <c r="AY23" s="105">
        <f t="shared" ca="1" si="37"/>
        <v>0</v>
      </c>
      <c r="AZ23" s="105">
        <f t="shared" ca="1" si="37"/>
        <v>0</v>
      </c>
      <c r="BA23" s="105">
        <f t="shared" ca="1" si="37"/>
        <v>0</v>
      </c>
      <c r="BB23" s="105">
        <f t="shared" ca="1" si="37"/>
        <v>0</v>
      </c>
      <c r="BC23" s="105">
        <f t="shared" ca="1" si="37"/>
        <v>0</v>
      </c>
      <c r="BD23" s="105">
        <f t="shared" ca="1" si="37"/>
        <v>0</v>
      </c>
      <c r="BE23" s="105">
        <f t="shared" ca="1" si="37"/>
        <v>0</v>
      </c>
      <c r="BF23" s="105">
        <f t="shared" ca="1" si="37"/>
        <v>0</v>
      </c>
      <c r="BG23" s="105">
        <f t="shared" ca="1" si="37"/>
        <v>0</v>
      </c>
      <c r="BH23" s="82">
        <f t="shared" ca="1" si="37"/>
        <v>0</v>
      </c>
    </row>
    <row r="24" spans="2:60" ht="20.100000000000001" customHeight="1">
      <c r="B24" s="119"/>
      <c r="C24" s="85"/>
      <c r="D24" s="88" t="s">
        <v>302</v>
      </c>
      <c r="E24" s="88"/>
      <c r="F24" s="34"/>
      <c r="G24" s="34"/>
      <c r="H24" s="34"/>
      <c r="I24" s="34"/>
      <c r="J24" s="34"/>
      <c r="K24" s="34"/>
      <c r="L24" s="34"/>
      <c r="M24" s="34"/>
      <c r="N24" s="34"/>
      <c r="O24" s="34"/>
      <c r="P24" s="34"/>
      <c r="Q24" s="34"/>
      <c r="R24" s="34"/>
      <c r="S24" s="34"/>
      <c r="T24" s="34"/>
      <c r="U24" s="34"/>
      <c r="V24" s="34"/>
      <c r="W24" s="34"/>
      <c r="X24" s="34"/>
      <c r="Y24" s="34"/>
      <c r="Z24" s="34"/>
      <c r="AA24" s="34"/>
      <c r="AB24" s="34"/>
      <c r="AC24" s="34"/>
      <c r="AD24" s="228"/>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41"/>
    </row>
    <row r="25" spans="2:60" ht="20.100000000000001" customHeight="1">
      <c r="B25" s="119"/>
      <c r="C25" s="85"/>
      <c r="D25" s="88" t="s">
        <v>303</v>
      </c>
      <c r="E25" s="88"/>
      <c r="F25" s="34"/>
      <c r="G25" s="34"/>
      <c r="H25" s="34"/>
      <c r="I25" s="34"/>
      <c r="J25" s="34"/>
      <c r="K25" s="34"/>
      <c r="L25" s="34"/>
      <c r="M25" s="34"/>
      <c r="N25" s="34"/>
      <c r="O25" s="34"/>
      <c r="P25" s="34"/>
      <c r="Q25" s="34"/>
      <c r="R25" s="34"/>
      <c r="S25" s="34"/>
      <c r="T25" s="34"/>
      <c r="U25" s="34"/>
      <c r="V25" s="34"/>
      <c r="W25" s="34"/>
      <c r="X25" s="34"/>
      <c r="Y25" s="34"/>
      <c r="Z25" s="34"/>
      <c r="AA25" s="34"/>
      <c r="AB25" s="34"/>
      <c r="AC25" s="34"/>
      <c r="AD25" s="228"/>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41"/>
    </row>
    <row r="26" spans="2:60" ht="20.100000000000001" customHeight="1">
      <c r="B26" s="119"/>
      <c r="C26" s="85"/>
      <c r="D26" s="530" t="s">
        <v>304</v>
      </c>
      <c r="E26" s="531"/>
      <c r="F26" s="34"/>
      <c r="G26" s="34"/>
      <c r="H26" s="34"/>
      <c r="I26" s="34"/>
      <c r="J26" s="34"/>
      <c r="K26" s="34"/>
      <c r="L26" s="34"/>
      <c r="M26" s="34"/>
      <c r="N26" s="34"/>
      <c r="O26" s="34"/>
      <c r="P26" s="34"/>
      <c r="Q26" s="34"/>
      <c r="R26" s="34"/>
      <c r="S26" s="34"/>
      <c r="T26" s="34"/>
      <c r="U26" s="34"/>
      <c r="V26" s="34"/>
      <c r="W26" s="34"/>
      <c r="X26" s="34"/>
      <c r="Y26" s="34"/>
      <c r="Z26" s="34"/>
      <c r="AA26" s="34"/>
      <c r="AB26" s="34"/>
      <c r="AC26" s="34"/>
      <c r="AD26" s="228"/>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41"/>
    </row>
    <row r="27" spans="2:60" ht="20.100000000000001" customHeight="1">
      <c r="B27" s="119"/>
      <c r="C27" s="85"/>
      <c r="D27" s="522"/>
      <c r="E27" s="524"/>
      <c r="F27" s="34"/>
      <c r="G27" s="34"/>
      <c r="H27" s="34"/>
      <c r="I27" s="34"/>
      <c r="J27" s="34"/>
      <c r="K27" s="34"/>
      <c r="L27" s="34"/>
      <c r="M27" s="34"/>
      <c r="N27" s="34"/>
      <c r="O27" s="34"/>
      <c r="P27" s="34"/>
      <c r="Q27" s="34"/>
      <c r="R27" s="34"/>
      <c r="S27" s="34"/>
      <c r="T27" s="34"/>
      <c r="U27" s="34"/>
      <c r="V27" s="34"/>
      <c r="W27" s="34"/>
      <c r="X27" s="34"/>
      <c r="Y27" s="34"/>
      <c r="Z27" s="34"/>
      <c r="AA27" s="34"/>
      <c r="AB27" s="34"/>
      <c r="AC27" s="34"/>
      <c r="AD27" s="228"/>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41"/>
    </row>
    <row r="28" spans="2:60" ht="20.100000000000001" customHeight="1">
      <c r="B28" s="119"/>
      <c r="C28" s="90" t="s">
        <v>146</v>
      </c>
      <c r="D28" s="88"/>
      <c r="E28" s="88"/>
      <c r="F28" s="105">
        <f t="shared" ref="F28:AK28" si="38">SUM(F29,F37,F44)</f>
        <v>0</v>
      </c>
      <c r="G28" s="105">
        <f t="shared" si="38"/>
        <v>0</v>
      </c>
      <c r="H28" s="105">
        <f t="shared" si="38"/>
        <v>0</v>
      </c>
      <c r="I28" s="105">
        <f t="shared" si="38"/>
        <v>0</v>
      </c>
      <c r="J28" s="105">
        <f t="shared" si="38"/>
        <v>0</v>
      </c>
      <c r="K28" s="105">
        <f t="shared" si="38"/>
        <v>0</v>
      </c>
      <c r="L28" s="105">
        <f t="shared" si="38"/>
        <v>0</v>
      </c>
      <c r="M28" s="105">
        <f t="shared" si="38"/>
        <v>0</v>
      </c>
      <c r="N28" s="105">
        <f t="shared" si="38"/>
        <v>0</v>
      </c>
      <c r="O28" s="105">
        <f t="shared" si="38"/>
        <v>0</v>
      </c>
      <c r="P28" s="105">
        <f t="shared" si="38"/>
        <v>0</v>
      </c>
      <c r="Q28" s="105">
        <f t="shared" si="38"/>
        <v>0</v>
      </c>
      <c r="R28" s="105">
        <f t="shared" si="38"/>
        <v>0</v>
      </c>
      <c r="S28" s="105">
        <f t="shared" si="38"/>
        <v>0</v>
      </c>
      <c r="T28" s="105">
        <f t="shared" si="38"/>
        <v>0</v>
      </c>
      <c r="U28" s="105">
        <f t="shared" si="38"/>
        <v>0</v>
      </c>
      <c r="V28" s="105">
        <f t="shared" si="38"/>
        <v>0</v>
      </c>
      <c r="W28" s="105">
        <f t="shared" si="38"/>
        <v>0</v>
      </c>
      <c r="X28" s="105">
        <f t="shared" si="38"/>
        <v>0</v>
      </c>
      <c r="Y28" s="105">
        <f t="shared" si="38"/>
        <v>0</v>
      </c>
      <c r="Z28" s="105">
        <f t="shared" si="38"/>
        <v>0</v>
      </c>
      <c r="AA28" s="105">
        <f t="shared" si="38"/>
        <v>0</v>
      </c>
      <c r="AB28" s="105">
        <f t="shared" si="38"/>
        <v>0</v>
      </c>
      <c r="AC28" s="105">
        <f t="shared" si="38"/>
        <v>0</v>
      </c>
      <c r="AD28" s="231">
        <f t="shared" si="38"/>
        <v>0</v>
      </c>
      <c r="AE28" s="105">
        <f t="shared" si="38"/>
        <v>0</v>
      </c>
      <c r="AF28" s="105">
        <f t="shared" si="38"/>
        <v>0</v>
      </c>
      <c r="AG28" s="105">
        <f t="shared" si="38"/>
        <v>0</v>
      </c>
      <c r="AH28" s="105">
        <f t="shared" si="38"/>
        <v>0</v>
      </c>
      <c r="AI28" s="105">
        <f t="shared" si="38"/>
        <v>0</v>
      </c>
      <c r="AJ28" s="105">
        <f t="shared" si="38"/>
        <v>0</v>
      </c>
      <c r="AK28" s="105">
        <f t="shared" si="38"/>
        <v>0</v>
      </c>
      <c r="AL28" s="105">
        <f t="shared" ref="AL28:BH28" si="39">SUM(AL29,AL37,AL44)</f>
        <v>0</v>
      </c>
      <c r="AM28" s="105">
        <f t="shared" si="39"/>
        <v>0</v>
      </c>
      <c r="AN28" s="105">
        <f t="shared" si="39"/>
        <v>0</v>
      </c>
      <c r="AO28" s="105">
        <f t="shared" si="39"/>
        <v>0</v>
      </c>
      <c r="AP28" s="105">
        <f t="shared" si="39"/>
        <v>0</v>
      </c>
      <c r="AQ28" s="105">
        <f t="shared" si="39"/>
        <v>0</v>
      </c>
      <c r="AR28" s="105">
        <f t="shared" si="39"/>
        <v>0</v>
      </c>
      <c r="AS28" s="105">
        <f t="shared" si="39"/>
        <v>0</v>
      </c>
      <c r="AT28" s="105">
        <f t="shared" si="39"/>
        <v>0</v>
      </c>
      <c r="AU28" s="105">
        <f t="shared" si="39"/>
        <v>0</v>
      </c>
      <c r="AV28" s="105">
        <f t="shared" si="39"/>
        <v>0</v>
      </c>
      <c r="AW28" s="105">
        <f t="shared" si="39"/>
        <v>0</v>
      </c>
      <c r="AX28" s="105">
        <f t="shared" si="39"/>
        <v>0</v>
      </c>
      <c r="AY28" s="105">
        <f t="shared" si="39"/>
        <v>0</v>
      </c>
      <c r="AZ28" s="105">
        <f t="shared" si="39"/>
        <v>0</v>
      </c>
      <c r="BA28" s="105">
        <f t="shared" si="39"/>
        <v>0</v>
      </c>
      <c r="BB28" s="105">
        <f t="shared" si="39"/>
        <v>0</v>
      </c>
      <c r="BC28" s="105">
        <f t="shared" si="39"/>
        <v>0</v>
      </c>
      <c r="BD28" s="105">
        <f t="shared" si="39"/>
        <v>0</v>
      </c>
      <c r="BE28" s="105">
        <f t="shared" si="39"/>
        <v>0</v>
      </c>
      <c r="BF28" s="105">
        <f t="shared" si="39"/>
        <v>0</v>
      </c>
      <c r="BG28" s="105">
        <f t="shared" si="39"/>
        <v>0</v>
      </c>
      <c r="BH28" s="82">
        <f t="shared" si="39"/>
        <v>0</v>
      </c>
    </row>
    <row r="29" spans="2:60" ht="20.100000000000001" customHeight="1">
      <c r="B29" s="119"/>
      <c r="C29" s="85"/>
      <c r="D29" s="86" t="s">
        <v>147</v>
      </c>
      <c r="E29" s="88"/>
      <c r="F29" s="105">
        <f t="shared" ref="F29:AK29" si="40">SUM(F30:F36)</f>
        <v>0</v>
      </c>
      <c r="G29" s="105">
        <f t="shared" si="40"/>
        <v>0</v>
      </c>
      <c r="H29" s="105">
        <f t="shared" si="40"/>
        <v>0</v>
      </c>
      <c r="I29" s="105">
        <f t="shared" si="40"/>
        <v>0</v>
      </c>
      <c r="J29" s="105">
        <f t="shared" si="40"/>
        <v>0</v>
      </c>
      <c r="K29" s="105">
        <f t="shared" si="40"/>
        <v>0</v>
      </c>
      <c r="L29" s="105">
        <f t="shared" si="40"/>
        <v>0</v>
      </c>
      <c r="M29" s="105">
        <f t="shared" si="40"/>
        <v>0</v>
      </c>
      <c r="N29" s="105">
        <f t="shared" si="40"/>
        <v>0</v>
      </c>
      <c r="O29" s="105">
        <f t="shared" si="40"/>
        <v>0</v>
      </c>
      <c r="P29" s="105">
        <f t="shared" si="40"/>
        <v>0</v>
      </c>
      <c r="Q29" s="105">
        <f t="shared" si="40"/>
        <v>0</v>
      </c>
      <c r="R29" s="105">
        <f t="shared" si="40"/>
        <v>0</v>
      </c>
      <c r="S29" s="105">
        <f t="shared" si="40"/>
        <v>0</v>
      </c>
      <c r="T29" s="105">
        <f t="shared" si="40"/>
        <v>0</v>
      </c>
      <c r="U29" s="105">
        <f t="shared" si="40"/>
        <v>0</v>
      </c>
      <c r="V29" s="105">
        <f t="shared" si="40"/>
        <v>0</v>
      </c>
      <c r="W29" s="105">
        <f t="shared" si="40"/>
        <v>0</v>
      </c>
      <c r="X29" s="105">
        <f t="shared" si="40"/>
        <v>0</v>
      </c>
      <c r="Y29" s="105">
        <f t="shared" si="40"/>
        <v>0</v>
      </c>
      <c r="Z29" s="105">
        <f t="shared" si="40"/>
        <v>0</v>
      </c>
      <c r="AA29" s="105">
        <f t="shared" si="40"/>
        <v>0</v>
      </c>
      <c r="AB29" s="105">
        <f t="shared" si="40"/>
        <v>0</v>
      </c>
      <c r="AC29" s="105">
        <f t="shared" si="40"/>
        <v>0</v>
      </c>
      <c r="AD29" s="231">
        <f t="shared" si="40"/>
        <v>0</v>
      </c>
      <c r="AE29" s="105">
        <f t="shared" si="40"/>
        <v>0</v>
      </c>
      <c r="AF29" s="105">
        <f t="shared" si="40"/>
        <v>0</v>
      </c>
      <c r="AG29" s="105">
        <f t="shared" si="40"/>
        <v>0</v>
      </c>
      <c r="AH29" s="105">
        <f t="shared" si="40"/>
        <v>0</v>
      </c>
      <c r="AI29" s="105">
        <f t="shared" si="40"/>
        <v>0</v>
      </c>
      <c r="AJ29" s="105">
        <f t="shared" si="40"/>
        <v>0</v>
      </c>
      <c r="AK29" s="105">
        <f t="shared" si="40"/>
        <v>0</v>
      </c>
      <c r="AL29" s="105">
        <f t="shared" ref="AL29:BH29" si="41">SUM(AL30:AL36)</f>
        <v>0</v>
      </c>
      <c r="AM29" s="105">
        <f t="shared" si="41"/>
        <v>0</v>
      </c>
      <c r="AN29" s="105">
        <f t="shared" si="41"/>
        <v>0</v>
      </c>
      <c r="AO29" s="105">
        <f t="shared" si="41"/>
        <v>0</v>
      </c>
      <c r="AP29" s="105">
        <f t="shared" si="41"/>
        <v>0</v>
      </c>
      <c r="AQ29" s="105">
        <f t="shared" si="41"/>
        <v>0</v>
      </c>
      <c r="AR29" s="105">
        <f t="shared" si="41"/>
        <v>0</v>
      </c>
      <c r="AS29" s="105">
        <f t="shared" si="41"/>
        <v>0</v>
      </c>
      <c r="AT29" s="105">
        <f t="shared" si="41"/>
        <v>0</v>
      </c>
      <c r="AU29" s="105">
        <f t="shared" si="41"/>
        <v>0</v>
      </c>
      <c r="AV29" s="105">
        <f t="shared" si="41"/>
        <v>0</v>
      </c>
      <c r="AW29" s="105">
        <f t="shared" si="41"/>
        <v>0</v>
      </c>
      <c r="AX29" s="105">
        <f t="shared" si="41"/>
        <v>0</v>
      </c>
      <c r="AY29" s="105">
        <f t="shared" si="41"/>
        <v>0</v>
      </c>
      <c r="AZ29" s="105">
        <f t="shared" si="41"/>
        <v>0</v>
      </c>
      <c r="BA29" s="105">
        <f t="shared" si="41"/>
        <v>0</v>
      </c>
      <c r="BB29" s="105">
        <f t="shared" si="41"/>
        <v>0</v>
      </c>
      <c r="BC29" s="105">
        <f t="shared" si="41"/>
        <v>0</v>
      </c>
      <c r="BD29" s="105">
        <f t="shared" si="41"/>
        <v>0</v>
      </c>
      <c r="BE29" s="105">
        <f t="shared" si="41"/>
        <v>0</v>
      </c>
      <c r="BF29" s="105">
        <f t="shared" si="41"/>
        <v>0</v>
      </c>
      <c r="BG29" s="105">
        <f t="shared" si="41"/>
        <v>0</v>
      </c>
      <c r="BH29" s="82">
        <f t="shared" si="41"/>
        <v>0</v>
      </c>
    </row>
    <row r="30" spans="2:60" ht="20.100000000000001" customHeight="1">
      <c r="B30" s="119"/>
      <c r="C30" s="85"/>
      <c r="D30" s="85"/>
      <c r="E30" s="88" t="s">
        <v>206</v>
      </c>
      <c r="F30" s="34"/>
      <c r="G30" s="34"/>
      <c r="H30" s="34"/>
      <c r="I30" s="34"/>
      <c r="J30" s="34"/>
      <c r="K30" s="105">
        <f>支出①!$G$16+支出①!$G$17+支出①!$G$34+支出①!$G$39+支出①!$G$40</f>
        <v>0</v>
      </c>
      <c r="L30" s="105">
        <f>支出①!$G$16+支出①!$G$17+支出①!$G$34+支出①!$G$39+支出①!$G$40</f>
        <v>0</v>
      </c>
      <c r="M30" s="105">
        <f>支出①!$G$16+支出①!$G$17+支出①!$G$34+支出①!$G$39+支出①!$G$40</f>
        <v>0</v>
      </c>
      <c r="N30" s="105">
        <f>支出①!$G$16+支出①!$G$17+支出①!$G$34+支出①!$G$39+支出①!$G$40</f>
        <v>0</v>
      </c>
      <c r="O30" s="105">
        <f>支出①!$G$16+支出①!$G$17+支出①!$G$34+支出①!$G$39+支出①!$G$40</f>
        <v>0</v>
      </c>
      <c r="P30" s="105">
        <f>支出①!$G$16+支出①!$G$17+支出①!$G$34+支出①!$G$39+支出①!$G$40</f>
        <v>0</v>
      </c>
      <c r="Q30" s="105">
        <f>支出①!$G$16+支出①!$G$17+支出①!$G$34+支出①!$G$39+支出①!$G$40</f>
        <v>0</v>
      </c>
      <c r="R30" s="105">
        <f>支出①!$G$16+支出①!$G$17+支出①!$G$34+支出①!$G$39+支出①!$G$40</f>
        <v>0</v>
      </c>
      <c r="S30" s="105">
        <f>支出①!$G$16+支出①!$G$17+支出①!$G$34+支出①!$G$39+支出①!$G$40</f>
        <v>0</v>
      </c>
      <c r="T30" s="105">
        <f>支出①!$G$16+支出①!$G$17+支出①!$G$34+支出①!$G$39+支出①!$G$40</f>
        <v>0</v>
      </c>
      <c r="U30" s="105">
        <f>支出①!$G$16+支出①!$G$17+支出①!$G$34+支出①!$G$39+支出①!$G$40</f>
        <v>0</v>
      </c>
      <c r="V30" s="105">
        <f>支出①!$G$16+支出①!$G$17+支出①!$G$34+支出①!$G$39+支出①!$G$40</f>
        <v>0</v>
      </c>
      <c r="W30" s="105">
        <f>支出①!$G$16+支出①!$G$17+支出①!$G$34+支出①!$G$39+支出①!$G$40</f>
        <v>0</v>
      </c>
      <c r="X30" s="105">
        <f>支出①!$G$16+支出①!$G$17+支出①!$G$34+支出①!$G$39+支出①!$G$40</f>
        <v>0</v>
      </c>
      <c r="Y30" s="105">
        <f>支出①!$G$16+支出①!$G$17+支出①!$G$34+支出①!$G$39+支出①!$G$40</f>
        <v>0</v>
      </c>
      <c r="Z30" s="105">
        <f>支出①!$G$16+支出①!$G$17+支出①!$G$34+支出①!$G$39+支出①!$G$40</f>
        <v>0</v>
      </c>
      <c r="AA30" s="105">
        <f>支出①!$G$16+支出①!$G$17+支出①!$G$34+支出①!$G$39+支出①!$G$40</f>
        <v>0</v>
      </c>
      <c r="AB30" s="105">
        <f>支出①!$G$16+支出①!$G$17+支出①!$G$34+支出①!$G$39+支出①!$G$40</f>
        <v>0</v>
      </c>
      <c r="AC30" s="105">
        <f>支出①!$G$16+支出①!$G$17+支出①!$G$34+支出①!$G$39+支出①!$G$40</f>
        <v>0</v>
      </c>
      <c r="AD30" s="105">
        <f>支出①!$G$16+支出①!$G$17+支出①!$G$34+支出①!$G$39+支出①!$G$40</f>
        <v>0</v>
      </c>
      <c r="AE30" s="105">
        <f>支出①!$G$16+支出①!$G$17+支出①!$G$34+支出①!$G$39+支出①!$G$40</f>
        <v>0</v>
      </c>
      <c r="AF30" s="105">
        <f>支出①!$G$16+支出①!$G$17+支出①!$G$34+支出①!$G$39+支出①!$G$40</f>
        <v>0</v>
      </c>
      <c r="AG30" s="105">
        <f>支出①!$G$16+支出①!$G$17+支出①!$G$34+支出①!$G$39+支出①!$G$40</f>
        <v>0</v>
      </c>
      <c r="AH30" s="105">
        <f>支出①!$G$16+支出①!$G$17+支出①!$G$34+支出①!$G$39+支出①!$G$40</f>
        <v>0</v>
      </c>
      <c r="AI30" s="105">
        <f>支出①!$G$16+支出①!$G$17+支出①!$G$34+支出①!$G$39+支出①!$G$40</f>
        <v>0</v>
      </c>
      <c r="AJ30" s="105">
        <f>支出①!$G$16+支出①!$G$17+支出①!$G$34+支出①!$G$39+支出①!$G$40</f>
        <v>0</v>
      </c>
      <c r="AK30" s="105">
        <f>支出①!$G$16+支出①!$G$17+支出①!$G$34+支出①!$G$39+支出①!$G$40</f>
        <v>0</v>
      </c>
      <c r="AL30" s="105">
        <f>支出①!$G$16+支出①!$G$17+支出①!$G$34+支出①!$G$39+支出①!$G$40</f>
        <v>0</v>
      </c>
      <c r="AM30" s="105">
        <f>支出①!$G$16+支出①!$G$17+支出①!$G$34+支出①!$G$39+支出①!$G$40</f>
        <v>0</v>
      </c>
      <c r="AN30" s="105">
        <f>支出①!$G$16+支出①!$G$17+支出①!$G$34+支出①!$G$39+支出①!$G$40</f>
        <v>0</v>
      </c>
      <c r="AO30" s="105">
        <f>支出①!$G$16+支出①!$G$17+支出①!$G$34+支出①!$G$39+支出①!$G$40</f>
        <v>0</v>
      </c>
      <c r="AP30" s="105">
        <f>支出①!$G$16+支出①!$G$17+支出①!$G$34+支出①!$G$39+支出①!$G$40</f>
        <v>0</v>
      </c>
      <c r="AQ30" s="105">
        <f>支出①!$G$16+支出①!$G$17+支出①!$G$34+支出①!$G$39+支出①!$G$40</f>
        <v>0</v>
      </c>
      <c r="AR30" s="105">
        <f>支出①!$G$16+支出①!$G$17+支出①!$G$34+支出①!$G$39+支出①!$G$40</f>
        <v>0</v>
      </c>
      <c r="AS30" s="105">
        <f>支出①!$G$16+支出①!$G$17+支出①!$G$34+支出①!$G$39+支出①!$G$40</f>
        <v>0</v>
      </c>
      <c r="AT30" s="105">
        <f>支出①!$G$16+支出①!$G$17+支出①!$G$34+支出①!$G$39+支出①!$G$40</f>
        <v>0</v>
      </c>
      <c r="AU30" s="105">
        <f>支出①!$G$16+支出①!$G$17+支出①!$G$34+支出①!$G$39+支出①!$G$40</f>
        <v>0</v>
      </c>
      <c r="AV30" s="105">
        <f>支出①!$G$16+支出①!$G$17+支出①!$G$34+支出①!$G$39+支出①!$G$40</f>
        <v>0</v>
      </c>
      <c r="AW30" s="105">
        <f>支出①!$G$16+支出①!$G$17+支出①!$G$34+支出①!$G$39+支出①!$G$40</f>
        <v>0</v>
      </c>
      <c r="AX30" s="105">
        <f>支出①!$G$16+支出①!$G$17+支出①!$G$34+支出①!$G$39+支出①!$G$40</f>
        <v>0</v>
      </c>
      <c r="AY30" s="105">
        <f>支出①!$G$16+支出①!$G$17+支出①!$G$34+支出①!$G$39+支出①!$G$40</f>
        <v>0</v>
      </c>
      <c r="AZ30" s="105">
        <f>支出①!$G$16+支出①!$G$17+支出①!$G$34+支出①!$G$39+支出①!$G$40</f>
        <v>0</v>
      </c>
      <c r="BA30" s="105">
        <f>支出①!$G$16+支出①!$G$17+支出①!$G$34+支出①!$G$39+支出①!$G$40</f>
        <v>0</v>
      </c>
      <c r="BB30" s="105">
        <f>支出①!$G$16+支出①!$G$17+支出①!$G$34+支出①!$G$39+支出①!$G$40</f>
        <v>0</v>
      </c>
      <c r="BC30" s="105">
        <f>支出①!$G$16+支出①!$G$17+支出①!$G$34+支出①!$G$39+支出①!$G$40</f>
        <v>0</v>
      </c>
      <c r="BD30" s="105">
        <f>支出①!$G$16+支出①!$G$17+支出①!$G$34+支出①!$G$39+支出①!$G$40</f>
        <v>0</v>
      </c>
      <c r="BE30" s="105">
        <f>支出①!$G$16+支出①!$G$17+支出①!$G$34+支出①!$G$39+支出①!$G$40</f>
        <v>0</v>
      </c>
      <c r="BF30" s="105">
        <f>支出①!$G$16+支出①!$G$17+支出①!$G$34+支出①!$G$39+支出①!$G$40</f>
        <v>0</v>
      </c>
      <c r="BG30" s="105">
        <f>支出①!$G$16+支出①!$G$17+支出①!$G$34+支出①!$G$39+支出①!$G$40</f>
        <v>0</v>
      </c>
      <c r="BH30" s="82">
        <f>支出①!$G$16+支出①!$G$17+支出①!$G$34+支出①!$G$39+支出①!$G$40</f>
        <v>0</v>
      </c>
    </row>
    <row r="31" spans="2:60" ht="20.100000000000001" customHeight="1">
      <c r="B31" s="119"/>
      <c r="C31" s="85"/>
      <c r="D31" s="85"/>
      <c r="E31" s="88" t="s">
        <v>493</v>
      </c>
      <c r="F31" s="34"/>
      <c r="G31" s="34"/>
      <c r="H31" s="34"/>
      <c r="I31" s="34"/>
      <c r="J31" s="34"/>
      <c r="K31" s="105">
        <f>支出①!$G$43</f>
        <v>0</v>
      </c>
      <c r="L31" s="105">
        <f>支出①!$G$43</f>
        <v>0</v>
      </c>
      <c r="M31" s="105">
        <f>支出①!$G$43</f>
        <v>0</v>
      </c>
      <c r="N31" s="105">
        <f>支出①!$G$43</f>
        <v>0</v>
      </c>
      <c r="O31" s="105">
        <f>支出①!$G$43</f>
        <v>0</v>
      </c>
      <c r="P31" s="105">
        <f>支出①!$G$43</f>
        <v>0</v>
      </c>
      <c r="Q31" s="105">
        <f>支出①!$G$43</f>
        <v>0</v>
      </c>
      <c r="R31" s="105">
        <f>支出①!$G$43</f>
        <v>0</v>
      </c>
      <c r="S31" s="105">
        <f>支出①!$G$43</f>
        <v>0</v>
      </c>
      <c r="T31" s="105">
        <f>支出①!$G$43</f>
        <v>0</v>
      </c>
      <c r="U31" s="105">
        <f>支出①!$G$43</f>
        <v>0</v>
      </c>
      <c r="V31" s="105">
        <f>支出①!$G$43</f>
        <v>0</v>
      </c>
      <c r="W31" s="105">
        <f>支出①!$G$43</f>
        <v>0</v>
      </c>
      <c r="X31" s="105">
        <f>支出①!$G$43</f>
        <v>0</v>
      </c>
      <c r="Y31" s="105">
        <f>支出①!$G$43</f>
        <v>0</v>
      </c>
      <c r="Z31" s="105">
        <f>支出①!$G$43</f>
        <v>0</v>
      </c>
      <c r="AA31" s="105">
        <f>支出①!$G$43</f>
        <v>0</v>
      </c>
      <c r="AB31" s="105">
        <f>支出①!$G$43</f>
        <v>0</v>
      </c>
      <c r="AC31" s="105">
        <f>支出①!$G$43</f>
        <v>0</v>
      </c>
      <c r="AD31" s="105">
        <f>支出①!$G$43</f>
        <v>0</v>
      </c>
      <c r="AE31" s="105">
        <f>支出①!$G$43</f>
        <v>0</v>
      </c>
      <c r="AF31" s="105">
        <f>支出①!$G$43</f>
        <v>0</v>
      </c>
      <c r="AG31" s="105">
        <f>支出①!$G$43</f>
        <v>0</v>
      </c>
      <c r="AH31" s="105">
        <f>支出①!$G$43</f>
        <v>0</v>
      </c>
      <c r="AI31" s="105">
        <f>支出①!$G$43</f>
        <v>0</v>
      </c>
      <c r="AJ31" s="105">
        <f>支出①!$G$43</f>
        <v>0</v>
      </c>
      <c r="AK31" s="105">
        <f>支出①!$G$43</f>
        <v>0</v>
      </c>
      <c r="AL31" s="105">
        <f>支出①!$G$43</f>
        <v>0</v>
      </c>
      <c r="AM31" s="105">
        <f>支出①!$G$43</f>
        <v>0</v>
      </c>
      <c r="AN31" s="105">
        <f>支出①!$G$43</f>
        <v>0</v>
      </c>
      <c r="AO31" s="105">
        <f>支出①!$G$43</f>
        <v>0</v>
      </c>
      <c r="AP31" s="105">
        <f>支出①!$G$43</f>
        <v>0</v>
      </c>
      <c r="AQ31" s="105">
        <f>支出①!$G$43</f>
        <v>0</v>
      </c>
      <c r="AR31" s="105">
        <f>支出①!$G$43</f>
        <v>0</v>
      </c>
      <c r="AS31" s="105">
        <f>支出①!$G$43</f>
        <v>0</v>
      </c>
      <c r="AT31" s="105">
        <f>支出①!$G$43</f>
        <v>0</v>
      </c>
      <c r="AU31" s="105">
        <f>支出①!$G$43</f>
        <v>0</v>
      </c>
      <c r="AV31" s="105">
        <f>支出①!$G$43</f>
        <v>0</v>
      </c>
      <c r="AW31" s="105">
        <f>支出①!$G$43</f>
        <v>0</v>
      </c>
      <c r="AX31" s="105">
        <f>支出①!$G$43</f>
        <v>0</v>
      </c>
      <c r="AY31" s="105">
        <f>支出①!$G$43</f>
        <v>0</v>
      </c>
      <c r="AZ31" s="105">
        <f>支出①!$G$43</f>
        <v>0</v>
      </c>
      <c r="BA31" s="105">
        <f>支出①!$G$43</f>
        <v>0</v>
      </c>
      <c r="BB31" s="105">
        <f>支出①!$G$43</f>
        <v>0</v>
      </c>
      <c r="BC31" s="105">
        <f>支出①!$G$43</f>
        <v>0</v>
      </c>
      <c r="BD31" s="105">
        <f>支出①!$G$43</f>
        <v>0</v>
      </c>
      <c r="BE31" s="105">
        <f>支出①!$G$43</f>
        <v>0</v>
      </c>
      <c r="BF31" s="105">
        <f>支出①!$G$43</f>
        <v>0</v>
      </c>
      <c r="BG31" s="105">
        <f>支出①!$G$43</f>
        <v>0</v>
      </c>
      <c r="BH31" s="82">
        <f>支出①!$G$43</f>
        <v>0</v>
      </c>
    </row>
    <row r="32" spans="2:60" ht="20.100000000000001" customHeight="1">
      <c r="B32" s="119"/>
      <c r="C32" s="85"/>
      <c r="D32" s="85"/>
      <c r="E32" s="88" t="s">
        <v>208</v>
      </c>
      <c r="F32" s="34"/>
      <c r="G32" s="34"/>
      <c r="H32" s="34"/>
      <c r="I32" s="34"/>
      <c r="J32" s="34"/>
      <c r="K32" s="34"/>
      <c r="L32" s="34"/>
      <c r="M32" s="34"/>
      <c r="N32" s="34"/>
      <c r="O32" s="34"/>
      <c r="P32" s="34"/>
      <c r="Q32" s="34"/>
      <c r="R32" s="34"/>
      <c r="S32" s="34"/>
      <c r="T32" s="34"/>
      <c r="U32" s="34"/>
      <c r="V32" s="34"/>
      <c r="W32" s="34"/>
      <c r="X32" s="34"/>
      <c r="Y32" s="34"/>
      <c r="Z32" s="34"/>
      <c r="AA32" s="34"/>
      <c r="AB32" s="34"/>
      <c r="AC32" s="34"/>
      <c r="AD32" s="228"/>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41"/>
    </row>
    <row r="33" spans="2:60" ht="20.100000000000001" customHeight="1">
      <c r="B33" s="119"/>
      <c r="C33" s="85"/>
      <c r="D33" s="85"/>
      <c r="E33" s="88" t="s">
        <v>207</v>
      </c>
      <c r="F33" s="34"/>
      <c r="G33" s="34"/>
      <c r="H33" s="34"/>
      <c r="I33" s="34"/>
      <c r="J33" s="34"/>
      <c r="K33" s="105">
        <f>SUM($K$108:K108)</f>
        <v>0</v>
      </c>
      <c r="L33" s="105">
        <f>SUM($K$108:L108)</f>
        <v>0</v>
      </c>
      <c r="M33" s="105">
        <f>SUM($K$108:M108)</f>
        <v>0</v>
      </c>
      <c r="N33" s="105">
        <f>SUM($K$108:N108)</f>
        <v>0</v>
      </c>
      <c r="O33" s="105">
        <f>SUM($K$108:O108)</f>
        <v>0</v>
      </c>
      <c r="P33" s="105">
        <f>SUM($K$108:P108)</f>
        <v>0</v>
      </c>
      <c r="Q33" s="105">
        <f>SUM($K$108:Q108)</f>
        <v>0</v>
      </c>
      <c r="R33" s="105">
        <f>SUM($K$108:R108)</f>
        <v>0</v>
      </c>
      <c r="S33" s="105">
        <f>SUM($K$108:S108)</f>
        <v>0</v>
      </c>
      <c r="T33" s="105">
        <f>SUM($K$108:T108)</f>
        <v>0</v>
      </c>
      <c r="U33" s="105">
        <f>SUM($K$108:U108)</f>
        <v>0</v>
      </c>
      <c r="V33" s="105">
        <f>SUM($K$108:V108)</f>
        <v>0</v>
      </c>
      <c r="W33" s="105">
        <f>SUM($K$108:W108)</f>
        <v>0</v>
      </c>
      <c r="X33" s="105">
        <f>SUM($K$108:X108)</f>
        <v>0</v>
      </c>
      <c r="Y33" s="105">
        <f>SUM($K$108:Y108)</f>
        <v>0</v>
      </c>
      <c r="Z33" s="105">
        <f>SUM($K$108:Z108)</f>
        <v>0</v>
      </c>
      <c r="AA33" s="105">
        <f>SUM($K$108:AA108)</f>
        <v>0</v>
      </c>
      <c r="AB33" s="105">
        <f>SUM($K$108:AB108)</f>
        <v>0</v>
      </c>
      <c r="AC33" s="105">
        <f>SUM($K$108:AC108)</f>
        <v>0</v>
      </c>
      <c r="AD33" s="105">
        <f>SUM($K$108:AD108)</f>
        <v>0</v>
      </c>
      <c r="AE33" s="105">
        <f>SUM($K$108:AE108)</f>
        <v>0</v>
      </c>
      <c r="AF33" s="105">
        <f>SUM($K$108:AF108)</f>
        <v>0</v>
      </c>
      <c r="AG33" s="105">
        <f>SUM($K$108:AG108)</f>
        <v>0</v>
      </c>
      <c r="AH33" s="105">
        <f>SUM($K$108:AH108)</f>
        <v>0</v>
      </c>
      <c r="AI33" s="105">
        <f>SUM($K$108:AI108)</f>
        <v>0</v>
      </c>
      <c r="AJ33" s="105">
        <f>SUM($K$108:AJ108)</f>
        <v>0</v>
      </c>
      <c r="AK33" s="105">
        <f>SUM($K$108:AK108)</f>
        <v>0</v>
      </c>
      <c r="AL33" s="105">
        <f>SUM($K$108:AL108)</f>
        <v>0</v>
      </c>
      <c r="AM33" s="105">
        <f>SUM($K$108:AM108)</f>
        <v>0</v>
      </c>
      <c r="AN33" s="105">
        <f>SUM($K$108:AN108)</f>
        <v>0</v>
      </c>
      <c r="AO33" s="105">
        <f>SUM($K$108:AO108)</f>
        <v>0</v>
      </c>
      <c r="AP33" s="105">
        <f>SUM($K$108:AP108)</f>
        <v>0</v>
      </c>
      <c r="AQ33" s="105">
        <f>SUM($K$108:AQ108)</f>
        <v>0</v>
      </c>
      <c r="AR33" s="105">
        <f>SUM($K$108:AR108)</f>
        <v>0</v>
      </c>
      <c r="AS33" s="105">
        <f>SUM($K$108:AS108)</f>
        <v>0</v>
      </c>
      <c r="AT33" s="105">
        <f>SUM($K$108:AT108)</f>
        <v>0</v>
      </c>
      <c r="AU33" s="105">
        <f>SUM($K$108:AU108)</f>
        <v>0</v>
      </c>
      <c r="AV33" s="105">
        <f>SUM($K$108:AV108)</f>
        <v>0</v>
      </c>
      <c r="AW33" s="105">
        <f>SUM($K$108:AW108)</f>
        <v>0</v>
      </c>
      <c r="AX33" s="105">
        <f>SUM($K$108:AX108)</f>
        <v>0</v>
      </c>
      <c r="AY33" s="105">
        <f>SUM($K$108:AY108)</f>
        <v>0</v>
      </c>
      <c r="AZ33" s="105">
        <f>SUM($K$108:AZ108)</f>
        <v>0</v>
      </c>
      <c r="BA33" s="105">
        <f>SUM($K$108:BA108)</f>
        <v>0</v>
      </c>
      <c r="BB33" s="105">
        <f>SUM($K$108:BB108)</f>
        <v>0</v>
      </c>
      <c r="BC33" s="105">
        <f>SUM($K$108:BC108)</f>
        <v>0</v>
      </c>
      <c r="BD33" s="105">
        <f>SUM($K$108:BD108)</f>
        <v>0</v>
      </c>
      <c r="BE33" s="105">
        <f>SUM($K$108:BE108)</f>
        <v>0</v>
      </c>
      <c r="BF33" s="105">
        <f>SUM($K$108:BF108)</f>
        <v>0</v>
      </c>
      <c r="BG33" s="105">
        <f>SUM($K$108:BG108)</f>
        <v>0</v>
      </c>
      <c r="BH33" s="82">
        <f>SUM($K$108:BH108)</f>
        <v>0</v>
      </c>
    </row>
    <row r="34" spans="2:60" ht="20.100000000000001" customHeight="1">
      <c r="B34" s="119"/>
      <c r="C34" s="85"/>
      <c r="D34" s="85"/>
      <c r="E34" s="88" t="s">
        <v>148</v>
      </c>
      <c r="F34" s="105">
        <f>支出①!$G$15</f>
        <v>0</v>
      </c>
      <c r="G34" s="105">
        <f>支出①!$G$15</f>
        <v>0</v>
      </c>
      <c r="H34" s="105">
        <f>支出①!$G$15</f>
        <v>0</v>
      </c>
      <c r="I34" s="105">
        <f>支出①!$G$15</f>
        <v>0</v>
      </c>
      <c r="J34" s="105">
        <f>支出①!$G$15</f>
        <v>0</v>
      </c>
      <c r="K34" s="105">
        <f>支出①!$G$15</f>
        <v>0</v>
      </c>
      <c r="L34" s="105">
        <f>支出①!$G$15</f>
        <v>0</v>
      </c>
      <c r="M34" s="105">
        <f>支出①!$G$15</f>
        <v>0</v>
      </c>
      <c r="N34" s="105">
        <f>支出①!$G$15</f>
        <v>0</v>
      </c>
      <c r="O34" s="105">
        <f>支出①!$G$15</f>
        <v>0</v>
      </c>
      <c r="P34" s="105">
        <f>支出①!$G$15</f>
        <v>0</v>
      </c>
      <c r="Q34" s="105">
        <f>支出①!$G$15</f>
        <v>0</v>
      </c>
      <c r="R34" s="105">
        <f>支出①!$G$15</f>
        <v>0</v>
      </c>
      <c r="S34" s="105">
        <f>支出①!$G$15</f>
        <v>0</v>
      </c>
      <c r="T34" s="105">
        <f>支出①!$G$15</f>
        <v>0</v>
      </c>
      <c r="U34" s="105">
        <f>支出①!$G$15</f>
        <v>0</v>
      </c>
      <c r="V34" s="105">
        <f>支出①!$G$15</f>
        <v>0</v>
      </c>
      <c r="W34" s="105">
        <f>支出①!$G$15</f>
        <v>0</v>
      </c>
      <c r="X34" s="105">
        <f>支出①!$G$15</f>
        <v>0</v>
      </c>
      <c r="Y34" s="105">
        <f>支出①!$G$15</f>
        <v>0</v>
      </c>
      <c r="Z34" s="105">
        <f>支出①!$G$15</f>
        <v>0</v>
      </c>
      <c r="AA34" s="105">
        <f>支出①!$G$15</f>
        <v>0</v>
      </c>
      <c r="AB34" s="105">
        <f>支出①!$G$15</f>
        <v>0</v>
      </c>
      <c r="AC34" s="105">
        <f>支出①!$G$15</f>
        <v>0</v>
      </c>
      <c r="AD34" s="105">
        <f>支出①!$G$15</f>
        <v>0</v>
      </c>
      <c r="AE34" s="105">
        <f>支出①!$G$15</f>
        <v>0</v>
      </c>
      <c r="AF34" s="105">
        <f>支出①!$G$15</f>
        <v>0</v>
      </c>
      <c r="AG34" s="105">
        <f>支出①!$G$15</f>
        <v>0</v>
      </c>
      <c r="AH34" s="105">
        <f>支出①!$G$15</f>
        <v>0</v>
      </c>
      <c r="AI34" s="105">
        <f>支出①!$G$15</f>
        <v>0</v>
      </c>
      <c r="AJ34" s="105">
        <f>支出①!$G$15</f>
        <v>0</v>
      </c>
      <c r="AK34" s="105">
        <f>支出①!$G$15</f>
        <v>0</v>
      </c>
      <c r="AL34" s="105">
        <f>支出①!$G$15</f>
        <v>0</v>
      </c>
      <c r="AM34" s="105">
        <f>支出①!$G$15</f>
        <v>0</v>
      </c>
      <c r="AN34" s="105">
        <f>支出①!$G$15</f>
        <v>0</v>
      </c>
      <c r="AO34" s="105">
        <f>支出①!$G$15</f>
        <v>0</v>
      </c>
      <c r="AP34" s="105">
        <f>支出①!$G$15</f>
        <v>0</v>
      </c>
      <c r="AQ34" s="105">
        <f>支出①!$G$15</f>
        <v>0</v>
      </c>
      <c r="AR34" s="105">
        <f>支出①!$G$15</f>
        <v>0</v>
      </c>
      <c r="AS34" s="105">
        <f>支出①!$G$15</f>
        <v>0</v>
      </c>
      <c r="AT34" s="105">
        <f>支出①!$G$15</f>
        <v>0</v>
      </c>
      <c r="AU34" s="105">
        <f>支出①!$G$15</f>
        <v>0</v>
      </c>
      <c r="AV34" s="105">
        <f>支出①!$G$15</f>
        <v>0</v>
      </c>
      <c r="AW34" s="105">
        <f>支出①!$G$15</f>
        <v>0</v>
      </c>
      <c r="AX34" s="105">
        <f>支出①!$G$15</f>
        <v>0</v>
      </c>
      <c r="AY34" s="105">
        <f>支出①!$G$15</f>
        <v>0</v>
      </c>
      <c r="AZ34" s="105">
        <f>支出①!$G$15</f>
        <v>0</v>
      </c>
      <c r="BA34" s="105">
        <f>支出①!$G$15</f>
        <v>0</v>
      </c>
      <c r="BB34" s="105">
        <f>支出①!$G$15</f>
        <v>0</v>
      </c>
      <c r="BC34" s="105">
        <f>支出①!$G$15</f>
        <v>0</v>
      </c>
      <c r="BD34" s="105">
        <f>支出①!$G$15</f>
        <v>0</v>
      </c>
      <c r="BE34" s="105">
        <f>支出①!$G$15</f>
        <v>0</v>
      </c>
      <c r="BF34" s="105">
        <f>支出①!$G$15</f>
        <v>0</v>
      </c>
      <c r="BG34" s="105">
        <f>支出①!$G$15</f>
        <v>0</v>
      </c>
      <c r="BH34" s="82">
        <f>支出①!$G$15</f>
        <v>0</v>
      </c>
    </row>
    <row r="35" spans="2:60" ht="20.100000000000001" customHeight="1">
      <c r="B35" s="119"/>
      <c r="C35" s="85"/>
      <c r="D35" s="85"/>
      <c r="E35" s="88" t="s">
        <v>211</v>
      </c>
      <c r="F35" s="105">
        <f>IF(COLUMNS($F$20:F$20)&lt;=$H$10,-SUM($F$150:F150),0)</f>
        <v>0</v>
      </c>
      <c r="G35" s="105">
        <f>IF(COLUMNS($F$20:G$20)&lt;=$H$10,-SUM($F$150:G150),0)</f>
        <v>0</v>
      </c>
      <c r="H35" s="105">
        <f>IF(COLUMNS($F$20:H$20)&lt;=$H$10,-SUM($F$150:H150),0)</f>
        <v>0</v>
      </c>
      <c r="I35" s="105">
        <f>IF(COLUMNS($F$20:I$20)&lt;=$H$10,-SUM($F$150:I150),0)</f>
        <v>0</v>
      </c>
      <c r="J35" s="105">
        <f>IF(COLUMNS($F$20:J$20)&lt;=$H$10,-SUM($F$150:J150),0)</f>
        <v>0</v>
      </c>
      <c r="K35" s="34"/>
      <c r="L35" s="34"/>
      <c r="M35" s="34"/>
      <c r="N35" s="34"/>
      <c r="O35" s="34"/>
      <c r="P35" s="34"/>
      <c r="Q35" s="34"/>
      <c r="R35" s="34"/>
      <c r="S35" s="34"/>
      <c r="T35" s="34"/>
      <c r="U35" s="34"/>
      <c r="V35" s="34"/>
      <c r="W35" s="34"/>
      <c r="X35" s="34"/>
      <c r="Y35" s="34"/>
      <c r="Z35" s="34"/>
      <c r="AA35" s="34"/>
      <c r="AB35" s="34"/>
      <c r="AC35" s="34"/>
      <c r="AD35" s="228"/>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41"/>
    </row>
    <row r="36" spans="2:60" ht="20.100000000000001" customHeight="1">
      <c r="B36" s="119"/>
      <c r="C36" s="85"/>
      <c r="D36" s="85"/>
      <c r="E36" s="211"/>
      <c r="F36" s="34"/>
      <c r="G36" s="34"/>
      <c r="H36" s="34"/>
      <c r="I36" s="34"/>
      <c r="J36" s="34"/>
      <c r="K36" s="34"/>
      <c r="L36" s="34"/>
      <c r="M36" s="34"/>
      <c r="N36" s="34"/>
      <c r="O36" s="34"/>
      <c r="P36" s="34"/>
      <c r="Q36" s="34"/>
      <c r="R36" s="34"/>
      <c r="S36" s="34"/>
      <c r="T36" s="34"/>
      <c r="U36" s="34"/>
      <c r="V36" s="34"/>
      <c r="W36" s="34"/>
      <c r="X36" s="34"/>
      <c r="Y36" s="34"/>
      <c r="Z36" s="34"/>
      <c r="AA36" s="34"/>
      <c r="AB36" s="34"/>
      <c r="AC36" s="34"/>
      <c r="AD36" s="228"/>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41"/>
    </row>
    <row r="37" spans="2:60" ht="20.100000000000001" customHeight="1">
      <c r="B37" s="119"/>
      <c r="C37" s="85"/>
      <c r="D37" s="86" t="s">
        <v>152</v>
      </c>
      <c r="E37" s="88"/>
      <c r="F37" s="105">
        <f>SUM(F38:F43)</f>
        <v>0</v>
      </c>
      <c r="G37" s="105">
        <f t="shared" ref="G37:AK37" si="42">SUM(G38:G43)</f>
        <v>0</v>
      </c>
      <c r="H37" s="105">
        <f t="shared" si="42"/>
        <v>0</v>
      </c>
      <c r="I37" s="105">
        <f t="shared" si="42"/>
        <v>0</v>
      </c>
      <c r="J37" s="105">
        <f t="shared" si="42"/>
        <v>0</v>
      </c>
      <c r="K37" s="105">
        <f t="shared" si="42"/>
        <v>0</v>
      </c>
      <c r="L37" s="105">
        <f t="shared" si="42"/>
        <v>0</v>
      </c>
      <c r="M37" s="105">
        <f t="shared" si="42"/>
        <v>0</v>
      </c>
      <c r="N37" s="105">
        <f t="shared" si="42"/>
        <v>0</v>
      </c>
      <c r="O37" s="105">
        <f t="shared" si="42"/>
        <v>0</v>
      </c>
      <c r="P37" s="105">
        <f t="shared" si="42"/>
        <v>0</v>
      </c>
      <c r="Q37" s="105">
        <f t="shared" si="42"/>
        <v>0</v>
      </c>
      <c r="R37" s="105">
        <f t="shared" si="42"/>
        <v>0</v>
      </c>
      <c r="S37" s="105">
        <f t="shared" si="42"/>
        <v>0</v>
      </c>
      <c r="T37" s="105">
        <f t="shared" si="42"/>
        <v>0</v>
      </c>
      <c r="U37" s="105">
        <f t="shared" si="42"/>
        <v>0</v>
      </c>
      <c r="V37" s="105">
        <f t="shared" si="42"/>
        <v>0</v>
      </c>
      <c r="W37" s="105">
        <f t="shared" si="42"/>
        <v>0</v>
      </c>
      <c r="X37" s="105">
        <f t="shared" si="42"/>
        <v>0</v>
      </c>
      <c r="Y37" s="105">
        <f t="shared" si="42"/>
        <v>0</v>
      </c>
      <c r="Z37" s="105">
        <f t="shared" si="42"/>
        <v>0</v>
      </c>
      <c r="AA37" s="105">
        <f t="shared" si="42"/>
        <v>0</v>
      </c>
      <c r="AB37" s="105">
        <f t="shared" si="42"/>
        <v>0</v>
      </c>
      <c r="AC37" s="105">
        <f t="shared" si="42"/>
        <v>0</v>
      </c>
      <c r="AD37" s="231">
        <f t="shared" si="42"/>
        <v>0</v>
      </c>
      <c r="AE37" s="105">
        <f t="shared" si="42"/>
        <v>0</v>
      </c>
      <c r="AF37" s="105">
        <f t="shared" si="42"/>
        <v>0</v>
      </c>
      <c r="AG37" s="105">
        <f t="shared" si="42"/>
        <v>0</v>
      </c>
      <c r="AH37" s="105">
        <f t="shared" si="42"/>
        <v>0</v>
      </c>
      <c r="AI37" s="105">
        <f t="shared" si="42"/>
        <v>0</v>
      </c>
      <c r="AJ37" s="105">
        <f t="shared" si="42"/>
        <v>0</v>
      </c>
      <c r="AK37" s="105">
        <f t="shared" si="42"/>
        <v>0</v>
      </c>
      <c r="AL37" s="105">
        <f t="shared" ref="AL37:BH37" si="43">SUM(AL38:AL43)</f>
        <v>0</v>
      </c>
      <c r="AM37" s="105">
        <f t="shared" si="43"/>
        <v>0</v>
      </c>
      <c r="AN37" s="105">
        <f t="shared" si="43"/>
        <v>0</v>
      </c>
      <c r="AO37" s="105">
        <f t="shared" si="43"/>
        <v>0</v>
      </c>
      <c r="AP37" s="105">
        <f t="shared" si="43"/>
        <v>0</v>
      </c>
      <c r="AQ37" s="105">
        <f t="shared" si="43"/>
        <v>0</v>
      </c>
      <c r="AR37" s="105">
        <f t="shared" si="43"/>
        <v>0</v>
      </c>
      <c r="AS37" s="105">
        <f t="shared" si="43"/>
        <v>0</v>
      </c>
      <c r="AT37" s="105">
        <f t="shared" si="43"/>
        <v>0</v>
      </c>
      <c r="AU37" s="105">
        <f t="shared" si="43"/>
        <v>0</v>
      </c>
      <c r="AV37" s="105">
        <f t="shared" si="43"/>
        <v>0</v>
      </c>
      <c r="AW37" s="105">
        <f t="shared" si="43"/>
        <v>0</v>
      </c>
      <c r="AX37" s="105">
        <f t="shared" si="43"/>
        <v>0</v>
      </c>
      <c r="AY37" s="105">
        <f t="shared" si="43"/>
        <v>0</v>
      </c>
      <c r="AZ37" s="105">
        <f t="shared" si="43"/>
        <v>0</v>
      </c>
      <c r="BA37" s="105">
        <f t="shared" si="43"/>
        <v>0</v>
      </c>
      <c r="BB37" s="105">
        <f t="shared" si="43"/>
        <v>0</v>
      </c>
      <c r="BC37" s="105">
        <f t="shared" si="43"/>
        <v>0</v>
      </c>
      <c r="BD37" s="105">
        <f t="shared" si="43"/>
        <v>0</v>
      </c>
      <c r="BE37" s="105">
        <f t="shared" si="43"/>
        <v>0</v>
      </c>
      <c r="BF37" s="105">
        <f t="shared" si="43"/>
        <v>0</v>
      </c>
      <c r="BG37" s="105">
        <f t="shared" si="43"/>
        <v>0</v>
      </c>
      <c r="BH37" s="82">
        <f t="shared" si="43"/>
        <v>0</v>
      </c>
    </row>
    <row r="38" spans="2:60" ht="20.100000000000001" customHeight="1">
      <c r="B38" s="119"/>
      <c r="C38" s="85"/>
      <c r="D38" s="85"/>
      <c r="E38" s="88" t="s">
        <v>210</v>
      </c>
      <c r="F38" s="34"/>
      <c r="G38" s="34"/>
      <c r="H38" s="34"/>
      <c r="I38" s="34"/>
      <c r="J38" s="34"/>
      <c r="K38" s="34"/>
      <c r="L38" s="34"/>
      <c r="M38" s="34"/>
      <c r="N38" s="34"/>
      <c r="O38" s="34"/>
      <c r="P38" s="34"/>
      <c r="Q38" s="34"/>
      <c r="R38" s="34"/>
      <c r="S38" s="34"/>
      <c r="T38" s="34"/>
      <c r="U38" s="34"/>
      <c r="V38" s="34"/>
      <c r="W38" s="34"/>
      <c r="X38" s="34"/>
      <c r="Y38" s="34"/>
      <c r="Z38" s="34"/>
      <c r="AA38" s="34"/>
      <c r="AB38" s="34"/>
      <c r="AC38" s="34"/>
      <c r="AD38" s="228"/>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41"/>
    </row>
    <row r="39" spans="2:60" ht="20.100000000000001" customHeight="1">
      <c r="B39" s="119"/>
      <c r="C39" s="85"/>
      <c r="D39" s="85"/>
      <c r="E39" s="88" t="s">
        <v>153</v>
      </c>
      <c r="F39" s="34"/>
      <c r="G39" s="34"/>
      <c r="H39" s="34"/>
      <c r="I39" s="34"/>
      <c r="J39" s="34"/>
      <c r="K39" s="34"/>
      <c r="L39" s="34"/>
      <c r="M39" s="34"/>
      <c r="N39" s="34"/>
      <c r="O39" s="34"/>
      <c r="P39" s="34"/>
      <c r="Q39" s="34"/>
      <c r="R39" s="34"/>
      <c r="S39" s="34"/>
      <c r="T39" s="34"/>
      <c r="U39" s="34"/>
      <c r="V39" s="34"/>
      <c r="W39" s="34"/>
      <c r="X39" s="34"/>
      <c r="Y39" s="34"/>
      <c r="Z39" s="34"/>
      <c r="AA39" s="34"/>
      <c r="AB39" s="34"/>
      <c r="AC39" s="34"/>
      <c r="AD39" s="228"/>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41"/>
    </row>
    <row r="40" spans="2:60" ht="20.100000000000001" customHeight="1">
      <c r="B40" s="119"/>
      <c r="C40" s="85"/>
      <c r="D40" s="85"/>
      <c r="E40" s="88" t="s">
        <v>492</v>
      </c>
      <c r="F40" s="34"/>
      <c r="G40" s="34"/>
      <c r="H40" s="34"/>
      <c r="I40" s="34"/>
      <c r="J40" s="34"/>
      <c r="K40" s="105">
        <f>支出①!$F$44</f>
        <v>0</v>
      </c>
      <c r="L40" s="105">
        <f>支出①!$F$44</f>
        <v>0</v>
      </c>
      <c r="M40" s="105">
        <f>支出①!$F$44</f>
        <v>0</v>
      </c>
      <c r="N40" s="105">
        <f>支出①!$F$44</f>
        <v>0</v>
      </c>
      <c r="O40" s="105">
        <f>支出①!$F$44</f>
        <v>0</v>
      </c>
      <c r="P40" s="105">
        <f>支出①!$F$44</f>
        <v>0</v>
      </c>
      <c r="Q40" s="105">
        <f>支出①!$F$44</f>
        <v>0</v>
      </c>
      <c r="R40" s="105">
        <f>支出①!$F$44</f>
        <v>0</v>
      </c>
      <c r="S40" s="105">
        <f>支出①!$F$44</f>
        <v>0</v>
      </c>
      <c r="T40" s="105">
        <f>支出①!$F$44</f>
        <v>0</v>
      </c>
      <c r="U40" s="105">
        <f>支出①!$F$44</f>
        <v>0</v>
      </c>
      <c r="V40" s="105">
        <f>支出①!$F$44</f>
        <v>0</v>
      </c>
      <c r="W40" s="105">
        <f>支出①!$F$44</f>
        <v>0</v>
      </c>
      <c r="X40" s="105">
        <f>支出①!$F$44</f>
        <v>0</v>
      </c>
      <c r="Y40" s="105">
        <f>支出①!$F$44</f>
        <v>0</v>
      </c>
      <c r="Z40" s="105">
        <f>支出①!$F$44</f>
        <v>0</v>
      </c>
      <c r="AA40" s="105">
        <f>支出①!$F$44</f>
        <v>0</v>
      </c>
      <c r="AB40" s="105">
        <f>支出①!$F$44</f>
        <v>0</v>
      </c>
      <c r="AC40" s="105">
        <f>支出①!$F$44</f>
        <v>0</v>
      </c>
      <c r="AD40" s="105">
        <f>支出①!$F$44</f>
        <v>0</v>
      </c>
      <c r="AE40" s="105">
        <f>支出①!$F$44</f>
        <v>0</v>
      </c>
      <c r="AF40" s="105">
        <f>支出①!$F$44</f>
        <v>0</v>
      </c>
      <c r="AG40" s="105">
        <f>支出①!$F$44</f>
        <v>0</v>
      </c>
      <c r="AH40" s="105">
        <f>支出①!$F$44</f>
        <v>0</v>
      </c>
      <c r="AI40" s="105">
        <f>支出①!$F$44</f>
        <v>0</v>
      </c>
      <c r="AJ40" s="105">
        <f>支出①!$F$44</f>
        <v>0</v>
      </c>
      <c r="AK40" s="105">
        <f>支出①!$F$44</f>
        <v>0</v>
      </c>
      <c r="AL40" s="105">
        <f>支出①!$F$44</f>
        <v>0</v>
      </c>
      <c r="AM40" s="105">
        <f>支出①!$F$44</f>
        <v>0</v>
      </c>
      <c r="AN40" s="105">
        <f>支出①!$F$44</f>
        <v>0</v>
      </c>
      <c r="AO40" s="105">
        <f>支出①!$F$44</f>
        <v>0</v>
      </c>
      <c r="AP40" s="105">
        <f>支出①!$F$44</f>
        <v>0</v>
      </c>
      <c r="AQ40" s="105">
        <f>支出①!$F$44</f>
        <v>0</v>
      </c>
      <c r="AR40" s="105">
        <f>支出①!$F$44</f>
        <v>0</v>
      </c>
      <c r="AS40" s="105">
        <f>支出①!$F$44</f>
        <v>0</v>
      </c>
      <c r="AT40" s="105">
        <f>支出①!$F$44</f>
        <v>0</v>
      </c>
      <c r="AU40" s="105">
        <f>支出①!$F$44</f>
        <v>0</v>
      </c>
      <c r="AV40" s="105">
        <f>支出①!$F$44</f>
        <v>0</v>
      </c>
      <c r="AW40" s="105">
        <f>支出①!$F$44</f>
        <v>0</v>
      </c>
      <c r="AX40" s="105">
        <f>支出①!$F$44</f>
        <v>0</v>
      </c>
      <c r="AY40" s="105">
        <f>支出①!$F$44</f>
        <v>0</v>
      </c>
      <c r="AZ40" s="105">
        <f>支出①!$F$44</f>
        <v>0</v>
      </c>
      <c r="BA40" s="105">
        <f>支出①!$F$44</f>
        <v>0</v>
      </c>
      <c r="BB40" s="105">
        <f>支出①!$F$44</f>
        <v>0</v>
      </c>
      <c r="BC40" s="105">
        <f>支出①!$F$44</f>
        <v>0</v>
      </c>
      <c r="BD40" s="105">
        <f>支出①!$F$44</f>
        <v>0</v>
      </c>
      <c r="BE40" s="105">
        <f>支出①!$F$44</f>
        <v>0</v>
      </c>
      <c r="BF40" s="105">
        <f>支出①!$F$44</f>
        <v>0</v>
      </c>
      <c r="BG40" s="105">
        <f>支出①!$F$44</f>
        <v>0</v>
      </c>
      <c r="BH40" s="82">
        <f>支出①!$F$44</f>
        <v>0</v>
      </c>
    </row>
    <row r="41" spans="2:60" ht="20.100000000000001" customHeight="1">
      <c r="B41" s="119"/>
      <c r="C41" s="85"/>
      <c r="D41" s="85"/>
      <c r="E41" s="88" t="s">
        <v>314</v>
      </c>
      <c r="F41" s="34"/>
      <c r="G41" s="34"/>
      <c r="H41" s="34"/>
      <c r="I41" s="34"/>
      <c r="J41" s="34"/>
      <c r="K41" s="105">
        <f>支出①!$F$45</f>
        <v>0</v>
      </c>
      <c r="L41" s="105">
        <f>支出①!$F$45</f>
        <v>0</v>
      </c>
      <c r="M41" s="105">
        <f>支出①!$F$45</f>
        <v>0</v>
      </c>
      <c r="N41" s="105">
        <f>支出①!$F$45</f>
        <v>0</v>
      </c>
      <c r="O41" s="105">
        <f>支出①!$F$45</f>
        <v>0</v>
      </c>
      <c r="P41" s="105">
        <f>支出①!$F$45</f>
        <v>0</v>
      </c>
      <c r="Q41" s="105">
        <f>支出①!$F$45</f>
        <v>0</v>
      </c>
      <c r="R41" s="105">
        <f>支出①!$F$45</f>
        <v>0</v>
      </c>
      <c r="S41" s="105">
        <f>支出①!$F$45</f>
        <v>0</v>
      </c>
      <c r="T41" s="105">
        <f>支出①!$F$45</f>
        <v>0</v>
      </c>
      <c r="U41" s="105">
        <f>支出①!$F$45</f>
        <v>0</v>
      </c>
      <c r="V41" s="105">
        <f>支出①!$F$45</f>
        <v>0</v>
      </c>
      <c r="W41" s="105">
        <f>支出①!$F$45</f>
        <v>0</v>
      </c>
      <c r="X41" s="105">
        <f>支出①!$F$45</f>
        <v>0</v>
      </c>
      <c r="Y41" s="105">
        <f>支出①!$F$45</f>
        <v>0</v>
      </c>
      <c r="Z41" s="105">
        <f>支出①!$F$45</f>
        <v>0</v>
      </c>
      <c r="AA41" s="105">
        <f>支出①!$F$45</f>
        <v>0</v>
      </c>
      <c r="AB41" s="105">
        <f>支出①!$F$45</f>
        <v>0</v>
      </c>
      <c r="AC41" s="105">
        <f>支出①!$F$45</f>
        <v>0</v>
      </c>
      <c r="AD41" s="105">
        <f>支出①!$F$45</f>
        <v>0</v>
      </c>
      <c r="AE41" s="105">
        <f>支出①!$F$45</f>
        <v>0</v>
      </c>
      <c r="AF41" s="105">
        <f>支出①!$F$45</f>
        <v>0</v>
      </c>
      <c r="AG41" s="105">
        <f>支出①!$F$45</f>
        <v>0</v>
      </c>
      <c r="AH41" s="105">
        <f>支出①!$F$45</f>
        <v>0</v>
      </c>
      <c r="AI41" s="105">
        <f>支出①!$F$45</f>
        <v>0</v>
      </c>
      <c r="AJ41" s="105">
        <f>支出①!$F$45</f>
        <v>0</v>
      </c>
      <c r="AK41" s="105">
        <f>支出①!$F$45</f>
        <v>0</v>
      </c>
      <c r="AL41" s="105">
        <f>支出①!$F$45</f>
        <v>0</v>
      </c>
      <c r="AM41" s="105">
        <f>支出①!$F$45</f>
        <v>0</v>
      </c>
      <c r="AN41" s="105">
        <f>支出①!$F$45</f>
        <v>0</v>
      </c>
      <c r="AO41" s="105">
        <f>支出①!$F$45</f>
        <v>0</v>
      </c>
      <c r="AP41" s="105">
        <f>支出①!$F$45</f>
        <v>0</v>
      </c>
      <c r="AQ41" s="105">
        <f>支出①!$F$45</f>
        <v>0</v>
      </c>
      <c r="AR41" s="105">
        <f>支出①!$F$45</f>
        <v>0</v>
      </c>
      <c r="AS41" s="105">
        <f>支出①!$F$45</f>
        <v>0</v>
      </c>
      <c r="AT41" s="105">
        <f>支出①!$F$45</f>
        <v>0</v>
      </c>
      <c r="AU41" s="105">
        <f>支出①!$F$45</f>
        <v>0</v>
      </c>
      <c r="AV41" s="105">
        <f>支出①!$F$45</f>
        <v>0</v>
      </c>
      <c r="AW41" s="105">
        <f>支出①!$F$45</f>
        <v>0</v>
      </c>
      <c r="AX41" s="105">
        <f>支出①!$F$45</f>
        <v>0</v>
      </c>
      <c r="AY41" s="105">
        <f>支出①!$F$45</f>
        <v>0</v>
      </c>
      <c r="AZ41" s="105">
        <f>支出①!$F$45</f>
        <v>0</v>
      </c>
      <c r="BA41" s="105">
        <f>支出①!$F$45</f>
        <v>0</v>
      </c>
      <c r="BB41" s="105">
        <f>支出①!$F$45</f>
        <v>0</v>
      </c>
      <c r="BC41" s="105">
        <f>支出①!$F$45</f>
        <v>0</v>
      </c>
      <c r="BD41" s="105">
        <f>支出①!$F$45</f>
        <v>0</v>
      </c>
      <c r="BE41" s="105">
        <f>支出①!$F$45</f>
        <v>0</v>
      </c>
      <c r="BF41" s="105">
        <f>支出①!$F$45</f>
        <v>0</v>
      </c>
      <c r="BG41" s="105">
        <f>支出①!$F$45</f>
        <v>0</v>
      </c>
      <c r="BH41" s="82">
        <f>支出①!$F$45</f>
        <v>0</v>
      </c>
    </row>
    <row r="42" spans="2:60" ht="20.100000000000001" customHeight="1">
      <c r="B42" s="119"/>
      <c r="C42" s="85"/>
      <c r="D42" s="85"/>
      <c r="E42" s="88" t="s">
        <v>315</v>
      </c>
      <c r="F42" s="34"/>
      <c r="G42" s="34"/>
      <c r="H42" s="34"/>
      <c r="I42" s="34"/>
      <c r="J42" s="34"/>
      <c r="K42" s="34"/>
      <c r="L42" s="34"/>
      <c r="M42" s="34"/>
      <c r="N42" s="34"/>
      <c r="O42" s="34"/>
      <c r="P42" s="34"/>
      <c r="Q42" s="34"/>
      <c r="R42" s="34"/>
      <c r="S42" s="34"/>
      <c r="T42" s="34"/>
      <c r="U42" s="34"/>
      <c r="V42" s="34"/>
      <c r="W42" s="34"/>
      <c r="X42" s="34"/>
      <c r="Y42" s="34"/>
      <c r="Z42" s="34"/>
      <c r="AA42" s="34"/>
      <c r="AB42" s="34"/>
      <c r="AC42" s="34"/>
      <c r="AD42" s="228"/>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41"/>
    </row>
    <row r="43" spans="2:60" ht="20.100000000000001" customHeight="1">
      <c r="B43" s="119"/>
      <c r="C43" s="85"/>
      <c r="D43" s="85"/>
      <c r="E43" s="211"/>
      <c r="F43" s="34"/>
      <c r="G43" s="34"/>
      <c r="H43" s="34"/>
      <c r="I43" s="34"/>
      <c r="J43" s="34"/>
      <c r="K43" s="34"/>
      <c r="L43" s="34"/>
      <c r="M43" s="34"/>
      <c r="N43" s="34"/>
      <c r="O43" s="34"/>
      <c r="P43" s="34"/>
      <c r="Q43" s="34"/>
      <c r="R43" s="34"/>
      <c r="S43" s="34"/>
      <c r="T43" s="34"/>
      <c r="U43" s="34"/>
      <c r="V43" s="34"/>
      <c r="W43" s="34"/>
      <c r="X43" s="34"/>
      <c r="Y43" s="34"/>
      <c r="Z43" s="34"/>
      <c r="AA43" s="34"/>
      <c r="AB43" s="34"/>
      <c r="AC43" s="34"/>
      <c r="AD43" s="228"/>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41"/>
    </row>
    <row r="44" spans="2:60" ht="20.100000000000001" customHeight="1">
      <c r="B44" s="119"/>
      <c r="C44" s="85"/>
      <c r="D44" s="86" t="s">
        <v>154</v>
      </c>
      <c r="E44" s="88"/>
      <c r="F44" s="105">
        <f t="shared" ref="F44:AK44" si="44">SUM(F45:F48)</f>
        <v>0</v>
      </c>
      <c r="G44" s="105">
        <f t="shared" si="44"/>
        <v>0</v>
      </c>
      <c r="H44" s="105">
        <f t="shared" si="44"/>
        <v>0</v>
      </c>
      <c r="I44" s="105">
        <f t="shared" si="44"/>
        <v>0</v>
      </c>
      <c r="J44" s="105">
        <f t="shared" si="44"/>
        <v>0</v>
      </c>
      <c r="K44" s="105">
        <f t="shared" si="44"/>
        <v>0</v>
      </c>
      <c r="L44" s="105">
        <f t="shared" si="44"/>
        <v>0</v>
      </c>
      <c r="M44" s="105">
        <f t="shared" si="44"/>
        <v>0</v>
      </c>
      <c r="N44" s="105">
        <f t="shared" si="44"/>
        <v>0</v>
      </c>
      <c r="O44" s="105">
        <f t="shared" si="44"/>
        <v>0</v>
      </c>
      <c r="P44" s="105">
        <f t="shared" si="44"/>
        <v>0</v>
      </c>
      <c r="Q44" s="105">
        <f t="shared" si="44"/>
        <v>0</v>
      </c>
      <c r="R44" s="105">
        <f t="shared" si="44"/>
        <v>0</v>
      </c>
      <c r="S44" s="105">
        <f t="shared" si="44"/>
        <v>0</v>
      </c>
      <c r="T44" s="105">
        <f t="shared" si="44"/>
        <v>0</v>
      </c>
      <c r="U44" s="105">
        <f t="shared" si="44"/>
        <v>0</v>
      </c>
      <c r="V44" s="105">
        <f t="shared" si="44"/>
        <v>0</v>
      </c>
      <c r="W44" s="105">
        <f t="shared" si="44"/>
        <v>0</v>
      </c>
      <c r="X44" s="105">
        <f t="shared" si="44"/>
        <v>0</v>
      </c>
      <c r="Y44" s="105">
        <f t="shared" si="44"/>
        <v>0</v>
      </c>
      <c r="Z44" s="105">
        <f t="shared" si="44"/>
        <v>0</v>
      </c>
      <c r="AA44" s="105">
        <f t="shared" si="44"/>
        <v>0</v>
      </c>
      <c r="AB44" s="105">
        <f t="shared" si="44"/>
        <v>0</v>
      </c>
      <c r="AC44" s="105">
        <f t="shared" si="44"/>
        <v>0</v>
      </c>
      <c r="AD44" s="231">
        <f t="shared" si="44"/>
        <v>0</v>
      </c>
      <c r="AE44" s="105">
        <f t="shared" si="44"/>
        <v>0</v>
      </c>
      <c r="AF44" s="105">
        <f t="shared" si="44"/>
        <v>0</v>
      </c>
      <c r="AG44" s="105">
        <f t="shared" si="44"/>
        <v>0</v>
      </c>
      <c r="AH44" s="105">
        <f t="shared" si="44"/>
        <v>0</v>
      </c>
      <c r="AI44" s="105">
        <f t="shared" si="44"/>
        <v>0</v>
      </c>
      <c r="AJ44" s="105">
        <f t="shared" si="44"/>
        <v>0</v>
      </c>
      <c r="AK44" s="105">
        <f t="shared" si="44"/>
        <v>0</v>
      </c>
      <c r="AL44" s="105">
        <f t="shared" ref="AL44:BH44" si="45">SUM(AL45:AL48)</f>
        <v>0</v>
      </c>
      <c r="AM44" s="105">
        <f t="shared" si="45"/>
        <v>0</v>
      </c>
      <c r="AN44" s="105">
        <f t="shared" si="45"/>
        <v>0</v>
      </c>
      <c r="AO44" s="105">
        <f t="shared" si="45"/>
        <v>0</v>
      </c>
      <c r="AP44" s="105">
        <f t="shared" si="45"/>
        <v>0</v>
      </c>
      <c r="AQ44" s="105">
        <f t="shared" si="45"/>
        <v>0</v>
      </c>
      <c r="AR44" s="105">
        <f t="shared" si="45"/>
        <v>0</v>
      </c>
      <c r="AS44" s="105">
        <f t="shared" si="45"/>
        <v>0</v>
      </c>
      <c r="AT44" s="105">
        <f t="shared" si="45"/>
        <v>0</v>
      </c>
      <c r="AU44" s="105">
        <f t="shared" si="45"/>
        <v>0</v>
      </c>
      <c r="AV44" s="105">
        <f t="shared" si="45"/>
        <v>0</v>
      </c>
      <c r="AW44" s="105">
        <f t="shared" si="45"/>
        <v>0</v>
      </c>
      <c r="AX44" s="105">
        <f t="shared" si="45"/>
        <v>0</v>
      </c>
      <c r="AY44" s="105">
        <f t="shared" si="45"/>
        <v>0</v>
      </c>
      <c r="AZ44" s="105">
        <f t="shared" si="45"/>
        <v>0</v>
      </c>
      <c r="BA44" s="105">
        <f t="shared" si="45"/>
        <v>0</v>
      </c>
      <c r="BB44" s="105">
        <f t="shared" si="45"/>
        <v>0</v>
      </c>
      <c r="BC44" s="105">
        <f t="shared" si="45"/>
        <v>0</v>
      </c>
      <c r="BD44" s="105">
        <f t="shared" si="45"/>
        <v>0</v>
      </c>
      <c r="BE44" s="105">
        <f t="shared" si="45"/>
        <v>0</v>
      </c>
      <c r="BF44" s="105">
        <f t="shared" si="45"/>
        <v>0</v>
      </c>
      <c r="BG44" s="105">
        <f t="shared" si="45"/>
        <v>0</v>
      </c>
      <c r="BH44" s="82">
        <f t="shared" si="45"/>
        <v>0</v>
      </c>
    </row>
    <row r="45" spans="2:60" ht="20.100000000000001" customHeight="1">
      <c r="B45" s="119"/>
      <c r="C45" s="85"/>
      <c r="D45" s="85"/>
      <c r="E45" s="88" t="s">
        <v>204</v>
      </c>
      <c r="F45" s="34"/>
      <c r="G45" s="34"/>
      <c r="H45" s="34"/>
      <c r="I45" s="34"/>
      <c r="J45" s="34"/>
      <c r="K45" s="34"/>
      <c r="L45" s="34"/>
      <c r="M45" s="34"/>
      <c r="N45" s="34"/>
      <c r="O45" s="34"/>
      <c r="P45" s="34"/>
      <c r="Q45" s="34"/>
      <c r="R45" s="34"/>
      <c r="S45" s="34"/>
      <c r="T45" s="34"/>
      <c r="U45" s="34"/>
      <c r="V45" s="34"/>
      <c r="W45" s="34"/>
      <c r="X45" s="34"/>
      <c r="Y45" s="34"/>
      <c r="Z45" s="34"/>
      <c r="AA45" s="34"/>
      <c r="AB45" s="34"/>
      <c r="AC45" s="34"/>
      <c r="AD45" s="228"/>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41"/>
    </row>
    <row r="46" spans="2:60" ht="20.100000000000001" customHeight="1">
      <c r="B46" s="119"/>
      <c r="C46" s="85"/>
      <c r="D46" s="85"/>
      <c r="E46" s="88" t="s">
        <v>205</v>
      </c>
      <c r="F46" s="34"/>
      <c r="G46" s="34"/>
      <c r="H46" s="34"/>
      <c r="I46" s="34"/>
      <c r="J46" s="34"/>
      <c r="K46" s="34"/>
      <c r="L46" s="34"/>
      <c r="M46" s="34"/>
      <c r="N46" s="34"/>
      <c r="O46" s="34"/>
      <c r="P46" s="34"/>
      <c r="Q46" s="34"/>
      <c r="R46" s="34"/>
      <c r="S46" s="34"/>
      <c r="T46" s="34"/>
      <c r="U46" s="34"/>
      <c r="V46" s="34"/>
      <c r="W46" s="34"/>
      <c r="X46" s="34"/>
      <c r="Y46" s="34"/>
      <c r="Z46" s="34"/>
      <c r="AA46" s="34"/>
      <c r="AB46" s="34"/>
      <c r="AC46" s="34"/>
      <c r="AD46" s="228"/>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41"/>
    </row>
    <row r="47" spans="2:60" ht="20.100000000000001" customHeight="1">
      <c r="B47" s="119"/>
      <c r="C47" s="85"/>
      <c r="D47" s="85"/>
      <c r="E47" s="88" t="s">
        <v>209</v>
      </c>
      <c r="F47" s="34"/>
      <c r="G47" s="34"/>
      <c r="H47" s="34"/>
      <c r="I47" s="34"/>
      <c r="J47" s="34"/>
      <c r="K47" s="34"/>
      <c r="L47" s="34"/>
      <c r="M47" s="34"/>
      <c r="N47" s="34"/>
      <c r="O47" s="34"/>
      <c r="P47" s="34"/>
      <c r="Q47" s="34"/>
      <c r="R47" s="34"/>
      <c r="S47" s="34"/>
      <c r="T47" s="34"/>
      <c r="U47" s="34"/>
      <c r="V47" s="34"/>
      <c r="W47" s="34"/>
      <c r="X47" s="34"/>
      <c r="Y47" s="34"/>
      <c r="Z47" s="34"/>
      <c r="AA47" s="34"/>
      <c r="AB47" s="34"/>
      <c r="AC47" s="34"/>
      <c r="AD47" s="228"/>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41"/>
    </row>
    <row r="48" spans="2:60" ht="20.100000000000001" customHeight="1" thickBot="1">
      <c r="B48" s="119"/>
      <c r="C48" s="85"/>
      <c r="D48" s="85"/>
      <c r="E48" s="211"/>
      <c r="F48" s="34"/>
      <c r="G48" s="34"/>
      <c r="H48" s="34"/>
      <c r="I48" s="34"/>
      <c r="J48" s="34"/>
      <c r="K48" s="34"/>
      <c r="L48" s="34"/>
      <c r="M48" s="34"/>
      <c r="N48" s="34"/>
      <c r="O48" s="34"/>
      <c r="P48" s="34"/>
      <c r="Q48" s="34"/>
      <c r="R48" s="34"/>
      <c r="S48" s="34"/>
      <c r="T48" s="34"/>
      <c r="U48" s="34"/>
      <c r="V48" s="34"/>
      <c r="W48" s="34"/>
      <c r="X48" s="34"/>
      <c r="Y48" s="34"/>
      <c r="Z48" s="34"/>
      <c r="AA48" s="34"/>
      <c r="AB48" s="34"/>
      <c r="AC48" s="34"/>
      <c r="AD48" s="228"/>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41"/>
    </row>
    <row r="49" spans="2:60" ht="20.100000000000001" customHeight="1" thickTop="1">
      <c r="B49" s="119" t="s">
        <v>155</v>
      </c>
      <c r="C49" s="100"/>
      <c r="D49" s="100"/>
      <c r="E49" s="100"/>
      <c r="F49" s="106">
        <f t="shared" ref="F49:AK49" ca="1" si="46">SUM(F22,F28)</f>
        <v>0</v>
      </c>
      <c r="G49" s="106">
        <f t="shared" ca="1" si="46"/>
        <v>0</v>
      </c>
      <c r="H49" s="106">
        <f t="shared" ca="1" si="46"/>
        <v>0</v>
      </c>
      <c r="I49" s="106">
        <f t="shared" ca="1" si="46"/>
        <v>0</v>
      </c>
      <c r="J49" s="106">
        <f t="shared" ca="1" si="46"/>
        <v>0</v>
      </c>
      <c r="K49" s="106">
        <f t="shared" ca="1" si="46"/>
        <v>0</v>
      </c>
      <c r="L49" s="106">
        <f t="shared" ca="1" si="46"/>
        <v>0</v>
      </c>
      <c r="M49" s="106">
        <f t="shared" ca="1" si="46"/>
        <v>0</v>
      </c>
      <c r="N49" s="106">
        <f t="shared" ca="1" si="46"/>
        <v>0</v>
      </c>
      <c r="O49" s="106">
        <f t="shared" ca="1" si="46"/>
        <v>0</v>
      </c>
      <c r="P49" s="106">
        <f t="shared" ca="1" si="46"/>
        <v>0</v>
      </c>
      <c r="Q49" s="106">
        <f t="shared" ca="1" si="46"/>
        <v>0</v>
      </c>
      <c r="R49" s="106">
        <f t="shared" ca="1" si="46"/>
        <v>0</v>
      </c>
      <c r="S49" s="106">
        <f t="shared" ca="1" si="46"/>
        <v>0</v>
      </c>
      <c r="T49" s="106">
        <f t="shared" ca="1" si="46"/>
        <v>0</v>
      </c>
      <c r="U49" s="106">
        <f t="shared" ca="1" si="46"/>
        <v>0</v>
      </c>
      <c r="V49" s="106">
        <f t="shared" ca="1" si="46"/>
        <v>0</v>
      </c>
      <c r="W49" s="106">
        <f t="shared" ca="1" si="46"/>
        <v>0</v>
      </c>
      <c r="X49" s="106">
        <f t="shared" ca="1" si="46"/>
        <v>0</v>
      </c>
      <c r="Y49" s="106">
        <f t="shared" ca="1" si="46"/>
        <v>0</v>
      </c>
      <c r="Z49" s="106">
        <f t="shared" ca="1" si="46"/>
        <v>0</v>
      </c>
      <c r="AA49" s="106">
        <f t="shared" ca="1" si="46"/>
        <v>0</v>
      </c>
      <c r="AB49" s="106">
        <f t="shared" ca="1" si="46"/>
        <v>0</v>
      </c>
      <c r="AC49" s="106">
        <f t="shared" ca="1" si="46"/>
        <v>0</v>
      </c>
      <c r="AD49" s="232">
        <f t="shared" ca="1" si="46"/>
        <v>0</v>
      </c>
      <c r="AE49" s="106">
        <f t="shared" ca="1" si="46"/>
        <v>0</v>
      </c>
      <c r="AF49" s="106">
        <f t="shared" ca="1" si="46"/>
        <v>0</v>
      </c>
      <c r="AG49" s="106">
        <f t="shared" ca="1" si="46"/>
        <v>0</v>
      </c>
      <c r="AH49" s="106">
        <f t="shared" ca="1" si="46"/>
        <v>0</v>
      </c>
      <c r="AI49" s="106">
        <f t="shared" ca="1" si="46"/>
        <v>0</v>
      </c>
      <c r="AJ49" s="106">
        <f t="shared" ca="1" si="46"/>
        <v>0</v>
      </c>
      <c r="AK49" s="106">
        <f t="shared" ca="1" si="46"/>
        <v>0</v>
      </c>
      <c r="AL49" s="106">
        <f t="shared" ref="AL49:BH49" ca="1" si="47">SUM(AL22,AL28)</f>
        <v>0</v>
      </c>
      <c r="AM49" s="106">
        <f t="shared" ca="1" si="47"/>
        <v>0</v>
      </c>
      <c r="AN49" s="106">
        <f t="shared" ca="1" si="47"/>
        <v>0</v>
      </c>
      <c r="AO49" s="106">
        <f t="shared" ca="1" si="47"/>
        <v>0</v>
      </c>
      <c r="AP49" s="106">
        <f t="shared" ca="1" si="47"/>
        <v>0</v>
      </c>
      <c r="AQ49" s="106">
        <f t="shared" ca="1" si="47"/>
        <v>0</v>
      </c>
      <c r="AR49" s="106">
        <f t="shared" ca="1" si="47"/>
        <v>0</v>
      </c>
      <c r="AS49" s="106">
        <f t="shared" ca="1" si="47"/>
        <v>0</v>
      </c>
      <c r="AT49" s="106">
        <f t="shared" ca="1" si="47"/>
        <v>0</v>
      </c>
      <c r="AU49" s="106">
        <f t="shared" ca="1" si="47"/>
        <v>0</v>
      </c>
      <c r="AV49" s="106">
        <f t="shared" ca="1" si="47"/>
        <v>0</v>
      </c>
      <c r="AW49" s="106">
        <f t="shared" ca="1" si="47"/>
        <v>0</v>
      </c>
      <c r="AX49" s="106">
        <f t="shared" ca="1" si="47"/>
        <v>0</v>
      </c>
      <c r="AY49" s="106">
        <f t="shared" ca="1" si="47"/>
        <v>0</v>
      </c>
      <c r="AZ49" s="106">
        <f t="shared" ca="1" si="47"/>
        <v>0</v>
      </c>
      <c r="BA49" s="106">
        <f t="shared" ca="1" si="47"/>
        <v>0</v>
      </c>
      <c r="BB49" s="106">
        <f t="shared" ca="1" si="47"/>
        <v>0</v>
      </c>
      <c r="BC49" s="106">
        <f t="shared" ca="1" si="47"/>
        <v>0</v>
      </c>
      <c r="BD49" s="106">
        <f t="shared" ca="1" si="47"/>
        <v>0</v>
      </c>
      <c r="BE49" s="106">
        <f t="shared" ca="1" si="47"/>
        <v>0</v>
      </c>
      <c r="BF49" s="106">
        <f t="shared" ca="1" si="47"/>
        <v>0</v>
      </c>
      <c r="BG49" s="106">
        <f t="shared" ca="1" si="47"/>
        <v>0</v>
      </c>
      <c r="BH49" s="120">
        <f t="shared" ca="1" si="47"/>
        <v>0</v>
      </c>
    </row>
    <row r="50" spans="2:60" ht="20.100000000000001" customHeight="1">
      <c r="B50" s="118" t="s">
        <v>156</v>
      </c>
      <c r="C50" s="98"/>
      <c r="D50" s="98"/>
      <c r="E50" s="98"/>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42"/>
    </row>
    <row r="51" spans="2:60" ht="20.100000000000001" customHeight="1">
      <c r="B51" s="119"/>
      <c r="C51" s="90" t="s">
        <v>157</v>
      </c>
      <c r="D51" s="88"/>
      <c r="E51" s="88"/>
      <c r="F51" s="105">
        <f t="shared" ref="F51:AK51" si="48">SUM(F52:F59)</f>
        <v>0</v>
      </c>
      <c r="G51" s="105">
        <f t="shared" si="48"/>
        <v>0</v>
      </c>
      <c r="H51" s="105">
        <f t="shared" si="48"/>
        <v>0</v>
      </c>
      <c r="I51" s="105">
        <f t="shared" si="48"/>
        <v>0</v>
      </c>
      <c r="J51" s="105">
        <f t="shared" si="48"/>
        <v>0</v>
      </c>
      <c r="K51" s="105">
        <f t="shared" si="48"/>
        <v>0</v>
      </c>
      <c r="L51" s="105">
        <f t="shared" si="48"/>
        <v>0</v>
      </c>
      <c r="M51" s="105">
        <f t="shared" si="48"/>
        <v>0</v>
      </c>
      <c r="N51" s="105">
        <f t="shared" si="48"/>
        <v>0</v>
      </c>
      <c r="O51" s="105">
        <f t="shared" si="48"/>
        <v>0</v>
      </c>
      <c r="P51" s="105">
        <f t="shared" si="48"/>
        <v>0</v>
      </c>
      <c r="Q51" s="105">
        <f t="shared" si="48"/>
        <v>0</v>
      </c>
      <c r="R51" s="105">
        <f t="shared" si="48"/>
        <v>0</v>
      </c>
      <c r="S51" s="105">
        <f t="shared" si="48"/>
        <v>0</v>
      </c>
      <c r="T51" s="105">
        <f t="shared" si="48"/>
        <v>0</v>
      </c>
      <c r="U51" s="105">
        <f t="shared" si="48"/>
        <v>0</v>
      </c>
      <c r="V51" s="105">
        <f t="shared" si="48"/>
        <v>0</v>
      </c>
      <c r="W51" s="105">
        <f t="shared" si="48"/>
        <v>0</v>
      </c>
      <c r="X51" s="105">
        <f t="shared" si="48"/>
        <v>0</v>
      </c>
      <c r="Y51" s="105">
        <f t="shared" si="48"/>
        <v>0</v>
      </c>
      <c r="Z51" s="105">
        <f t="shared" si="48"/>
        <v>0</v>
      </c>
      <c r="AA51" s="105">
        <f t="shared" si="48"/>
        <v>0</v>
      </c>
      <c r="AB51" s="105">
        <f t="shared" si="48"/>
        <v>0</v>
      </c>
      <c r="AC51" s="105">
        <f t="shared" si="48"/>
        <v>0</v>
      </c>
      <c r="AD51" s="231">
        <f t="shared" si="48"/>
        <v>0</v>
      </c>
      <c r="AE51" s="105">
        <f t="shared" si="48"/>
        <v>0</v>
      </c>
      <c r="AF51" s="105">
        <f t="shared" si="48"/>
        <v>0</v>
      </c>
      <c r="AG51" s="105">
        <f t="shared" si="48"/>
        <v>0</v>
      </c>
      <c r="AH51" s="105">
        <f t="shared" si="48"/>
        <v>0</v>
      </c>
      <c r="AI51" s="105">
        <f t="shared" si="48"/>
        <v>0</v>
      </c>
      <c r="AJ51" s="105">
        <f t="shared" si="48"/>
        <v>0</v>
      </c>
      <c r="AK51" s="105">
        <f t="shared" si="48"/>
        <v>0</v>
      </c>
      <c r="AL51" s="105">
        <f t="shared" ref="AL51:BH51" si="49">SUM(AL52:AL59)</f>
        <v>0</v>
      </c>
      <c r="AM51" s="105">
        <f t="shared" si="49"/>
        <v>0</v>
      </c>
      <c r="AN51" s="105">
        <f t="shared" si="49"/>
        <v>0</v>
      </c>
      <c r="AO51" s="105">
        <f t="shared" si="49"/>
        <v>0</v>
      </c>
      <c r="AP51" s="105">
        <f t="shared" si="49"/>
        <v>0</v>
      </c>
      <c r="AQ51" s="105">
        <f t="shared" si="49"/>
        <v>0</v>
      </c>
      <c r="AR51" s="105">
        <f t="shared" si="49"/>
        <v>0</v>
      </c>
      <c r="AS51" s="105">
        <f t="shared" si="49"/>
        <v>0</v>
      </c>
      <c r="AT51" s="105">
        <f t="shared" si="49"/>
        <v>0</v>
      </c>
      <c r="AU51" s="105">
        <f t="shared" si="49"/>
        <v>0</v>
      </c>
      <c r="AV51" s="105">
        <f t="shared" si="49"/>
        <v>0</v>
      </c>
      <c r="AW51" s="105">
        <f t="shared" si="49"/>
        <v>0</v>
      </c>
      <c r="AX51" s="105">
        <f t="shared" si="49"/>
        <v>0</v>
      </c>
      <c r="AY51" s="105">
        <f t="shared" si="49"/>
        <v>0</v>
      </c>
      <c r="AZ51" s="105">
        <f t="shared" si="49"/>
        <v>0</v>
      </c>
      <c r="BA51" s="105">
        <f t="shared" si="49"/>
        <v>0</v>
      </c>
      <c r="BB51" s="105">
        <f t="shared" si="49"/>
        <v>0</v>
      </c>
      <c r="BC51" s="105">
        <f t="shared" si="49"/>
        <v>0</v>
      </c>
      <c r="BD51" s="105">
        <f t="shared" si="49"/>
        <v>0</v>
      </c>
      <c r="BE51" s="105">
        <f t="shared" si="49"/>
        <v>0</v>
      </c>
      <c r="BF51" s="105">
        <f t="shared" si="49"/>
        <v>0</v>
      </c>
      <c r="BG51" s="105">
        <f t="shared" si="49"/>
        <v>0</v>
      </c>
      <c r="BH51" s="82">
        <f t="shared" si="49"/>
        <v>0</v>
      </c>
    </row>
    <row r="52" spans="2:60" ht="20.100000000000001" customHeight="1">
      <c r="B52" s="119"/>
      <c r="C52" s="85"/>
      <c r="D52" s="354" t="s">
        <v>158</v>
      </c>
      <c r="E52" s="88"/>
      <c r="F52" s="34"/>
      <c r="G52" s="34"/>
      <c r="H52" s="34"/>
      <c r="I52" s="34"/>
      <c r="J52" s="34"/>
      <c r="K52" s="34"/>
      <c r="L52" s="34"/>
      <c r="M52" s="34"/>
      <c r="N52" s="34"/>
      <c r="O52" s="34"/>
      <c r="P52" s="34"/>
      <c r="Q52" s="34"/>
      <c r="R52" s="34"/>
      <c r="S52" s="34"/>
      <c r="T52" s="34"/>
      <c r="U52" s="34"/>
      <c r="V52" s="34"/>
      <c r="W52" s="34"/>
      <c r="X52" s="34"/>
      <c r="Y52" s="34"/>
      <c r="Z52" s="34"/>
      <c r="AA52" s="34"/>
      <c r="AB52" s="34"/>
      <c r="AC52" s="34"/>
      <c r="AD52" s="228"/>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41"/>
    </row>
    <row r="53" spans="2:60" ht="20.100000000000001" customHeight="1">
      <c r="B53" s="119"/>
      <c r="C53" s="85"/>
      <c r="D53" s="354" t="s">
        <v>213</v>
      </c>
      <c r="E53" s="88"/>
      <c r="F53" s="34"/>
      <c r="G53" s="34"/>
      <c r="H53" s="34"/>
      <c r="I53" s="34"/>
      <c r="J53" s="34"/>
      <c r="K53" s="34"/>
      <c r="L53" s="34"/>
      <c r="M53" s="34"/>
      <c r="N53" s="34"/>
      <c r="O53" s="34"/>
      <c r="P53" s="34"/>
      <c r="Q53" s="34"/>
      <c r="R53" s="34"/>
      <c r="S53" s="34"/>
      <c r="T53" s="34"/>
      <c r="U53" s="34"/>
      <c r="V53" s="34"/>
      <c r="W53" s="34"/>
      <c r="X53" s="34"/>
      <c r="Y53" s="34"/>
      <c r="Z53" s="34"/>
      <c r="AA53" s="34"/>
      <c r="AB53" s="34"/>
      <c r="AC53" s="34"/>
      <c r="AD53" s="228"/>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41"/>
    </row>
    <row r="54" spans="2:60" ht="20.100000000000001" customHeight="1">
      <c r="B54" s="119"/>
      <c r="C54" s="85"/>
      <c r="D54" s="88" t="s">
        <v>306</v>
      </c>
      <c r="E54" s="88"/>
      <c r="F54" s="34"/>
      <c r="G54" s="34"/>
      <c r="H54" s="34"/>
      <c r="I54" s="34"/>
      <c r="J54" s="34"/>
      <c r="K54" s="34"/>
      <c r="L54" s="34"/>
      <c r="M54" s="34"/>
      <c r="N54" s="34"/>
      <c r="O54" s="34"/>
      <c r="P54" s="34"/>
      <c r="Q54" s="34"/>
      <c r="R54" s="34"/>
      <c r="S54" s="34"/>
      <c r="T54" s="34"/>
      <c r="U54" s="34"/>
      <c r="V54" s="34"/>
      <c r="W54" s="34"/>
      <c r="X54" s="34"/>
      <c r="Y54" s="34"/>
      <c r="Z54" s="34"/>
      <c r="AA54" s="34"/>
      <c r="AB54" s="34"/>
      <c r="AC54" s="34"/>
      <c r="AD54" s="228"/>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41"/>
    </row>
    <row r="55" spans="2:60" ht="20.100000000000001" customHeight="1">
      <c r="B55" s="119"/>
      <c r="C55" s="85"/>
      <c r="D55" s="88" t="s">
        <v>215</v>
      </c>
      <c r="E55" s="88"/>
      <c r="F55" s="34"/>
      <c r="G55" s="34"/>
      <c r="H55" s="34"/>
      <c r="I55" s="34"/>
      <c r="J55" s="34"/>
      <c r="K55" s="34"/>
      <c r="L55" s="34"/>
      <c r="M55" s="34"/>
      <c r="N55" s="34"/>
      <c r="O55" s="34"/>
      <c r="P55" s="34"/>
      <c r="Q55" s="34"/>
      <c r="R55" s="34"/>
      <c r="S55" s="34"/>
      <c r="T55" s="34"/>
      <c r="U55" s="34"/>
      <c r="V55" s="34"/>
      <c r="W55" s="34"/>
      <c r="X55" s="34"/>
      <c r="Y55" s="34"/>
      <c r="Z55" s="34"/>
      <c r="AA55" s="34"/>
      <c r="AB55" s="34"/>
      <c r="AC55" s="34"/>
      <c r="AD55" s="228"/>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41"/>
    </row>
    <row r="56" spans="2:60" ht="20.100000000000001" customHeight="1">
      <c r="B56" s="119"/>
      <c r="C56" s="85"/>
      <c r="D56" s="88" t="s">
        <v>214</v>
      </c>
      <c r="E56" s="88"/>
      <c r="F56" s="34"/>
      <c r="G56" s="34"/>
      <c r="H56" s="34"/>
      <c r="I56" s="34"/>
      <c r="J56" s="34"/>
      <c r="K56" s="34"/>
      <c r="L56" s="34"/>
      <c r="M56" s="34"/>
      <c r="N56" s="34"/>
      <c r="O56" s="34"/>
      <c r="P56" s="34"/>
      <c r="Q56" s="34"/>
      <c r="R56" s="34"/>
      <c r="S56" s="34"/>
      <c r="T56" s="34"/>
      <c r="U56" s="34"/>
      <c r="V56" s="34"/>
      <c r="W56" s="34"/>
      <c r="X56" s="34"/>
      <c r="Y56" s="34"/>
      <c r="Z56" s="34"/>
      <c r="AA56" s="34"/>
      <c r="AB56" s="34"/>
      <c r="AC56" s="34"/>
      <c r="AD56" s="228"/>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41"/>
    </row>
    <row r="57" spans="2:60" ht="20.100000000000001" customHeight="1">
      <c r="B57" s="119"/>
      <c r="C57" s="85"/>
      <c r="D57" s="88" t="s">
        <v>311</v>
      </c>
      <c r="E57" s="88"/>
      <c r="F57" s="34"/>
      <c r="G57" s="34"/>
      <c r="H57" s="34"/>
      <c r="I57" s="34"/>
      <c r="J57" s="34"/>
      <c r="K57" s="34"/>
      <c r="L57" s="34"/>
      <c r="M57" s="34"/>
      <c r="N57" s="34"/>
      <c r="O57" s="34"/>
      <c r="P57" s="34"/>
      <c r="Q57" s="34"/>
      <c r="R57" s="34"/>
      <c r="S57" s="34"/>
      <c r="T57" s="34"/>
      <c r="U57" s="34"/>
      <c r="V57" s="34"/>
      <c r="W57" s="34"/>
      <c r="X57" s="34"/>
      <c r="Y57" s="34"/>
      <c r="Z57" s="34"/>
      <c r="AA57" s="34"/>
      <c r="AB57" s="34"/>
      <c r="AC57" s="34"/>
      <c r="AD57" s="228"/>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41"/>
    </row>
    <row r="58" spans="2:60" ht="20.100000000000001" customHeight="1">
      <c r="B58" s="119"/>
      <c r="C58" s="85"/>
      <c r="D58" s="354" t="s">
        <v>471</v>
      </c>
      <c r="E58" s="88"/>
      <c r="F58" s="34"/>
      <c r="G58" s="34"/>
      <c r="H58" s="34"/>
      <c r="I58" s="34"/>
      <c r="J58" s="34"/>
      <c r="K58" s="34"/>
      <c r="L58" s="34"/>
      <c r="M58" s="34"/>
      <c r="N58" s="34"/>
      <c r="O58" s="34"/>
      <c r="P58" s="34"/>
      <c r="Q58" s="34"/>
      <c r="R58" s="34"/>
      <c r="S58" s="34"/>
      <c r="T58" s="34"/>
      <c r="U58" s="34"/>
      <c r="V58" s="34"/>
      <c r="W58" s="34"/>
      <c r="X58" s="34"/>
      <c r="Y58" s="34"/>
      <c r="Z58" s="34"/>
      <c r="AA58" s="34"/>
      <c r="AB58" s="34"/>
      <c r="AC58" s="34"/>
      <c r="AD58" s="228"/>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41"/>
    </row>
    <row r="59" spans="2:60" ht="20.100000000000001" customHeight="1">
      <c r="B59" s="119"/>
      <c r="C59" s="85"/>
      <c r="D59" s="525"/>
      <c r="E59" s="498"/>
      <c r="F59" s="34"/>
      <c r="G59" s="34"/>
      <c r="H59" s="34"/>
      <c r="I59" s="34"/>
      <c r="J59" s="34"/>
      <c r="K59" s="34"/>
      <c r="L59" s="34"/>
      <c r="M59" s="34"/>
      <c r="N59" s="34"/>
      <c r="O59" s="34"/>
      <c r="P59" s="34"/>
      <c r="Q59" s="34"/>
      <c r="R59" s="34"/>
      <c r="S59" s="34"/>
      <c r="T59" s="34"/>
      <c r="U59" s="34"/>
      <c r="V59" s="34"/>
      <c r="W59" s="34"/>
      <c r="X59" s="34"/>
      <c r="Y59" s="34"/>
      <c r="Z59" s="34"/>
      <c r="AA59" s="34"/>
      <c r="AB59" s="34"/>
      <c r="AC59" s="34"/>
      <c r="AD59" s="228"/>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41"/>
    </row>
    <row r="60" spans="2:60" ht="20.100000000000001" customHeight="1">
      <c r="B60" s="119"/>
      <c r="C60" s="90" t="s">
        <v>159</v>
      </c>
      <c r="D60" s="88"/>
      <c r="E60" s="88"/>
      <c r="F60" s="105">
        <f t="shared" ref="F60:AK60" si="50">SUM(F61:F64)</f>
        <v>0</v>
      </c>
      <c r="G60" s="105">
        <f t="shared" si="50"/>
        <v>0</v>
      </c>
      <c r="H60" s="105">
        <f t="shared" si="50"/>
        <v>0</v>
      </c>
      <c r="I60" s="105">
        <f t="shared" si="50"/>
        <v>0</v>
      </c>
      <c r="J60" s="105">
        <f t="shared" si="50"/>
        <v>0</v>
      </c>
      <c r="K60" s="105">
        <f t="shared" si="50"/>
        <v>0</v>
      </c>
      <c r="L60" s="105">
        <f t="shared" si="50"/>
        <v>0</v>
      </c>
      <c r="M60" s="105">
        <f t="shared" si="50"/>
        <v>0</v>
      </c>
      <c r="N60" s="105">
        <f t="shared" si="50"/>
        <v>0</v>
      </c>
      <c r="O60" s="105">
        <f t="shared" si="50"/>
        <v>0</v>
      </c>
      <c r="P60" s="105">
        <f t="shared" si="50"/>
        <v>0</v>
      </c>
      <c r="Q60" s="105">
        <f t="shared" si="50"/>
        <v>0</v>
      </c>
      <c r="R60" s="105">
        <f t="shared" si="50"/>
        <v>0</v>
      </c>
      <c r="S60" s="105">
        <f t="shared" si="50"/>
        <v>0</v>
      </c>
      <c r="T60" s="105">
        <f t="shared" si="50"/>
        <v>0</v>
      </c>
      <c r="U60" s="105">
        <f t="shared" si="50"/>
        <v>0</v>
      </c>
      <c r="V60" s="105">
        <f t="shared" si="50"/>
        <v>0</v>
      </c>
      <c r="W60" s="105">
        <f t="shared" si="50"/>
        <v>0</v>
      </c>
      <c r="X60" s="105">
        <f t="shared" si="50"/>
        <v>0</v>
      </c>
      <c r="Y60" s="105">
        <f t="shared" si="50"/>
        <v>0</v>
      </c>
      <c r="Z60" s="105">
        <f t="shared" si="50"/>
        <v>0</v>
      </c>
      <c r="AA60" s="105">
        <f t="shared" si="50"/>
        <v>0</v>
      </c>
      <c r="AB60" s="105">
        <f t="shared" si="50"/>
        <v>0</v>
      </c>
      <c r="AC60" s="105">
        <f t="shared" si="50"/>
        <v>0</v>
      </c>
      <c r="AD60" s="231">
        <f t="shared" si="50"/>
        <v>0</v>
      </c>
      <c r="AE60" s="105">
        <f t="shared" si="50"/>
        <v>0</v>
      </c>
      <c r="AF60" s="105">
        <f t="shared" si="50"/>
        <v>0</v>
      </c>
      <c r="AG60" s="105">
        <f t="shared" si="50"/>
        <v>0</v>
      </c>
      <c r="AH60" s="105">
        <f t="shared" si="50"/>
        <v>0</v>
      </c>
      <c r="AI60" s="105">
        <f t="shared" si="50"/>
        <v>0</v>
      </c>
      <c r="AJ60" s="105">
        <f t="shared" si="50"/>
        <v>0</v>
      </c>
      <c r="AK60" s="105">
        <f t="shared" si="50"/>
        <v>0</v>
      </c>
      <c r="AL60" s="105">
        <f t="shared" ref="AL60:BH60" si="51">SUM(AL61:AL64)</f>
        <v>0</v>
      </c>
      <c r="AM60" s="105">
        <f t="shared" si="51"/>
        <v>0</v>
      </c>
      <c r="AN60" s="105">
        <f t="shared" si="51"/>
        <v>0</v>
      </c>
      <c r="AO60" s="105">
        <f t="shared" si="51"/>
        <v>0</v>
      </c>
      <c r="AP60" s="105">
        <f t="shared" si="51"/>
        <v>0</v>
      </c>
      <c r="AQ60" s="105">
        <f t="shared" si="51"/>
        <v>0</v>
      </c>
      <c r="AR60" s="105">
        <f t="shared" si="51"/>
        <v>0</v>
      </c>
      <c r="AS60" s="105">
        <f t="shared" si="51"/>
        <v>0</v>
      </c>
      <c r="AT60" s="105">
        <f t="shared" si="51"/>
        <v>0</v>
      </c>
      <c r="AU60" s="105">
        <f t="shared" si="51"/>
        <v>0</v>
      </c>
      <c r="AV60" s="105">
        <f t="shared" si="51"/>
        <v>0</v>
      </c>
      <c r="AW60" s="105">
        <f t="shared" si="51"/>
        <v>0</v>
      </c>
      <c r="AX60" s="105">
        <f t="shared" si="51"/>
        <v>0</v>
      </c>
      <c r="AY60" s="105">
        <f t="shared" si="51"/>
        <v>0</v>
      </c>
      <c r="AZ60" s="105">
        <f t="shared" si="51"/>
        <v>0</v>
      </c>
      <c r="BA60" s="105">
        <f t="shared" si="51"/>
        <v>0</v>
      </c>
      <c r="BB60" s="105">
        <f t="shared" si="51"/>
        <v>0</v>
      </c>
      <c r="BC60" s="105">
        <f t="shared" si="51"/>
        <v>0</v>
      </c>
      <c r="BD60" s="105">
        <f t="shared" si="51"/>
        <v>0</v>
      </c>
      <c r="BE60" s="105">
        <f t="shared" si="51"/>
        <v>0</v>
      </c>
      <c r="BF60" s="105">
        <f t="shared" si="51"/>
        <v>0</v>
      </c>
      <c r="BG60" s="105">
        <f t="shared" si="51"/>
        <v>0</v>
      </c>
      <c r="BH60" s="82">
        <f t="shared" si="51"/>
        <v>0</v>
      </c>
    </row>
    <row r="61" spans="2:60" ht="20.100000000000001" customHeight="1">
      <c r="B61" s="119"/>
      <c r="C61" s="85"/>
      <c r="D61" s="354" t="s">
        <v>160</v>
      </c>
      <c r="E61" s="88"/>
      <c r="F61" s="34"/>
      <c r="G61" s="34"/>
      <c r="H61" s="34"/>
      <c r="I61" s="34"/>
      <c r="J61" s="34"/>
      <c r="K61" s="105">
        <f>支払い利息!C77/1000</f>
        <v>0</v>
      </c>
      <c r="L61" s="105">
        <f>支払い利息!D77/1000</f>
        <v>0</v>
      </c>
      <c r="M61" s="105">
        <f>支払い利息!E77/1000</f>
        <v>0</v>
      </c>
      <c r="N61" s="105">
        <f>支払い利息!F77/1000</f>
        <v>0</v>
      </c>
      <c r="O61" s="105">
        <f>支払い利息!G77/1000</f>
        <v>0</v>
      </c>
      <c r="P61" s="105">
        <f>支払い利息!H77/1000</f>
        <v>0</v>
      </c>
      <c r="Q61" s="105">
        <f>支払い利息!I77/1000</f>
        <v>0</v>
      </c>
      <c r="R61" s="105">
        <f>支払い利息!J77/1000</f>
        <v>0</v>
      </c>
      <c r="S61" s="105">
        <f>支払い利息!K77/1000</f>
        <v>0</v>
      </c>
      <c r="T61" s="105">
        <f>支払い利息!L77/1000</f>
        <v>0</v>
      </c>
      <c r="U61" s="105">
        <f>支払い利息!M77/1000</f>
        <v>0</v>
      </c>
      <c r="V61" s="105">
        <f>支払い利息!N77/1000</f>
        <v>0</v>
      </c>
      <c r="W61" s="105">
        <f>支払い利息!O77/1000</f>
        <v>0</v>
      </c>
      <c r="X61" s="105">
        <f>支払い利息!P77/1000</f>
        <v>0</v>
      </c>
      <c r="Y61" s="105">
        <f>支払い利息!Q77/1000</f>
        <v>0</v>
      </c>
      <c r="Z61" s="105">
        <f>支払い利息!R77/1000</f>
        <v>0</v>
      </c>
      <c r="AA61" s="105">
        <f>支払い利息!S77/1000</f>
        <v>0</v>
      </c>
      <c r="AB61" s="105">
        <f>支払い利息!T77/1000</f>
        <v>0</v>
      </c>
      <c r="AC61" s="105">
        <f>支払い利息!U77/1000</f>
        <v>0</v>
      </c>
      <c r="AD61" s="105">
        <f>支払い利息!V77/1000</f>
        <v>0</v>
      </c>
      <c r="AE61" s="105">
        <f>支払い利息!W77/1000</f>
        <v>0</v>
      </c>
      <c r="AF61" s="105">
        <f>支払い利息!X77/1000</f>
        <v>0</v>
      </c>
      <c r="AG61" s="105">
        <f>支払い利息!Y77/1000</f>
        <v>0</v>
      </c>
      <c r="AH61" s="105">
        <f>支払い利息!Z77/1000</f>
        <v>0</v>
      </c>
      <c r="AI61" s="105">
        <f>支払い利息!AA77/1000</f>
        <v>0</v>
      </c>
      <c r="AJ61" s="105">
        <f>支払い利息!AB77/1000</f>
        <v>0</v>
      </c>
      <c r="AK61" s="105">
        <f>支払い利息!AC77/1000</f>
        <v>0</v>
      </c>
      <c r="AL61" s="105">
        <f>支払い利息!AD77/1000</f>
        <v>0</v>
      </c>
      <c r="AM61" s="105">
        <f>支払い利息!AE77/1000</f>
        <v>0</v>
      </c>
      <c r="AN61" s="105">
        <f>支払い利息!AF77/1000</f>
        <v>0</v>
      </c>
      <c r="AO61" s="105">
        <f>支払い利息!AG77/1000</f>
        <v>0</v>
      </c>
      <c r="AP61" s="105">
        <f>支払い利息!AH77/1000</f>
        <v>0</v>
      </c>
      <c r="AQ61" s="105">
        <f>支払い利息!AI77/1000</f>
        <v>0</v>
      </c>
      <c r="AR61" s="105">
        <f>支払い利息!AJ77/1000</f>
        <v>0</v>
      </c>
      <c r="AS61" s="105">
        <f>支払い利息!AK77/1000</f>
        <v>0</v>
      </c>
      <c r="AT61" s="105">
        <f>支払い利息!AL77/1000</f>
        <v>0</v>
      </c>
      <c r="AU61" s="105">
        <f>支払い利息!AM77/1000</f>
        <v>0</v>
      </c>
      <c r="AV61" s="105">
        <f>支払い利息!AN77/1000</f>
        <v>0</v>
      </c>
      <c r="AW61" s="105">
        <f>支払い利息!AO77/1000</f>
        <v>0</v>
      </c>
      <c r="AX61" s="105">
        <f>支払い利息!AP77/1000</f>
        <v>0</v>
      </c>
      <c r="AY61" s="105">
        <f>支払い利息!AQ77/1000</f>
        <v>0</v>
      </c>
      <c r="AZ61" s="105">
        <f>支払い利息!AR77/1000</f>
        <v>0</v>
      </c>
      <c r="BA61" s="105">
        <f>支払い利息!AS77/1000</f>
        <v>0</v>
      </c>
      <c r="BB61" s="105">
        <f>支払い利息!AT77/1000</f>
        <v>0</v>
      </c>
      <c r="BC61" s="105">
        <f>支払い利息!AU77/1000</f>
        <v>0</v>
      </c>
      <c r="BD61" s="105">
        <f>支払い利息!AV77/1000</f>
        <v>0</v>
      </c>
      <c r="BE61" s="105">
        <f>支払い利息!AW77/1000</f>
        <v>0</v>
      </c>
      <c r="BF61" s="105">
        <f>支払い利息!AX77/1000</f>
        <v>0</v>
      </c>
      <c r="BG61" s="105">
        <f>支払い利息!AY77/1000</f>
        <v>0</v>
      </c>
      <c r="BH61" s="82">
        <f>支払い利息!AZ77/1000</f>
        <v>0</v>
      </c>
    </row>
    <row r="62" spans="2:60" ht="20.100000000000001" customHeight="1">
      <c r="B62" s="119"/>
      <c r="C62" s="85"/>
      <c r="D62" s="88" t="s">
        <v>212</v>
      </c>
      <c r="E62" s="88"/>
      <c r="F62" s="34"/>
      <c r="G62" s="34"/>
      <c r="H62" s="34"/>
      <c r="I62" s="34"/>
      <c r="J62" s="34"/>
      <c r="K62" s="34"/>
      <c r="L62" s="34"/>
      <c r="M62" s="34"/>
      <c r="N62" s="34"/>
      <c r="O62" s="34"/>
      <c r="P62" s="34"/>
      <c r="Q62" s="34"/>
      <c r="R62" s="34"/>
      <c r="S62" s="34"/>
      <c r="T62" s="34"/>
      <c r="U62" s="34"/>
      <c r="V62" s="34"/>
      <c r="W62" s="34"/>
      <c r="X62" s="34"/>
      <c r="Y62" s="34"/>
      <c r="Z62" s="34"/>
      <c r="AA62" s="34"/>
      <c r="AB62" s="34"/>
      <c r="AC62" s="34"/>
      <c r="AD62" s="228"/>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41"/>
    </row>
    <row r="63" spans="2:60" ht="20.100000000000001" customHeight="1">
      <c r="B63" s="119"/>
      <c r="C63" s="85"/>
      <c r="D63" s="354" t="s">
        <v>471</v>
      </c>
      <c r="E63" s="88"/>
      <c r="F63" s="34"/>
      <c r="G63" s="34"/>
      <c r="H63" s="34"/>
      <c r="I63" s="34"/>
      <c r="J63" s="34"/>
      <c r="K63" s="34"/>
      <c r="L63" s="34"/>
      <c r="M63" s="34"/>
      <c r="N63" s="34"/>
      <c r="O63" s="34"/>
      <c r="P63" s="34"/>
      <c r="Q63" s="34"/>
      <c r="R63" s="34"/>
      <c r="S63" s="34"/>
      <c r="T63" s="34"/>
      <c r="U63" s="34"/>
      <c r="V63" s="34"/>
      <c r="W63" s="34"/>
      <c r="X63" s="34"/>
      <c r="Y63" s="34"/>
      <c r="Z63" s="34"/>
      <c r="AA63" s="34"/>
      <c r="AB63" s="34"/>
      <c r="AC63" s="34"/>
      <c r="AD63" s="228"/>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41"/>
    </row>
    <row r="64" spans="2:60" ht="20.100000000000001" customHeight="1">
      <c r="B64" s="119"/>
      <c r="C64" s="85"/>
      <c r="D64" s="525"/>
      <c r="E64" s="498"/>
      <c r="F64" s="34"/>
      <c r="G64" s="34"/>
      <c r="H64" s="34"/>
      <c r="I64" s="34"/>
      <c r="J64" s="34"/>
      <c r="K64" s="34"/>
      <c r="L64" s="34"/>
      <c r="M64" s="34"/>
      <c r="N64" s="34"/>
      <c r="O64" s="34"/>
      <c r="P64" s="34"/>
      <c r="Q64" s="34"/>
      <c r="R64" s="34"/>
      <c r="S64" s="34"/>
      <c r="T64" s="34"/>
      <c r="U64" s="34"/>
      <c r="V64" s="34"/>
      <c r="W64" s="34"/>
      <c r="X64" s="34"/>
      <c r="Y64" s="34"/>
      <c r="Z64" s="34"/>
      <c r="AA64" s="34"/>
      <c r="AB64" s="34"/>
      <c r="AC64" s="34"/>
      <c r="AD64" s="228"/>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41"/>
    </row>
    <row r="65" spans="2:60" ht="20.100000000000001" customHeight="1">
      <c r="B65" s="119"/>
      <c r="C65" s="90" t="s">
        <v>216</v>
      </c>
      <c r="D65" s="88"/>
      <c r="E65" s="88"/>
      <c r="F65" s="105">
        <f t="shared" ref="F65:AK65" si="52">SUM(F66:F68)</f>
        <v>0</v>
      </c>
      <c r="G65" s="105">
        <f t="shared" si="52"/>
        <v>0</v>
      </c>
      <c r="H65" s="105">
        <f t="shared" si="52"/>
        <v>0</v>
      </c>
      <c r="I65" s="105">
        <f t="shared" si="52"/>
        <v>0</v>
      </c>
      <c r="J65" s="105">
        <f t="shared" si="52"/>
        <v>0</v>
      </c>
      <c r="K65" s="105">
        <f t="shared" si="52"/>
        <v>0</v>
      </c>
      <c r="L65" s="105">
        <f t="shared" si="52"/>
        <v>0</v>
      </c>
      <c r="M65" s="105">
        <f t="shared" si="52"/>
        <v>0</v>
      </c>
      <c r="N65" s="105">
        <f t="shared" si="52"/>
        <v>0</v>
      </c>
      <c r="O65" s="105">
        <f t="shared" si="52"/>
        <v>0</v>
      </c>
      <c r="P65" s="105">
        <f t="shared" si="52"/>
        <v>0</v>
      </c>
      <c r="Q65" s="105">
        <f t="shared" si="52"/>
        <v>0</v>
      </c>
      <c r="R65" s="105">
        <f t="shared" si="52"/>
        <v>0</v>
      </c>
      <c r="S65" s="105">
        <f t="shared" si="52"/>
        <v>0</v>
      </c>
      <c r="T65" s="105">
        <f t="shared" si="52"/>
        <v>0</v>
      </c>
      <c r="U65" s="105">
        <f t="shared" si="52"/>
        <v>0</v>
      </c>
      <c r="V65" s="105">
        <f t="shared" si="52"/>
        <v>0</v>
      </c>
      <c r="W65" s="105">
        <f t="shared" si="52"/>
        <v>0</v>
      </c>
      <c r="X65" s="105">
        <f t="shared" si="52"/>
        <v>0</v>
      </c>
      <c r="Y65" s="105">
        <f t="shared" si="52"/>
        <v>0</v>
      </c>
      <c r="Z65" s="105">
        <f t="shared" si="52"/>
        <v>0</v>
      </c>
      <c r="AA65" s="105">
        <f t="shared" si="52"/>
        <v>0</v>
      </c>
      <c r="AB65" s="105">
        <f t="shared" si="52"/>
        <v>0</v>
      </c>
      <c r="AC65" s="105">
        <f t="shared" si="52"/>
        <v>0</v>
      </c>
      <c r="AD65" s="231">
        <f t="shared" si="52"/>
        <v>0</v>
      </c>
      <c r="AE65" s="105">
        <f t="shared" si="52"/>
        <v>0</v>
      </c>
      <c r="AF65" s="105">
        <f t="shared" si="52"/>
        <v>0</v>
      </c>
      <c r="AG65" s="105">
        <f t="shared" si="52"/>
        <v>0</v>
      </c>
      <c r="AH65" s="105">
        <f t="shared" si="52"/>
        <v>0</v>
      </c>
      <c r="AI65" s="105">
        <f t="shared" si="52"/>
        <v>0</v>
      </c>
      <c r="AJ65" s="105">
        <f t="shared" si="52"/>
        <v>0</v>
      </c>
      <c r="AK65" s="105">
        <f t="shared" si="52"/>
        <v>0</v>
      </c>
      <c r="AL65" s="105">
        <f t="shared" ref="AL65:BH65" si="53">SUM(AL66:AL68)</f>
        <v>0</v>
      </c>
      <c r="AM65" s="105">
        <f t="shared" si="53"/>
        <v>0</v>
      </c>
      <c r="AN65" s="105">
        <f t="shared" si="53"/>
        <v>0</v>
      </c>
      <c r="AO65" s="105">
        <f t="shared" si="53"/>
        <v>0</v>
      </c>
      <c r="AP65" s="105">
        <f t="shared" si="53"/>
        <v>0</v>
      </c>
      <c r="AQ65" s="105">
        <f t="shared" si="53"/>
        <v>0</v>
      </c>
      <c r="AR65" s="105">
        <f t="shared" si="53"/>
        <v>0</v>
      </c>
      <c r="AS65" s="105">
        <f t="shared" si="53"/>
        <v>0</v>
      </c>
      <c r="AT65" s="105">
        <f t="shared" si="53"/>
        <v>0</v>
      </c>
      <c r="AU65" s="105">
        <f t="shared" si="53"/>
        <v>0</v>
      </c>
      <c r="AV65" s="105">
        <f t="shared" si="53"/>
        <v>0</v>
      </c>
      <c r="AW65" s="105">
        <f t="shared" si="53"/>
        <v>0</v>
      </c>
      <c r="AX65" s="105">
        <f t="shared" si="53"/>
        <v>0</v>
      </c>
      <c r="AY65" s="105">
        <f t="shared" si="53"/>
        <v>0</v>
      </c>
      <c r="AZ65" s="105">
        <f t="shared" si="53"/>
        <v>0</v>
      </c>
      <c r="BA65" s="105">
        <f t="shared" si="53"/>
        <v>0</v>
      </c>
      <c r="BB65" s="105">
        <f t="shared" si="53"/>
        <v>0</v>
      </c>
      <c r="BC65" s="105">
        <f t="shared" si="53"/>
        <v>0</v>
      </c>
      <c r="BD65" s="105">
        <f t="shared" si="53"/>
        <v>0</v>
      </c>
      <c r="BE65" s="105">
        <f t="shared" si="53"/>
        <v>0</v>
      </c>
      <c r="BF65" s="105">
        <f t="shared" si="53"/>
        <v>0</v>
      </c>
      <c r="BG65" s="105">
        <f t="shared" si="53"/>
        <v>0</v>
      </c>
      <c r="BH65" s="82">
        <f t="shared" si="53"/>
        <v>0</v>
      </c>
    </row>
    <row r="66" spans="2:60" ht="20.100000000000001" customHeight="1">
      <c r="B66" s="119"/>
      <c r="C66" s="85"/>
      <c r="D66" s="86" t="s">
        <v>217</v>
      </c>
      <c r="E66" s="86"/>
      <c r="F66" s="36"/>
      <c r="G66" s="36"/>
      <c r="H66" s="36"/>
      <c r="I66" s="36"/>
      <c r="J66" s="36"/>
      <c r="K66" s="36"/>
      <c r="L66" s="36"/>
      <c r="M66" s="36"/>
      <c r="N66" s="36"/>
      <c r="O66" s="36"/>
      <c r="P66" s="36"/>
      <c r="Q66" s="36"/>
      <c r="R66" s="36"/>
      <c r="S66" s="36"/>
      <c r="T66" s="36"/>
      <c r="U66" s="36"/>
      <c r="V66" s="36"/>
      <c r="W66" s="36"/>
      <c r="X66" s="36"/>
      <c r="Y66" s="36"/>
      <c r="Z66" s="36"/>
      <c r="AA66" s="36"/>
      <c r="AB66" s="36"/>
      <c r="AC66" s="36"/>
      <c r="AD66" s="229"/>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41"/>
    </row>
    <row r="67" spans="2:60" ht="20.100000000000001" customHeight="1">
      <c r="B67" s="119"/>
      <c r="C67" s="85"/>
      <c r="D67" s="86" t="s">
        <v>218</v>
      </c>
      <c r="E67" s="86"/>
      <c r="F67" s="34"/>
      <c r="G67" s="36"/>
      <c r="H67" s="36"/>
      <c r="I67" s="36"/>
      <c r="J67" s="36"/>
      <c r="K67" s="34"/>
      <c r="L67" s="36"/>
      <c r="M67" s="36"/>
      <c r="N67" s="36"/>
      <c r="O67" s="36"/>
      <c r="P67" s="36"/>
      <c r="Q67" s="36"/>
      <c r="R67" s="36"/>
      <c r="S67" s="36"/>
      <c r="T67" s="36"/>
      <c r="U67" s="36"/>
      <c r="V67" s="36"/>
      <c r="W67" s="36"/>
      <c r="X67" s="36"/>
      <c r="Y67" s="36"/>
      <c r="Z67" s="36"/>
      <c r="AA67" s="36"/>
      <c r="AB67" s="36"/>
      <c r="AC67" s="36"/>
      <c r="AD67" s="229"/>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41"/>
    </row>
    <row r="68" spans="2:60" ht="20.100000000000001" customHeight="1" thickBot="1">
      <c r="B68" s="119"/>
      <c r="C68" s="85"/>
      <c r="D68" s="525"/>
      <c r="E68" s="498"/>
      <c r="F68" s="36"/>
      <c r="G68" s="36"/>
      <c r="H68" s="36"/>
      <c r="I68" s="36"/>
      <c r="J68" s="36"/>
      <c r="K68" s="36"/>
      <c r="L68" s="36"/>
      <c r="M68" s="36"/>
      <c r="N68" s="36"/>
      <c r="O68" s="36"/>
      <c r="P68" s="36"/>
      <c r="Q68" s="36"/>
      <c r="R68" s="36"/>
      <c r="S68" s="36"/>
      <c r="T68" s="36"/>
      <c r="U68" s="36"/>
      <c r="V68" s="36"/>
      <c r="W68" s="36"/>
      <c r="X68" s="36"/>
      <c r="Y68" s="36"/>
      <c r="Z68" s="36"/>
      <c r="AA68" s="36"/>
      <c r="AB68" s="36"/>
      <c r="AC68" s="36"/>
      <c r="AD68" s="229"/>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41"/>
    </row>
    <row r="69" spans="2:60" ht="20.100000000000001" customHeight="1" thickTop="1">
      <c r="B69" s="119" t="s">
        <v>161</v>
      </c>
      <c r="C69" s="100"/>
      <c r="D69" s="100"/>
      <c r="E69" s="100"/>
      <c r="F69" s="106">
        <f t="shared" ref="F69:AK69" si="54">SUM(F51,F60,F65)</f>
        <v>0</v>
      </c>
      <c r="G69" s="106">
        <f t="shared" si="54"/>
        <v>0</v>
      </c>
      <c r="H69" s="106">
        <f t="shared" si="54"/>
        <v>0</v>
      </c>
      <c r="I69" s="106">
        <f t="shared" si="54"/>
        <v>0</v>
      </c>
      <c r="J69" s="106">
        <f t="shared" si="54"/>
        <v>0</v>
      </c>
      <c r="K69" s="106">
        <f t="shared" si="54"/>
        <v>0</v>
      </c>
      <c r="L69" s="106">
        <f t="shared" si="54"/>
        <v>0</v>
      </c>
      <c r="M69" s="106">
        <f t="shared" si="54"/>
        <v>0</v>
      </c>
      <c r="N69" s="106">
        <f t="shared" si="54"/>
        <v>0</v>
      </c>
      <c r="O69" s="106">
        <f t="shared" si="54"/>
        <v>0</v>
      </c>
      <c r="P69" s="106">
        <f t="shared" si="54"/>
        <v>0</v>
      </c>
      <c r="Q69" s="106">
        <f t="shared" si="54"/>
        <v>0</v>
      </c>
      <c r="R69" s="106">
        <f t="shared" si="54"/>
        <v>0</v>
      </c>
      <c r="S69" s="106">
        <f t="shared" si="54"/>
        <v>0</v>
      </c>
      <c r="T69" s="106">
        <f t="shared" si="54"/>
        <v>0</v>
      </c>
      <c r="U69" s="106">
        <f t="shared" si="54"/>
        <v>0</v>
      </c>
      <c r="V69" s="106">
        <f t="shared" si="54"/>
        <v>0</v>
      </c>
      <c r="W69" s="106">
        <f t="shared" si="54"/>
        <v>0</v>
      </c>
      <c r="X69" s="106">
        <f t="shared" si="54"/>
        <v>0</v>
      </c>
      <c r="Y69" s="106">
        <f t="shared" si="54"/>
        <v>0</v>
      </c>
      <c r="Z69" s="106">
        <f t="shared" si="54"/>
        <v>0</v>
      </c>
      <c r="AA69" s="106">
        <f t="shared" si="54"/>
        <v>0</v>
      </c>
      <c r="AB69" s="106">
        <f t="shared" si="54"/>
        <v>0</v>
      </c>
      <c r="AC69" s="106">
        <f t="shared" si="54"/>
        <v>0</v>
      </c>
      <c r="AD69" s="232">
        <f t="shared" si="54"/>
        <v>0</v>
      </c>
      <c r="AE69" s="106">
        <f t="shared" si="54"/>
        <v>0</v>
      </c>
      <c r="AF69" s="106">
        <f t="shared" si="54"/>
        <v>0</v>
      </c>
      <c r="AG69" s="106">
        <f t="shared" si="54"/>
        <v>0</v>
      </c>
      <c r="AH69" s="106">
        <f t="shared" si="54"/>
        <v>0</v>
      </c>
      <c r="AI69" s="106">
        <f t="shared" si="54"/>
        <v>0</v>
      </c>
      <c r="AJ69" s="106">
        <f t="shared" si="54"/>
        <v>0</v>
      </c>
      <c r="AK69" s="106">
        <f t="shared" si="54"/>
        <v>0</v>
      </c>
      <c r="AL69" s="106">
        <f t="shared" ref="AL69:BH69" si="55">SUM(AL51,AL60,AL65)</f>
        <v>0</v>
      </c>
      <c r="AM69" s="106">
        <f t="shared" si="55"/>
        <v>0</v>
      </c>
      <c r="AN69" s="106">
        <f t="shared" si="55"/>
        <v>0</v>
      </c>
      <c r="AO69" s="106">
        <f t="shared" si="55"/>
        <v>0</v>
      </c>
      <c r="AP69" s="106">
        <f t="shared" si="55"/>
        <v>0</v>
      </c>
      <c r="AQ69" s="106">
        <f t="shared" si="55"/>
        <v>0</v>
      </c>
      <c r="AR69" s="106">
        <f t="shared" si="55"/>
        <v>0</v>
      </c>
      <c r="AS69" s="106">
        <f t="shared" si="55"/>
        <v>0</v>
      </c>
      <c r="AT69" s="106">
        <f t="shared" si="55"/>
        <v>0</v>
      </c>
      <c r="AU69" s="106">
        <f t="shared" si="55"/>
        <v>0</v>
      </c>
      <c r="AV69" s="106">
        <f t="shared" si="55"/>
        <v>0</v>
      </c>
      <c r="AW69" s="106">
        <f t="shared" si="55"/>
        <v>0</v>
      </c>
      <c r="AX69" s="106">
        <f t="shared" si="55"/>
        <v>0</v>
      </c>
      <c r="AY69" s="106">
        <f t="shared" si="55"/>
        <v>0</v>
      </c>
      <c r="AZ69" s="106">
        <f t="shared" si="55"/>
        <v>0</v>
      </c>
      <c r="BA69" s="106">
        <f t="shared" si="55"/>
        <v>0</v>
      </c>
      <c r="BB69" s="106">
        <f t="shared" si="55"/>
        <v>0</v>
      </c>
      <c r="BC69" s="106">
        <f t="shared" si="55"/>
        <v>0</v>
      </c>
      <c r="BD69" s="106">
        <f t="shared" si="55"/>
        <v>0</v>
      </c>
      <c r="BE69" s="106">
        <f t="shared" si="55"/>
        <v>0</v>
      </c>
      <c r="BF69" s="106">
        <f t="shared" si="55"/>
        <v>0</v>
      </c>
      <c r="BG69" s="106">
        <f t="shared" si="55"/>
        <v>0</v>
      </c>
      <c r="BH69" s="120">
        <f t="shared" si="55"/>
        <v>0</v>
      </c>
    </row>
    <row r="70" spans="2:60" ht="20.100000000000001" customHeight="1">
      <c r="B70" s="118" t="s">
        <v>162</v>
      </c>
      <c r="C70" s="98"/>
      <c r="D70" s="98"/>
      <c r="E70" s="98"/>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42"/>
    </row>
    <row r="71" spans="2:60" ht="20.100000000000001" customHeight="1">
      <c r="B71" s="119"/>
      <c r="C71" s="90" t="s">
        <v>219</v>
      </c>
      <c r="D71" s="88"/>
      <c r="E71" s="88"/>
      <c r="F71" s="105">
        <f t="shared" ref="F71:AK71" ca="1" si="56">SUM(F72:F73,F77)</f>
        <v>0</v>
      </c>
      <c r="G71" s="105">
        <f t="shared" ca="1" si="56"/>
        <v>0</v>
      </c>
      <c r="H71" s="105">
        <f t="shared" ca="1" si="56"/>
        <v>0</v>
      </c>
      <c r="I71" s="105">
        <f t="shared" ca="1" si="56"/>
        <v>0</v>
      </c>
      <c r="J71" s="105">
        <f t="shared" ca="1" si="56"/>
        <v>0</v>
      </c>
      <c r="K71" s="105">
        <f t="shared" ca="1" si="56"/>
        <v>0</v>
      </c>
      <c r="L71" s="105">
        <f t="shared" ca="1" si="56"/>
        <v>0</v>
      </c>
      <c r="M71" s="105">
        <f t="shared" ca="1" si="56"/>
        <v>0</v>
      </c>
      <c r="N71" s="105">
        <f t="shared" ca="1" si="56"/>
        <v>0</v>
      </c>
      <c r="O71" s="105">
        <f t="shared" ca="1" si="56"/>
        <v>0</v>
      </c>
      <c r="P71" s="105">
        <f t="shared" ca="1" si="56"/>
        <v>0</v>
      </c>
      <c r="Q71" s="105">
        <f t="shared" ca="1" si="56"/>
        <v>0</v>
      </c>
      <c r="R71" s="105">
        <f t="shared" ca="1" si="56"/>
        <v>0</v>
      </c>
      <c r="S71" s="105">
        <f t="shared" ca="1" si="56"/>
        <v>0</v>
      </c>
      <c r="T71" s="105">
        <f t="shared" ca="1" si="56"/>
        <v>0</v>
      </c>
      <c r="U71" s="105">
        <f t="shared" ca="1" si="56"/>
        <v>0</v>
      </c>
      <c r="V71" s="105">
        <f t="shared" ca="1" si="56"/>
        <v>0</v>
      </c>
      <c r="W71" s="105">
        <f t="shared" ca="1" si="56"/>
        <v>0</v>
      </c>
      <c r="X71" s="105">
        <f t="shared" ca="1" si="56"/>
        <v>0</v>
      </c>
      <c r="Y71" s="105">
        <f t="shared" ca="1" si="56"/>
        <v>0</v>
      </c>
      <c r="Z71" s="105">
        <f t="shared" ca="1" si="56"/>
        <v>0</v>
      </c>
      <c r="AA71" s="105">
        <f t="shared" ca="1" si="56"/>
        <v>0</v>
      </c>
      <c r="AB71" s="105">
        <f t="shared" ca="1" si="56"/>
        <v>0</v>
      </c>
      <c r="AC71" s="105">
        <f t="shared" ca="1" si="56"/>
        <v>0</v>
      </c>
      <c r="AD71" s="231">
        <f t="shared" ca="1" si="56"/>
        <v>0</v>
      </c>
      <c r="AE71" s="105">
        <f t="shared" ca="1" si="56"/>
        <v>0</v>
      </c>
      <c r="AF71" s="105">
        <f t="shared" ca="1" si="56"/>
        <v>0</v>
      </c>
      <c r="AG71" s="105">
        <f t="shared" ca="1" si="56"/>
        <v>0</v>
      </c>
      <c r="AH71" s="105">
        <f t="shared" ca="1" si="56"/>
        <v>0</v>
      </c>
      <c r="AI71" s="105">
        <f t="shared" ca="1" si="56"/>
        <v>0</v>
      </c>
      <c r="AJ71" s="105">
        <f t="shared" ca="1" si="56"/>
        <v>0</v>
      </c>
      <c r="AK71" s="105">
        <f t="shared" ca="1" si="56"/>
        <v>0</v>
      </c>
      <c r="AL71" s="105">
        <f t="shared" ref="AL71:BH71" ca="1" si="57">SUM(AL72:AL73,AL77)</f>
        <v>0</v>
      </c>
      <c r="AM71" s="105">
        <f t="shared" ca="1" si="57"/>
        <v>0</v>
      </c>
      <c r="AN71" s="105">
        <f t="shared" ca="1" si="57"/>
        <v>0</v>
      </c>
      <c r="AO71" s="105">
        <f t="shared" ca="1" si="57"/>
        <v>0</v>
      </c>
      <c r="AP71" s="105">
        <f t="shared" ca="1" si="57"/>
        <v>0</v>
      </c>
      <c r="AQ71" s="105">
        <f t="shared" ca="1" si="57"/>
        <v>0</v>
      </c>
      <c r="AR71" s="105">
        <f t="shared" ca="1" si="57"/>
        <v>0</v>
      </c>
      <c r="AS71" s="105">
        <f t="shared" ca="1" si="57"/>
        <v>0</v>
      </c>
      <c r="AT71" s="105">
        <f t="shared" ca="1" si="57"/>
        <v>0</v>
      </c>
      <c r="AU71" s="105">
        <f t="shared" ca="1" si="57"/>
        <v>0</v>
      </c>
      <c r="AV71" s="105">
        <f t="shared" ca="1" si="57"/>
        <v>0</v>
      </c>
      <c r="AW71" s="105">
        <f t="shared" ca="1" si="57"/>
        <v>0</v>
      </c>
      <c r="AX71" s="105">
        <f t="shared" ca="1" si="57"/>
        <v>0</v>
      </c>
      <c r="AY71" s="105">
        <f t="shared" ca="1" si="57"/>
        <v>0</v>
      </c>
      <c r="AZ71" s="105">
        <f t="shared" ca="1" si="57"/>
        <v>0</v>
      </c>
      <c r="BA71" s="105">
        <f t="shared" ca="1" si="57"/>
        <v>0</v>
      </c>
      <c r="BB71" s="105">
        <f t="shared" ca="1" si="57"/>
        <v>0</v>
      </c>
      <c r="BC71" s="105">
        <f t="shared" ca="1" si="57"/>
        <v>0</v>
      </c>
      <c r="BD71" s="105">
        <f t="shared" ca="1" si="57"/>
        <v>0</v>
      </c>
      <c r="BE71" s="105">
        <f t="shared" ca="1" si="57"/>
        <v>0</v>
      </c>
      <c r="BF71" s="105">
        <f t="shared" ca="1" si="57"/>
        <v>0</v>
      </c>
      <c r="BG71" s="105">
        <f t="shared" ca="1" si="57"/>
        <v>0</v>
      </c>
      <c r="BH71" s="82">
        <f t="shared" ca="1" si="57"/>
        <v>0</v>
      </c>
    </row>
    <row r="72" spans="2:60" ht="20.100000000000001" customHeight="1">
      <c r="B72" s="119"/>
      <c r="C72" s="89"/>
      <c r="D72" s="355" t="s">
        <v>163</v>
      </c>
      <c r="E72" s="88"/>
      <c r="F72" s="105">
        <f ca="1">SUM($F$158:F158)</f>
        <v>0</v>
      </c>
      <c r="G72" s="371">
        <f ca="1">SUM($F$158:G158)</f>
        <v>0</v>
      </c>
      <c r="H72" s="371">
        <f ca="1">SUM($F$158:H158)</f>
        <v>0</v>
      </c>
      <c r="I72" s="371">
        <f ca="1">SUM($F$158:I158)</f>
        <v>0</v>
      </c>
      <c r="J72" s="371">
        <f ca="1">SUM($F$158:J158)</f>
        <v>0</v>
      </c>
      <c r="K72" s="105">
        <f ca="1">SUM($F$158:K158)</f>
        <v>0</v>
      </c>
      <c r="L72" s="105">
        <f ca="1">SUM($F$158:L158)</f>
        <v>0</v>
      </c>
      <c r="M72" s="105">
        <f ca="1">SUM($F$158:M158)</f>
        <v>0</v>
      </c>
      <c r="N72" s="105">
        <f ca="1">SUM($F$158:N158)</f>
        <v>0</v>
      </c>
      <c r="O72" s="105">
        <f ca="1">SUM($F$158:O158)</f>
        <v>0</v>
      </c>
      <c r="P72" s="105">
        <f ca="1">SUM($F$158:P158)</f>
        <v>0</v>
      </c>
      <c r="Q72" s="105">
        <f ca="1">SUM($F$158:Q158)</f>
        <v>0</v>
      </c>
      <c r="R72" s="105">
        <f ca="1">SUM($F$158:R158)</f>
        <v>0</v>
      </c>
      <c r="S72" s="105">
        <f ca="1">SUM($F$158:S158)</f>
        <v>0</v>
      </c>
      <c r="T72" s="105">
        <f ca="1">SUM($F$158:T158)</f>
        <v>0</v>
      </c>
      <c r="U72" s="105">
        <f ca="1">SUM($F$158:U158)</f>
        <v>0</v>
      </c>
      <c r="V72" s="105">
        <f ca="1">SUM($F$158:V158)</f>
        <v>0</v>
      </c>
      <c r="W72" s="105">
        <f ca="1">SUM($F$158:W158)</f>
        <v>0</v>
      </c>
      <c r="X72" s="105">
        <f ca="1">SUM($F$158:X158)</f>
        <v>0</v>
      </c>
      <c r="Y72" s="105">
        <f ca="1">SUM($F$158:Y158)</f>
        <v>0</v>
      </c>
      <c r="Z72" s="105">
        <f ca="1">SUM($F$158:Z158)</f>
        <v>0</v>
      </c>
      <c r="AA72" s="105">
        <f ca="1">SUM($F$158:AA158)</f>
        <v>0</v>
      </c>
      <c r="AB72" s="105">
        <f ca="1">SUM($F$158:AB158)</f>
        <v>0</v>
      </c>
      <c r="AC72" s="105">
        <f ca="1">SUM($F$158:AC158)</f>
        <v>0</v>
      </c>
      <c r="AD72" s="105">
        <f ca="1">SUM($F$158:AD158)</f>
        <v>0</v>
      </c>
      <c r="AE72" s="105">
        <f ca="1">SUM($F$158:AE158)</f>
        <v>0</v>
      </c>
      <c r="AF72" s="105">
        <f ca="1">SUM($F$158:AF158)</f>
        <v>0</v>
      </c>
      <c r="AG72" s="105">
        <f ca="1">SUM($F$158:AG158)</f>
        <v>0</v>
      </c>
      <c r="AH72" s="105">
        <f ca="1">SUM($F$158:AH158)</f>
        <v>0</v>
      </c>
      <c r="AI72" s="105">
        <f ca="1">SUM($F$158:AI158)</f>
        <v>0</v>
      </c>
      <c r="AJ72" s="105">
        <f ca="1">SUM($F$158:AJ158)</f>
        <v>0</v>
      </c>
      <c r="AK72" s="105">
        <f ca="1">SUM($F$158:AK158)</f>
        <v>0</v>
      </c>
      <c r="AL72" s="105">
        <f ca="1">SUM($F$158:AL158)</f>
        <v>0</v>
      </c>
      <c r="AM72" s="105">
        <f ca="1">SUM($F$158:AM158)</f>
        <v>0</v>
      </c>
      <c r="AN72" s="105">
        <f ca="1">SUM($F$158:AN158)</f>
        <v>0</v>
      </c>
      <c r="AO72" s="105">
        <f ca="1">SUM($F$158:AO158)</f>
        <v>0</v>
      </c>
      <c r="AP72" s="105">
        <f ca="1">SUM($F$158:AP158)</f>
        <v>0</v>
      </c>
      <c r="AQ72" s="105">
        <f ca="1">SUM($F$158:AQ158)</f>
        <v>0</v>
      </c>
      <c r="AR72" s="105">
        <f ca="1">SUM($F$158:AR158)</f>
        <v>0</v>
      </c>
      <c r="AS72" s="105">
        <f ca="1">SUM($F$158:AS158)</f>
        <v>0</v>
      </c>
      <c r="AT72" s="105">
        <f ca="1">SUM($F$158:AT158)</f>
        <v>0</v>
      </c>
      <c r="AU72" s="105">
        <f ca="1">SUM($F$158:AU158)</f>
        <v>0</v>
      </c>
      <c r="AV72" s="105">
        <f ca="1">SUM($F$158:AV158)</f>
        <v>0</v>
      </c>
      <c r="AW72" s="105">
        <f ca="1">SUM($F$158:AW158)</f>
        <v>0</v>
      </c>
      <c r="AX72" s="105">
        <f ca="1">SUM($F$158:AX158)</f>
        <v>0</v>
      </c>
      <c r="AY72" s="105">
        <f ca="1">SUM($F$158:AY158)</f>
        <v>0</v>
      </c>
      <c r="AZ72" s="105">
        <f ca="1">SUM($F$158:AZ158)</f>
        <v>0</v>
      </c>
      <c r="BA72" s="105">
        <f ca="1">SUM($F$158:BA158)</f>
        <v>0</v>
      </c>
      <c r="BB72" s="105">
        <f ca="1">SUM($F$158:BB158)</f>
        <v>0</v>
      </c>
      <c r="BC72" s="105">
        <f ca="1">SUM($F$158:BC158)</f>
        <v>0</v>
      </c>
      <c r="BD72" s="105">
        <f ca="1">SUM($F$158:BD158)</f>
        <v>0</v>
      </c>
      <c r="BE72" s="105">
        <f ca="1">SUM($F$158:BE158)</f>
        <v>0</v>
      </c>
      <c r="BF72" s="105">
        <f ca="1">SUM($F$158:BF158)</f>
        <v>0</v>
      </c>
      <c r="BG72" s="105">
        <f ca="1">SUM($F$158:BG158)</f>
        <v>0</v>
      </c>
      <c r="BH72" s="82">
        <f ca="1">SUM($F$158:BH158)</f>
        <v>0</v>
      </c>
    </row>
    <row r="73" spans="2:60" ht="20.100000000000001" customHeight="1">
      <c r="B73" s="119"/>
      <c r="C73" s="89"/>
      <c r="D73" s="356" t="s">
        <v>164</v>
      </c>
      <c r="E73" s="88"/>
      <c r="F73" s="105">
        <f t="shared" ref="F73:AK73" si="58">SUM(F74:F76)</f>
        <v>0</v>
      </c>
      <c r="G73" s="105">
        <f t="shared" si="58"/>
        <v>0</v>
      </c>
      <c r="H73" s="105">
        <f t="shared" si="58"/>
        <v>0</v>
      </c>
      <c r="I73" s="105">
        <f t="shared" si="58"/>
        <v>0</v>
      </c>
      <c r="J73" s="105">
        <f t="shared" si="58"/>
        <v>0</v>
      </c>
      <c r="K73" s="105">
        <f t="shared" si="58"/>
        <v>0</v>
      </c>
      <c r="L73" s="105">
        <f t="shared" si="58"/>
        <v>0</v>
      </c>
      <c r="M73" s="105">
        <f t="shared" si="58"/>
        <v>0</v>
      </c>
      <c r="N73" s="105">
        <f t="shared" si="58"/>
        <v>0</v>
      </c>
      <c r="O73" s="105">
        <f t="shared" si="58"/>
        <v>0</v>
      </c>
      <c r="P73" s="105">
        <f t="shared" si="58"/>
        <v>0</v>
      </c>
      <c r="Q73" s="105">
        <f t="shared" si="58"/>
        <v>0</v>
      </c>
      <c r="R73" s="105">
        <f t="shared" si="58"/>
        <v>0</v>
      </c>
      <c r="S73" s="105">
        <f t="shared" si="58"/>
        <v>0</v>
      </c>
      <c r="T73" s="105">
        <f t="shared" si="58"/>
        <v>0</v>
      </c>
      <c r="U73" s="105">
        <f t="shared" si="58"/>
        <v>0</v>
      </c>
      <c r="V73" s="105">
        <f t="shared" si="58"/>
        <v>0</v>
      </c>
      <c r="W73" s="105">
        <f t="shared" si="58"/>
        <v>0</v>
      </c>
      <c r="X73" s="105">
        <f t="shared" si="58"/>
        <v>0</v>
      </c>
      <c r="Y73" s="105">
        <f t="shared" si="58"/>
        <v>0</v>
      </c>
      <c r="Z73" s="105">
        <f t="shared" si="58"/>
        <v>0</v>
      </c>
      <c r="AA73" s="105">
        <f t="shared" si="58"/>
        <v>0</v>
      </c>
      <c r="AB73" s="105">
        <f t="shared" si="58"/>
        <v>0</v>
      </c>
      <c r="AC73" s="105">
        <f t="shared" si="58"/>
        <v>0</v>
      </c>
      <c r="AD73" s="231">
        <f t="shared" si="58"/>
        <v>0</v>
      </c>
      <c r="AE73" s="105">
        <f t="shared" si="58"/>
        <v>0</v>
      </c>
      <c r="AF73" s="105">
        <f t="shared" si="58"/>
        <v>0</v>
      </c>
      <c r="AG73" s="105">
        <f t="shared" si="58"/>
        <v>0</v>
      </c>
      <c r="AH73" s="105">
        <f t="shared" si="58"/>
        <v>0</v>
      </c>
      <c r="AI73" s="105">
        <f t="shared" si="58"/>
        <v>0</v>
      </c>
      <c r="AJ73" s="105">
        <f t="shared" si="58"/>
        <v>0</v>
      </c>
      <c r="AK73" s="105">
        <f t="shared" si="58"/>
        <v>0</v>
      </c>
      <c r="AL73" s="105">
        <f t="shared" ref="AL73:BH73" si="59">SUM(AL74:AL76)</f>
        <v>0</v>
      </c>
      <c r="AM73" s="105">
        <f t="shared" si="59"/>
        <v>0</v>
      </c>
      <c r="AN73" s="105">
        <f t="shared" si="59"/>
        <v>0</v>
      </c>
      <c r="AO73" s="105">
        <f t="shared" si="59"/>
        <v>0</v>
      </c>
      <c r="AP73" s="105">
        <f t="shared" si="59"/>
        <v>0</v>
      </c>
      <c r="AQ73" s="105">
        <f t="shared" si="59"/>
        <v>0</v>
      </c>
      <c r="AR73" s="105">
        <f t="shared" si="59"/>
        <v>0</v>
      </c>
      <c r="AS73" s="105">
        <f t="shared" si="59"/>
        <v>0</v>
      </c>
      <c r="AT73" s="105">
        <f t="shared" si="59"/>
        <v>0</v>
      </c>
      <c r="AU73" s="105">
        <f t="shared" si="59"/>
        <v>0</v>
      </c>
      <c r="AV73" s="105">
        <f t="shared" si="59"/>
        <v>0</v>
      </c>
      <c r="AW73" s="105">
        <f t="shared" si="59"/>
        <v>0</v>
      </c>
      <c r="AX73" s="105">
        <f t="shared" si="59"/>
        <v>0</v>
      </c>
      <c r="AY73" s="105">
        <f t="shared" si="59"/>
        <v>0</v>
      </c>
      <c r="AZ73" s="105">
        <f t="shared" si="59"/>
        <v>0</v>
      </c>
      <c r="BA73" s="105">
        <f t="shared" si="59"/>
        <v>0</v>
      </c>
      <c r="BB73" s="105">
        <f t="shared" si="59"/>
        <v>0</v>
      </c>
      <c r="BC73" s="105">
        <f t="shared" si="59"/>
        <v>0</v>
      </c>
      <c r="BD73" s="105">
        <f t="shared" si="59"/>
        <v>0</v>
      </c>
      <c r="BE73" s="105">
        <f t="shared" si="59"/>
        <v>0</v>
      </c>
      <c r="BF73" s="105">
        <f t="shared" si="59"/>
        <v>0</v>
      </c>
      <c r="BG73" s="105">
        <f t="shared" si="59"/>
        <v>0</v>
      </c>
      <c r="BH73" s="82">
        <f t="shared" si="59"/>
        <v>0</v>
      </c>
    </row>
    <row r="74" spans="2:60" ht="20.100000000000001" customHeight="1">
      <c r="B74" s="119"/>
      <c r="C74" s="89"/>
      <c r="D74" s="85"/>
      <c r="E74" s="87" t="s">
        <v>220</v>
      </c>
      <c r="F74" s="105">
        <f>SUM($F$153:F153)</f>
        <v>0</v>
      </c>
      <c r="G74" s="105">
        <f>SUM($F$153:G153)</f>
        <v>0</v>
      </c>
      <c r="H74" s="105">
        <f>SUM($F$153:H153)</f>
        <v>0</v>
      </c>
      <c r="I74" s="105">
        <f>SUM($F$153:I153)</f>
        <v>0</v>
      </c>
      <c r="J74" s="105">
        <f>SUM($F$153:J153)</f>
        <v>0</v>
      </c>
      <c r="K74" s="105">
        <f>SUM($F$153:K153)</f>
        <v>0</v>
      </c>
      <c r="L74" s="105">
        <f>SUM($F$153:L153)</f>
        <v>0</v>
      </c>
      <c r="M74" s="105">
        <f>SUM($F$153:M153)</f>
        <v>0</v>
      </c>
      <c r="N74" s="105">
        <f>SUM($F$153:N153)</f>
        <v>0</v>
      </c>
      <c r="O74" s="105">
        <f>SUM($F$153:O153)</f>
        <v>0</v>
      </c>
      <c r="P74" s="105">
        <f>SUM($F$153:P153)</f>
        <v>0</v>
      </c>
      <c r="Q74" s="105">
        <f>SUM($F$153:Q153)</f>
        <v>0</v>
      </c>
      <c r="R74" s="105">
        <f>SUM($F$153:R153)</f>
        <v>0</v>
      </c>
      <c r="S74" s="105">
        <f>SUM($F$153:S153)</f>
        <v>0</v>
      </c>
      <c r="T74" s="105">
        <f>SUM($F$153:T153)</f>
        <v>0</v>
      </c>
      <c r="U74" s="105">
        <f>SUM($F$153:U153)</f>
        <v>0</v>
      </c>
      <c r="V74" s="105">
        <f>SUM($F$153:V153)</f>
        <v>0</v>
      </c>
      <c r="W74" s="105">
        <f>SUM($F$153:W153)</f>
        <v>0</v>
      </c>
      <c r="X74" s="105">
        <f>SUM($F$153:X153)</f>
        <v>0</v>
      </c>
      <c r="Y74" s="105">
        <f>SUM($F$153:Y153)</f>
        <v>0</v>
      </c>
      <c r="Z74" s="105">
        <f>SUM($F$153:Z153)</f>
        <v>0</v>
      </c>
      <c r="AA74" s="105">
        <f>SUM($F$153:AA153)</f>
        <v>0</v>
      </c>
      <c r="AB74" s="105">
        <f>SUM($F$153:AB153)</f>
        <v>0</v>
      </c>
      <c r="AC74" s="105">
        <f>SUM($F$153:AC153)</f>
        <v>0</v>
      </c>
      <c r="AD74" s="105">
        <f>SUM($F$153:AD153)</f>
        <v>0</v>
      </c>
      <c r="AE74" s="105">
        <f>SUM($F$153:AE153)</f>
        <v>0</v>
      </c>
      <c r="AF74" s="105">
        <f>SUM($F$153:AF153)</f>
        <v>0</v>
      </c>
      <c r="AG74" s="105">
        <f>SUM($F$153:AG153)</f>
        <v>0</v>
      </c>
      <c r="AH74" s="105">
        <f>SUM($F$153:AH153)</f>
        <v>0</v>
      </c>
      <c r="AI74" s="105">
        <f>SUM($F$153:AI153)</f>
        <v>0</v>
      </c>
      <c r="AJ74" s="105">
        <f>SUM($F$153:AJ153)</f>
        <v>0</v>
      </c>
      <c r="AK74" s="105">
        <f>SUM($F$153:AK153)</f>
        <v>0</v>
      </c>
      <c r="AL74" s="105">
        <f>SUM($F$153:AL153)</f>
        <v>0</v>
      </c>
      <c r="AM74" s="105">
        <f>SUM($F$153:AM153)</f>
        <v>0</v>
      </c>
      <c r="AN74" s="105">
        <f>SUM($F$153:AN153)</f>
        <v>0</v>
      </c>
      <c r="AO74" s="105">
        <f>SUM($F$153:AO153)</f>
        <v>0</v>
      </c>
      <c r="AP74" s="105">
        <f>SUM($F$153:AP153)</f>
        <v>0</v>
      </c>
      <c r="AQ74" s="105">
        <f>SUM($F$153:AQ153)</f>
        <v>0</v>
      </c>
      <c r="AR74" s="105">
        <f>SUM($F$153:AR153)</f>
        <v>0</v>
      </c>
      <c r="AS74" s="105">
        <f>SUM($F$153:AS153)</f>
        <v>0</v>
      </c>
      <c r="AT74" s="105">
        <f>SUM($F$153:AT153)</f>
        <v>0</v>
      </c>
      <c r="AU74" s="105">
        <f>SUM($F$153:AU153)</f>
        <v>0</v>
      </c>
      <c r="AV74" s="105">
        <f>SUM($F$153:AV153)</f>
        <v>0</v>
      </c>
      <c r="AW74" s="105">
        <f>SUM($F$153:AW153)</f>
        <v>0</v>
      </c>
      <c r="AX74" s="105">
        <f>SUM($F$153:AX153)</f>
        <v>0</v>
      </c>
      <c r="AY74" s="105">
        <f>SUM($F$153:AY153)</f>
        <v>0</v>
      </c>
      <c r="AZ74" s="105">
        <f>SUM($F$153:AZ153)</f>
        <v>0</v>
      </c>
      <c r="BA74" s="105">
        <f>SUM($F$153:BA153)</f>
        <v>0</v>
      </c>
      <c r="BB74" s="105">
        <f>SUM($F$153:BB153)</f>
        <v>0</v>
      </c>
      <c r="BC74" s="105">
        <f>SUM($F$153:BC153)</f>
        <v>0</v>
      </c>
      <c r="BD74" s="105">
        <f>SUM($F$153:BD153)</f>
        <v>0</v>
      </c>
      <c r="BE74" s="105">
        <f>SUM($F$153:BE153)</f>
        <v>0</v>
      </c>
      <c r="BF74" s="105">
        <f>SUM($F$153:BF153)</f>
        <v>0</v>
      </c>
      <c r="BG74" s="105">
        <f>SUM($F$153:BG153)</f>
        <v>0</v>
      </c>
      <c r="BH74" s="82">
        <f>SUM($F$153:BH153)</f>
        <v>0</v>
      </c>
    </row>
    <row r="75" spans="2:60" ht="20.100000000000001" customHeight="1">
      <c r="B75" s="119"/>
      <c r="C75" s="89"/>
      <c r="D75" s="85"/>
      <c r="E75" s="87" t="s">
        <v>221</v>
      </c>
      <c r="F75" s="34"/>
      <c r="G75" s="34"/>
      <c r="H75" s="34"/>
      <c r="I75" s="34"/>
      <c r="J75" s="34"/>
      <c r="K75" s="34"/>
      <c r="L75" s="34"/>
      <c r="M75" s="34"/>
      <c r="N75" s="34"/>
      <c r="O75" s="34"/>
      <c r="P75" s="34"/>
      <c r="Q75" s="34"/>
      <c r="R75" s="34"/>
      <c r="S75" s="34"/>
      <c r="T75" s="34"/>
      <c r="U75" s="34"/>
      <c r="V75" s="34"/>
      <c r="W75" s="34"/>
      <c r="X75" s="34"/>
      <c r="Y75" s="34"/>
      <c r="Z75" s="34"/>
      <c r="AA75" s="34"/>
      <c r="AB75" s="34"/>
      <c r="AC75" s="34"/>
      <c r="AD75" s="228"/>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41"/>
    </row>
    <row r="76" spans="2:60" ht="20.100000000000001" customHeight="1">
      <c r="B76" s="119"/>
      <c r="C76" s="89"/>
      <c r="D76" s="85"/>
      <c r="E76" s="213"/>
      <c r="F76" s="34"/>
      <c r="G76" s="34"/>
      <c r="H76" s="34"/>
      <c r="I76" s="34"/>
      <c r="J76" s="34"/>
      <c r="K76" s="34"/>
      <c r="L76" s="34"/>
      <c r="M76" s="34"/>
      <c r="N76" s="34"/>
      <c r="O76" s="34"/>
      <c r="P76" s="34"/>
      <c r="Q76" s="34"/>
      <c r="R76" s="34"/>
      <c r="S76" s="34"/>
      <c r="T76" s="34"/>
      <c r="U76" s="34"/>
      <c r="V76" s="34"/>
      <c r="W76" s="34"/>
      <c r="X76" s="34"/>
      <c r="Y76" s="34"/>
      <c r="Z76" s="34"/>
      <c r="AA76" s="34"/>
      <c r="AB76" s="34"/>
      <c r="AC76" s="34"/>
      <c r="AD76" s="228"/>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41"/>
    </row>
    <row r="77" spans="2:60" ht="20.100000000000001" customHeight="1">
      <c r="B77" s="119"/>
      <c r="C77" s="89"/>
      <c r="D77" s="356" t="s">
        <v>166</v>
      </c>
      <c r="E77" s="88"/>
      <c r="F77" s="105">
        <f t="shared" ref="F77:AK77" si="60">SUM(F78:F80)</f>
        <v>0</v>
      </c>
      <c r="G77" s="105">
        <f t="shared" si="60"/>
        <v>0</v>
      </c>
      <c r="H77" s="105">
        <f t="shared" si="60"/>
        <v>0</v>
      </c>
      <c r="I77" s="105">
        <f t="shared" si="60"/>
        <v>0</v>
      </c>
      <c r="J77" s="105">
        <f t="shared" si="60"/>
        <v>0</v>
      </c>
      <c r="K77" s="105">
        <f t="shared" si="60"/>
        <v>0</v>
      </c>
      <c r="L77" s="105">
        <f t="shared" si="60"/>
        <v>0</v>
      </c>
      <c r="M77" s="105">
        <f t="shared" si="60"/>
        <v>0</v>
      </c>
      <c r="N77" s="105">
        <f t="shared" si="60"/>
        <v>0</v>
      </c>
      <c r="O77" s="105">
        <f t="shared" si="60"/>
        <v>0</v>
      </c>
      <c r="P77" s="105">
        <f t="shared" si="60"/>
        <v>0</v>
      </c>
      <c r="Q77" s="105">
        <f t="shared" si="60"/>
        <v>0</v>
      </c>
      <c r="R77" s="105">
        <f t="shared" si="60"/>
        <v>0</v>
      </c>
      <c r="S77" s="105">
        <f t="shared" si="60"/>
        <v>0</v>
      </c>
      <c r="T77" s="105">
        <f t="shared" si="60"/>
        <v>0</v>
      </c>
      <c r="U77" s="105">
        <f t="shared" si="60"/>
        <v>0</v>
      </c>
      <c r="V77" s="105">
        <f t="shared" si="60"/>
        <v>0</v>
      </c>
      <c r="W77" s="105">
        <f t="shared" si="60"/>
        <v>0</v>
      </c>
      <c r="X77" s="105">
        <f t="shared" si="60"/>
        <v>0</v>
      </c>
      <c r="Y77" s="105">
        <f t="shared" si="60"/>
        <v>0</v>
      </c>
      <c r="Z77" s="105">
        <f t="shared" si="60"/>
        <v>0</v>
      </c>
      <c r="AA77" s="105">
        <f t="shared" si="60"/>
        <v>0</v>
      </c>
      <c r="AB77" s="105">
        <f t="shared" si="60"/>
        <v>0</v>
      </c>
      <c r="AC77" s="105">
        <f t="shared" si="60"/>
        <v>0</v>
      </c>
      <c r="AD77" s="231">
        <f t="shared" si="60"/>
        <v>0</v>
      </c>
      <c r="AE77" s="105">
        <f t="shared" si="60"/>
        <v>0</v>
      </c>
      <c r="AF77" s="105">
        <f t="shared" si="60"/>
        <v>0</v>
      </c>
      <c r="AG77" s="105">
        <f t="shared" si="60"/>
        <v>0</v>
      </c>
      <c r="AH77" s="105">
        <f t="shared" si="60"/>
        <v>0</v>
      </c>
      <c r="AI77" s="105">
        <f t="shared" si="60"/>
        <v>0</v>
      </c>
      <c r="AJ77" s="105">
        <f t="shared" si="60"/>
        <v>0</v>
      </c>
      <c r="AK77" s="105">
        <f t="shared" si="60"/>
        <v>0</v>
      </c>
      <c r="AL77" s="105">
        <f t="shared" ref="AL77:BH77" si="61">SUM(AL78:AL80)</f>
        <v>0</v>
      </c>
      <c r="AM77" s="105">
        <f t="shared" si="61"/>
        <v>0</v>
      </c>
      <c r="AN77" s="105">
        <f t="shared" si="61"/>
        <v>0</v>
      </c>
      <c r="AO77" s="105">
        <f t="shared" si="61"/>
        <v>0</v>
      </c>
      <c r="AP77" s="105">
        <f t="shared" si="61"/>
        <v>0</v>
      </c>
      <c r="AQ77" s="105">
        <f t="shared" si="61"/>
        <v>0</v>
      </c>
      <c r="AR77" s="105">
        <f t="shared" si="61"/>
        <v>0</v>
      </c>
      <c r="AS77" s="105">
        <f t="shared" si="61"/>
        <v>0</v>
      </c>
      <c r="AT77" s="105">
        <f t="shared" si="61"/>
        <v>0</v>
      </c>
      <c r="AU77" s="105">
        <f t="shared" si="61"/>
        <v>0</v>
      </c>
      <c r="AV77" s="105">
        <f t="shared" si="61"/>
        <v>0</v>
      </c>
      <c r="AW77" s="105">
        <f t="shared" si="61"/>
        <v>0</v>
      </c>
      <c r="AX77" s="105">
        <f t="shared" si="61"/>
        <v>0</v>
      </c>
      <c r="AY77" s="105">
        <f t="shared" si="61"/>
        <v>0</v>
      </c>
      <c r="AZ77" s="105">
        <f t="shared" si="61"/>
        <v>0</v>
      </c>
      <c r="BA77" s="105">
        <f t="shared" si="61"/>
        <v>0</v>
      </c>
      <c r="BB77" s="105">
        <f t="shared" si="61"/>
        <v>0</v>
      </c>
      <c r="BC77" s="105">
        <f t="shared" si="61"/>
        <v>0</v>
      </c>
      <c r="BD77" s="105">
        <f t="shared" si="61"/>
        <v>0</v>
      </c>
      <c r="BE77" s="105">
        <f t="shared" si="61"/>
        <v>0</v>
      </c>
      <c r="BF77" s="105">
        <f t="shared" si="61"/>
        <v>0</v>
      </c>
      <c r="BG77" s="105">
        <f t="shared" si="61"/>
        <v>0</v>
      </c>
      <c r="BH77" s="82">
        <f t="shared" si="61"/>
        <v>0</v>
      </c>
    </row>
    <row r="78" spans="2:60" ht="20.100000000000001" customHeight="1">
      <c r="B78" s="119"/>
      <c r="C78" s="89"/>
      <c r="D78" s="89"/>
      <c r="E78" s="87" t="s">
        <v>165</v>
      </c>
      <c r="F78" s="34"/>
      <c r="G78" s="34"/>
      <c r="H78" s="34"/>
      <c r="I78" s="34"/>
      <c r="J78" s="34"/>
      <c r="K78" s="34"/>
      <c r="L78" s="34"/>
      <c r="M78" s="34"/>
      <c r="N78" s="34"/>
      <c r="O78" s="34"/>
      <c r="P78" s="34"/>
      <c r="Q78" s="34"/>
      <c r="R78" s="34"/>
      <c r="S78" s="34"/>
      <c r="T78" s="34"/>
      <c r="U78" s="34"/>
      <c r="V78" s="34"/>
      <c r="W78" s="34"/>
      <c r="X78" s="34"/>
      <c r="Y78" s="34"/>
      <c r="Z78" s="34"/>
      <c r="AA78" s="34"/>
      <c r="AB78" s="34"/>
      <c r="AC78" s="34"/>
      <c r="AD78" s="228"/>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41"/>
    </row>
    <row r="79" spans="2:60" ht="20.100000000000001" customHeight="1">
      <c r="B79" s="119"/>
      <c r="C79" s="89"/>
      <c r="D79" s="89"/>
      <c r="E79" s="87" t="s">
        <v>222</v>
      </c>
      <c r="F79" s="105">
        <f>SUM($F$121:F121)</f>
        <v>0</v>
      </c>
      <c r="G79" s="105">
        <f>SUM($F$121:G121)</f>
        <v>0</v>
      </c>
      <c r="H79" s="105">
        <f>SUM($F$121:H121)</f>
        <v>0</v>
      </c>
      <c r="I79" s="105">
        <f>SUM($F$121:I121)</f>
        <v>0</v>
      </c>
      <c r="J79" s="105">
        <f>SUM($F$121:J121)</f>
        <v>0</v>
      </c>
      <c r="K79" s="105">
        <f>SUM($F$121:K121)</f>
        <v>0</v>
      </c>
      <c r="L79" s="105">
        <f>SUM($F$121:L121)</f>
        <v>0</v>
      </c>
      <c r="M79" s="105">
        <f>SUM($F$121:M121)</f>
        <v>0</v>
      </c>
      <c r="N79" s="105">
        <f>SUM($F$121:N121)</f>
        <v>0</v>
      </c>
      <c r="O79" s="105">
        <f>SUM($F$121:O121)</f>
        <v>0</v>
      </c>
      <c r="P79" s="105">
        <f>SUM($F$121:P121)</f>
        <v>0</v>
      </c>
      <c r="Q79" s="105">
        <f>SUM($F$121:Q121)</f>
        <v>0</v>
      </c>
      <c r="R79" s="105">
        <f>SUM($F$121:R121)</f>
        <v>0</v>
      </c>
      <c r="S79" s="105">
        <f>SUM($F$121:S121)</f>
        <v>0</v>
      </c>
      <c r="T79" s="105">
        <f>SUM($F$121:T121)</f>
        <v>0</v>
      </c>
      <c r="U79" s="105">
        <f>SUM($F$121:U121)</f>
        <v>0</v>
      </c>
      <c r="V79" s="105">
        <f>SUM($F$121:V121)</f>
        <v>0</v>
      </c>
      <c r="W79" s="105">
        <f>SUM($F$121:W121)</f>
        <v>0</v>
      </c>
      <c r="X79" s="105">
        <f>SUM($F$121:X121)</f>
        <v>0</v>
      </c>
      <c r="Y79" s="105">
        <f>SUM($F$121:Y121)</f>
        <v>0</v>
      </c>
      <c r="Z79" s="105">
        <f>SUM($F$121:Z121)</f>
        <v>0</v>
      </c>
      <c r="AA79" s="105">
        <f>SUM($F$121:AA121)</f>
        <v>0</v>
      </c>
      <c r="AB79" s="105">
        <f>SUM($F$121:AB121)</f>
        <v>0</v>
      </c>
      <c r="AC79" s="105">
        <f>SUM($F$121:AC121)</f>
        <v>0</v>
      </c>
      <c r="AD79" s="105">
        <f>SUM($F$121:AD121)</f>
        <v>0</v>
      </c>
      <c r="AE79" s="105">
        <f>SUM($F$121:AE121)</f>
        <v>0</v>
      </c>
      <c r="AF79" s="105">
        <f>SUM($F$121:AF121)</f>
        <v>0</v>
      </c>
      <c r="AG79" s="105">
        <f>SUM($F$121:AG121)</f>
        <v>0</v>
      </c>
      <c r="AH79" s="105">
        <f>SUM($F$121:AH121)</f>
        <v>0</v>
      </c>
      <c r="AI79" s="105">
        <f>SUM($F$121:AI121)</f>
        <v>0</v>
      </c>
      <c r="AJ79" s="105">
        <f>SUM($F$121:AJ121)</f>
        <v>0</v>
      </c>
      <c r="AK79" s="105">
        <f>SUM($F$121:AK121)</f>
        <v>0</v>
      </c>
      <c r="AL79" s="105">
        <f>SUM($F$121:AL121)</f>
        <v>0</v>
      </c>
      <c r="AM79" s="105">
        <f>SUM($F$121:AM121)</f>
        <v>0</v>
      </c>
      <c r="AN79" s="105">
        <f>SUM($F$121:AN121)</f>
        <v>0</v>
      </c>
      <c r="AO79" s="105">
        <f>SUM($F$121:AO121)</f>
        <v>0</v>
      </c>
      <c r="AP79" s="105">
        <f>SUM($F$121:AP121)</f>
        <v>0</v>
      </c>
      <c r="AQ79" s="105">
        <f>SUM($F$121:AQ121)</f>
        <v>0</v>
      </c>
      <c r="AR79" s="105">
        <f>SUM($F$121:AR121)</f>
        <v>0</v>
      </c>
      <c r="AS79" s="105">
        <f>SUM($F$121:AS121)</f>
        <v>0</v>
      </c>
      <c r="AT79" s="105">
        <f>SUM($F$121:AT121)</f>
        <v>0</v>
      </c>
      <c r="AU79" s="105">
        <f>SUM($F$121:AU121)</f>
        <v>0</v>
      </c>
      <c r="AV79" s="105">
        <f>SUM($F$121:AV121)</f>
        <v>0</v>
      </c>
      <c r="AW79" s="105">
        <f>SUM($F$121:AW121)</f>
        <v>0</v>
      </c>
      <c r="AX79" s="105">
        <f>SUM($F$121:AX121)</f>
        <v>0</v>
      </c>
      <c r="AY79" s="105">
        <f>SUM($F$121:AY121)</f>
        <v>0</v>
      </c>
      <c r="AZ79" s="105">
        <f>SUM($F$121:AZ121)</f>
        <v>0</v>
      </c>
      <c r="BA79" s="105">
        <f>SUM($F$121:BA121)</f>
        <v>0</v>
      </c>
      <c r="BB79" s="105">
        <f>SUM($F$121:BB121)</f>
        <v>0</v>
      </c>
      <c r="BC79" s="105">
        <f>SUM($F$121:BC121)</f>
        <v>0</v>
      </c>
      <c r="BD79" s="105">
        <f>SUM($F$121:BD121)</f>
        <v>0</v>
      </c>
      <c r="BE79" s="105">
        <f>SUM($F$121:BE121)</f>
        <v>0</v>
      </c>
      <c r="BF79" s="105">
        <f>SUM($F$121:BF121)</f>
        <v>0</v>
      </c>
      <c r="BG79" s="105">
        <f>SUM($F$121:BG121)</f>
        <v>0</v>
      </c>
      <c r="BH79" s="82">
        <f>SUM($F$121:BH121)</f>
        <v>0</v>
      </c>
    </row>
    <row r="80" spans="2:60" ht="20.100000000000001" customHeight="1">
      <c r="B80" s="119"/>
      <c r="C80" s="89"/>
      <c r="D80" s="89"/>
      <c r="E80" s="213"/>
      <c r="F80" s="34"/>
      <c r="G80" s="34"/>
      <c r="H80" s="34"/>
      <c r="I80" s="34"/>
      <c r="J80" s="34"/>
      <c r="K80" s="34"/>
      <c r="L80" s="34"/>
      <c r="M80" s="34"/>
      <c r="N80" s="34"/>
      <c r="O80" s="34"/>
      <c r="P80" s="34"/>
      <c r="Q80" s="34"/>
      <c r="R80" s="34"/>
      <c r="S80" s="34"/>
      <c r="T80" s="34"/>
      <c r="U80" s="34"/>
      <c r="V80" s="34"/>
      <c r="W80" s="34"/>
      <c r="X80" s="34"/>
      <c r="Y80" s="34"/>
      <c r="Z80" s="34"/>
      <c r="AA80" s="34"/>
      <c r="AB80" s="34"/>
      <c r="AC80" s="34"/>
      <c r="AD80" s="228"/>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41"/>
    </row>
    <row r="81" spans="2:60" ht="20.100000000000001" customHeight="1" thickBot="1">
      <c r="B81" s="119"/>
      <c r="C81" s="525"/>
      <c r="D81" s="497"/>
      <c r="E81" s="498"/>
      <c r="F81" s="34"/>
      <c r="G81" s="34"/>
      <c r="H81" s="34"/>
      <c r="I81" s="34"/>
      <c r="J81" s="34"/>
      <c r="K81" s="34"/>
      <c r="L81" s="34"/>
      <c r="M81" s="34"/>
      <c r="N81" s="34"/>
      <c r="O81" s="34"/>
      <c r="P81" s="34"/>
      <c r="Q81" s="34"/>
      <c r="R81" s="34"/>
      <c r="S81" s="34"/>
      <c r="T81" s="34"/>
      <c r="U81" s="34"/>
      <c r="V81" s="34"/>
      <c r="W81" s="34"/>
      <c r="X81" s="34"/>
      <c r="Y81" s="34"/>
      <c r="Z81" s="34"/>
      <c r="AA81" s="34"/>
      <c r="AB81" s="34"/>
      <c r="AC81" s="34"/>
      <c r="AD81" s="228"/>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41"/>
    </row>
    <row r="82" spans="2:60" ht="20.100000000000001" customHeight="1" thickTop="1" thickBot="1">
      <c r="B82" s="119" t="s">
        <v>167</v>
      </c>
      <c r="C82" s="107"/>
      <c r="D82" s="107"/>
      <c r="E82" s="107"/>
      <c r="F82" s="108">
        <f t="shared" ref="F82:AK82" ca="1" si="62">SUM(F71,F81:F81)</f>
        <v>0</v>
      </c>
      <c r="G82" s="108">
        <f t="shared" ca="1" si="62"/>
        <v>0</v>
      </c>
      <c r="H82" s="108">
        <f t="shared" ca="1" si="62"/>
        <v>0</v>
      </c>
      <c r="I82" s="108">
        <f t="shared" ca="1" si="62"/>
        <v>0</v>
      </c>
      <c r="J82" s="108">
        <f t="shared" ca="1" si="62"/>
        <v>0</v>
      </c>
      <c r="K82" s="108">
        <f t="shared" ca="1" si="62"/>
        <v>0</v>
      </c>
      <c r="L82" s="108">
        <f t="shared" ca="1" si="62"/>
        <v>0</v>
      </c>
      <c r="M82" s="108">
        <f t="shared" ca="1" si="62"/>
        <v>0</v>
      </c>
      <c r="N82" s="108">
        <f t="shared" ca="1" si="62"/>
        <v>0</v>
      </c>
      <c r="O82" s="108">
        <f t="shared" ca="1" si="62"/>
        <v>0</v>
      </c>
      <c r="P82" s="108">
        <f t="shared" ca="1" si="62"/>
        <v>0</v>
      </c>
      <c r="Q82" s="108">
        <f t="shared" ca="1" si="62"/>
        <v>0</v>
      </c>
      <c r="R82" s="108">
        <f t="shared" ca="1" si="62"/>
        <v>0</v>
      </c>
      <c r="S82" s="108">
        <f t="shared" ca="1" si="62"/>
        <v>0</v>
      </c>
      <c r="T82" s="108">
        <f t="shared" ca="1" si="62"/>
        <v>0</v>
      </c>
      <c r="U82" s="108">
        <f t="shared" ca="1" si="62"/>
        <v>0</v>
      </c>
      <c r="V82" s="108">
        <f t="shared" ca="1" si="62"/>
        <v>0</v>
      </c>
      <c r="W82" s="108">
        <f t="shared" ca="1" si="62"/>
        <v>0</v>
      </c>
      <c r="X82" s="108">
        <f t="shared" ca="1" si="62"/>
        <v>0</v>
      </c>
      <c r="Y82" s="108">
        <f t="shared" ca="1" si="62"/>
        <v>0</v>
      </c>
      <c r="Z82" s="108">
        <f t="shared" ca="1" si="62"/>
        <v>0</v>
      </c>
      <c r="AA82" s="108">
        <f t="shared" ca="1" si="62"/>
        <v>0</v>
      </c>
      <c r="AB82" s="108">
        <f t="shared" ca="1" si="62"/>
        <v>0</v>
      </c>
      <c r="AC82" s="108">
        <f t="shared" ca="1" si="62"/>
        <v>0</v>
      </c>
      <c r="AD82" s="233">
        <f t="shared" ca="1" si="62"/>
        <v>0</v>
      </c>
      <c r="AE82" s="272">
        <f t="shared" ca="1" si="62"/>
        <v>0</v>
      </c>
      <c r="AF82" s="272">
        <f t="shared" ca="1" si="62"/>
        <v>0</v>
      </c>
      <c r="AG82" s="272">
        <f t="shared" ca="1" si="62"/>
        <v>0</v>
      </c>
      <c r="AH82" s="272">
        <f t="shared" ca="1" si="62"/>
        <v>0</v>
      </c>
      <c r="AI82" s="272">
        <f t="shared" ca="1" si="62"/>
        <v>0</v>
      </c>
      <c r="AJ82" s="272">
        <f t="shared" ca="1" si="62"/>
        <v>0</v>
      </c>
      <c r="AK82" s="272">
        <f t="shared" ca="1" si="62"/>
        <v>0</v>
      </c>
      <c r="AL82" s="272">
        <f t="shared" ref="AL82:BH82" ca="1" si="63">SUM(AL71,AL81:AL81)</f>
        <v>0</v>
      </c>
      <c r="AM82" s="272">
        <f t="shared" ca="1" si="63"/>
        <v>0</v>
      </c>
      <c r="AN82" s="272">
        <f t="shared" ca="1" si="63"/>
        <v>0</v>
      </c>
      <c r="AO82" s="272">
        <f t="shared" ca="1" si="63"/>
        <v>0</v>
      </c>
      <c r="AP82" s="272">
        <f t="shared" ca="1" si="63"/>
        <v>0</v>
      </c>
      <c r="AQ82" s="272">
        <f t="shared" ca="1" si="63"/>
        <v>0</v>
      </c>
      <c r="AR82" s="272">
        <f t="shared" ca="1" si="63"/>
        <v>0</v>
      </c>
      <c r="AS82" s="272">
        <f t="shared" ca="1" si="63"/>
        <v>0</v>
      </c>
      <c r="AT82" s="272">
        <f t="shared" ca="1" si="63"/>
        <v>0</v>
      </c>
      <c r="AU82" s="272">
        <f t="shared" ca="1" si="63"/>
        <v>0</v>
      </c>
      <c r="AV82" s="272">
        <f t="shared" ca="1" si="63"/>
        <v>0</v>
      </c>
      <c r="AW82" s="272">
        <f t="shared" ca="1" si="63"/>
        <v>0</v>
      </c>
      <c r="AX82" s="272">
        <f t="shared" ca="1" si="63"/>
        <v>0</v>
      </c>
      <c r="AY82" s="272">
        <f t="shared" ca="1" si="63"/>
        <v>0</v>
      </c>
      <c r="AZ82" s="272">
        <f t="shared" ca="1" si="63"/>
        <v>0</v>
      </c>
      <c r="BA82" s="272">
        <f t="shared" ca="1" si="63"/>
        <v>0</v>
      </c>
      <c r="BB82" s="272">
        <f t="shared" ca="1" si="63"/>
        <v>0</v>
      </c>
      <c r="BC82" s="272">
        <f t="shared" ca="1" si="63"/>
        <v>0</v>
      </c>
      <c r="BD82" s="272">
        <f t="shared" ca="1" si="63"/>
        <v>0</v>
      </c>
      <c r="BE82" s="272">
        <f t="shared" ca="1" si="63"/>
        <v>0</v>
      </c>
      <c r="BF82" s="272">
        <f t="shared" ca="1" si="63"/>
        <v>0</v>
      </c>
      <c r="BG82" s="272">
        <f t="shared" ca="1" si="63"/>
        <v>0</v>
      </c>
      <c r="BH82" s="273">
        <f t="shared" ca="1" si="63"/>
        <v>0</v>
      </c>
    </row>
    <row r="83" spans="2:60" ht="20.100000000000001" customHeight="1" thickTop="1" thickBot="1">
      <c r="B83" s="121" t="s">
        <v>168</v>
      </c>
      <c r="C83" s="122"/>
      <c r="D83" s="122"/>
      <c r="E83" s="122"/>
      <c r="F83" s="44">
        <f t="shared" ref="F83:AK83" ca="1" si="64">SUM(F69,F82)</f>
        <v>0</v>
      </c>
      <c r="G83" s="44">
        <f t="shared" ca="1" si="64"/>
        <v>0</v>
      </c>
      <c r="H83" s="44">
        <f t="shared" ca="1" si="64"/>
        <v>0</v>
      </c>
      <c r="I83" s="44">
        <f t="shared" ca="1" si="64"/>
        <v>0</v>
      </c>
      <c r="J83" s="44">
        <f t="shared" ca="1" si="64"/>
        <v>0</v>
      </c>
      <c r="K83" s="44">
        <f t="shared" ca="1" si="64"/>
        <v>0</v>
      </c>
      <c r="L83" s="44">
        <f t="shared" ca="1" si="64"/>
        <v>0</v>
      </c>
      <c r="M83" s="44">
        <f t="shared" ca="1" si="64"/>
        <v>0</v>
      </c>
      <c r="N83" s="44">
        <f t="shared" ca="1" si="64"/>
        <v>0</v>
      </c>
      <c r="O83" s="44">
        <f t="shared" ca="1" si="64"/>
        <v>0</v>
      </c>
      <c r="P83" s="44">
        <f t="shared" ca="1" si="64"/>
        <v>0</v>
      </c>
      <c r="Q83" s="44">
        <f t="shared" ca="1" si="64"/>
        <v>0</v>
      </c>
      <c r="R83" s="44">
        <f t="shared" ca="1" si="64"/>
        <v>0</v>
      </c>
      <c r="S83" s="44">
        <f t="shared" ca="1" si="64"/>
        <v>0</v>
      </c>
      <c r="T83" s="44">
        <f t="shared" ca="1" si="64"/>
        <v>0</v>
      </c>
      <c r="U83" s="44">
        <f t="shared" ca="1" si="64"/>
        <v>0</v>
      </c>
      <c r="V83" s="44">
        <f t="shared" ca="1" si="64"/>
        <v>0</v>
      </c>
      <c r="W83" s="44">
        <f t="shared" ca="1" si="64"/>
        <v>0</v>
      </c>
      <c r="X83" s="44">
        <f t="shared" ca="1" si="64"/>
        <v>0</v>
      </c>
      <c r="Y83" s="44">
        <f t="shared" ca="1" si="64"/>
        <v>0</v>
      </c>
      <c r="Z83" s="44">
        <f t="shared" ca="1" si="64"/>
        <v>0</v>
      </c>
      <c r="AA83" s="44">
        <f t="shared" ca="1" si="64"/>
        <v>0</v>
      </c>
      <c r="AB83" s="44">
        <f t="shared" ca="1" si="64"/>
        <v>0</v>
      </c>
      <c r="AC83" s="44">
        <f t="shared" ca="1" si="64"/>
        <v>0</v>
      </c>
      <c r="AD83" s="230">
        <f t="shared" ca="1" si="64"/>
        <v>0</v>
      </c>
      <c r="AE83" s="281">
        <f t="shared" ca="1" si="64"/>
        <v>0</v>
      </c>
      <c r="AF83" s="281">
        <f t="shared" ca="1" si="64"/>
        <v>0</v>
      </c>
      <c r="AG83" s="281">
        <f t="shared" ca="1" si="64"/>
        <v>0</v>
      </c>
      <c r="AH83" s="281">
        <f t="shared" ca="1" si="64"/>
        <v>0</v>
      </c>
      <c r="AI83" s="281">
        <f t="shared" ca="1" si="64"/>
        <v>0</v>
      </c>
      <c r="AJ83" s="281">
        <f t="shared" ca="1" si="64"/>
        <v>0</v>
      </c>
      <c r="AK83" s="281">
        <f t="shared" ca="1" si="64"/>
        <v>0</v>
      </c>
      <c r="AL83" s="281">
        <f t="shared" ref="AL83:BH83" ca="1" si="65">SUM(AL69,AL82)</f>
        <v>0</v>
      </c>
      <c r="AM83" s="281">
        <f t="shared" ca="1" si="65"/>
        <v>0</v>
      </c>
      <c r="AN83" s="281">
        <f t="shared" ca="1" si="65"/>
        <v>0</v>
      </c>
      <c r="AO83" s="281">
        <f t="shared" ca="1" si="65"/>
        <v>0</v>
      </c>
      <c r="AP83" s="281">
        <f t="shared" ca="1" si="65"/>
        <v>0</v>
      </c>
      <c r="AQ83" s="281">
        <f t="shared" ca="1" si="65"/>
        <v>0</v>
      </c>
      <c r="AR83" s="281">
        <f t="shared" ca="1" si="65"/>
        <v>0</v>
      </c>
      <c r="AS83" s="281">
        <f t="shared" ca="1" si="65"/>
        <v>0</v>
      </c>
      <c r="AT83" s="281">
        <f t="shared" ca="1" si="65"/>
        <v>0</v>
      </c>
      <c r="AU83" s="281">
        <f t="shared" ca="1" si="65"/>
        <v>0</v>
      </c>
      <c r="AV83" s="281">
        <f t="shared" ca="1" si="65"/>
        <v>0</v>
      </c>
      <c r="AW83" s="281">
        <f t="shared" ca="1" si="65"/>
        <v>0</v>
      </c>
      <c r="AX83" s="281">
        <f t="shared" ca="1" si="65"/>
        <v>0</v>
      </c>
      <c r="AY83" s="281">
        <f t="shared" ca="1" si="65"/>
        <v>0</v>
      </c>
      <c r="AZ83" s="281">
        <f t="shared" ca="1" si="65"/>
        <v>0</v>
      </c>
      <c r="BA83" s="281">
        <f t="shared" ca="1" si="65"/>
        <v>0</v>
      </c>
      <c r="BB83" s="281">
        <f t="shared" ca="1" si="65"/>
        <v>0</v>
      </c>
      <c r="BC83" s="281">
        <f t="shared" ca="1" si="65"/>
        <v>0</v>
      </c>
      <c r="BD83" s="281">
        <f t="shared" ca="1" si="65"/>
        <v>0</v>
      </c>
      <c r="BE83" s="281">
        <f t="shared" ca="1" si="65"/>
        <v>0</v>
      </c>
      <c r="BF83" s="281">
        <f t="shared" ca="1" si="65"/>
        <v>0</v>
      </c>
      <c r="BG83" s="281">
        <f t="shared" ca="1" si="65"/>
        <v>0</v>
      </c>
      <c r="BH83" s="282">
        <f t="shared" ca="1" si="65"/>
        <v>0</v>
      </c>
    </row>
    <row r="84" spans="2:60" ht="20.100000000000001" customHeight="1">
      <c r="B84" s="386"/>
      <c r="BH84" s="386"/>
    </row>
    <row r="85" spans="2:60" s="102" customFormat="1" ht="20.100000000000001" customHeight="1">
      <c r="B85" s="102" t="s">
        <v>1</v>
      </c>
    </row>
    <row r="86" spans="2:60" ht="20.100000000000001" customHeight="1" thickBot="1">
      <c r="B86" s="387"/>
      <c r="E86" s="251" t="s">
        <v>202</v>
      </c>
      <c r="F86" s="221" t="s">
        <v>226</v>
      </c>
      <c r="G86" s="221"/>
    </row>
    <row r="87" spans="2:60" ht="20.100000000000001" customHeight="1">
      <c r="B87" s="147"/>
      <c r="C87" s="148"/>
      <c r="D87" s="148"/>
      <c r="E87" s="148"/>
      <c r="F87" s="256" t="s">
        <v>97</v>
      </c>
      <c r="G87" s="148"/>
      <c r="H87" s="148"/>
      <c r="I87" s="148"/>
      <c r="J87" s="149"/>
      <c r="K87" s="154" t="s">
        <v>62</v>
      </c>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c r="AZ87" s="155"/>
      <c r="BA87" s="155"/>
      <c r="BB87" s="155"/>
      <c r="BC87" s="155"/>
      <c r="BD87" s="155"/>
      <c r="BE87" s="155"/>
      <c r="BF87" s="155"/>
      <c r="BG87" s="155"/>
      <c r="BH87" s="156"/>
    </row>
    <row r="88" spans="2:60" ht="20.100000000000001" customHeight="1">
      <c r="B88" s="150"/>
      <c r="C88" s="102"/>
      <c r="D88" s="102"/>
      <c r="E88" s="102"/>
      <c r="F88" s="257"/>
      <c r="G88" s="152"/>
      <c r="H88" s="152"/>
      <c r="I88" s="152"/>
      <c r="J88" s="157"/>
      <c r="K88" s="158">
        <v>1</v>
      </c>
      <c r="L88" s="158">
        <v>2</v>
      </c>
      <c r="M88" s="158">
        <v>3</v>
      </c>
      <c r="N88" s="158">
        <v>4</v>
      </c>
      <c r="O88" s="158">
        <v>5</v>
      </c>
      <c r="P88" s="158">
        <v>6</v>
      </c>
      <c r="Q88" s="158">
        <v>7</v>
      </c>
      <c r="R88" s="158">
        <v>8</v>
      </c>
      <c r="S88" s="158">
        <v>9</v>
      </c>
      <c r="T88" s="158">
        <v>10</v>
      </c>
      <c r="U88" s="158">
        <v>11</v>
      </c>
      <c r="V88" s="158">
        <v>12</v>
      </c>
      <c r="W88" s="158">
        <v>13</v>
      </c>
      <c r="X88" s="158">
        <v>14</v>
      </c>
      <c r="Y88" s="158">
        <v>15</v>
      </c>
      <c r="Z88" s="158">
        <v>16</v>
      </c>
      <c r="AA88" s="158">
        <v>17</v>
      </c>
      <c r="AB88" s="158">
        <v>18</v>
      </c>
      <c r="AC88" s="236">
        <v>19</v>
      </c>
      <c r="AD88" s="158">
        <v>20</v>
      </c>
      <c r="AE88" s="158">
        <v>21</v>
      </c>
      <c r="AF88" s="158">
        <v>22</v>
      </c>
      <c r="AG88" s="158">
        <v>23</v>
      </c>
      <c r="AH88" s="158">
        <v>24</v>
      </c>
      <c r="AI88" s="158">
        <v>25</v>
      </c>
      <c r="AJ88" s="158">
        <v>26</v>
      </c>
      <c r="AK88" s="158">
        <v>27</v>
      </c>
      <c r="AL88" s="158">
        <v>28</v>
      </c>
      <c r="AM88" s="158">
        <v>29</v>
      </c>
      <c r="AN88" s="158">
        <v>30</v>
      </c>
      <c r="AO88" s="158">
        <v>31</v>
      </c>
      <c r="AP88" s="158">
        <v>32</v>
      </c>
      <c r="AQ88" s="158">
        <v>33</v>
      </c>
      <c r="AR88" s="158">
        <v>34</v>
      </c>
      <c r="AS88" s="158">
        <v>35</v>
      </c>
      <c r="AT88" s="158">
        <v>36</v>
      </c>
      <c r="AU88" s="158">
        <v>37</v>
      </c>
      <c r="AV88" s="158">
        <v>38</v>
      </c>
      <c r="AW88" s="158">
        <v>39</v>
      </c>
      <c r="AX88" s="158">
        <v>40</v>
      </c>
      <c r="AY88" s="158">
        <v>41</v>
      </c>
      <c r="AZ88" s="158">
        <v>42</v>
      </c>
      <c r="BA88" s="158">
        <v>43</v>
      </c>
      <c r="BB88" s="158">
        <v>44</v>
      </c>
      <c r="BC88" s="158">
        <v>45</v>
      </c>
      <c r="BD88" s="158">
        <v>46</v>
      </c>
      <c r="BE88" s="158">
        <v>47</v>
      </c>
      <c r="BF88" s="158">
        <v>48</v>
      </c>
      <c r="BG88" s="158">
        <v>49</v>
      </c>
      <c r="BH88" s="159">
        <v>50</v>
      </c>
    </row>
    <row r="89" spans="2:60" ht="20.100000000000001" customHeight="1">
      <c r="B89" s="151" t="s">
        <v>20</v>
      </c>
      <c r="C89" s="152"/>
      <c r="D89" s="152"/>
      <c r="E89" s="153" t="s">
        <v>63</v>
      </c>
      <c r="F89" s="124">
        <f>K89-$H$10</f>
        <v>0</v>
      </c>
      <c r="G89" s="96">
        <f t="shared" ref="G89" si="66">F89+1</f>
        <v>1</v>
      </c>
      <c r="H89" s="96">
        <f t="shared" ref="H89" si="67">G89+1</f>
        <v>2</v>
      </c>
      <c r="I89" s="96">
        <f t="shared" ref="I89" si="68">H89+1</f>
        <v>3</v>
      </c>
      <c r="J89" s="96">
        <f t="shared" ref="J89" si="69">I89+1</f>
        <v>4</v>
      </c>
      <c r="K89" s="123">
        <f>$H$8</f>
        <v>0</v>
      </c>
      <c r="L89" s="33">
        <f>K89+1</f>
        <v>1</v>
      </c>
      <c r="M89" s="33">
        <f t="shared" ref="M89" si="70">L89+1</f>
        <v>2</v>
      </c>
      <c r="N89" s="33">
        <f t="shared" ref="N89" si="71">M89+1</f>
        <v>3</v>
      </c>
      <c r="O89" s="33">
        <f>N89+1</f>
        <v>4</v>
      </c>
      <c r="P89" s="33">
        <f t="shared" ref="P89" si="72">O89+1</f>
        <v>5</v>
      </c>
      <c r="Q89" s="33">
        <f t="shared" ref="Q89" si="73">P89+1</f>
        <v>6</v>
      </c>
      <c r="R89" s="33">
        <f t="shared" ref="R89" si="74">Q89+1</f>
        <v>7</v>
      </c>
      <c r="S89" s="33">
        <f t="shared" ref="S89" si="75">R89+1</f>
        <v>8</v>
      </c>
      <c r="T89" s="33">
        <f t="shared" ref="T89" si="76">S89+1</f>
        <v>9</v>
      </c>
      <c r="U89" s="33">
        <f t="shared" ref="U89" si="77">T89+1</f>
        <v>10</v>
      </c>
      <c r="V89" s="33">
        <f t="shared" ref="V89" si="78">U89+1</f>
        <v>11</v>
      </c>
      <c r="W89" s="33">
        <f t="shared" ref="W89" si="79">V89+1</f>
        <v>12</v>
      </c>
      <c r="X89" s="33">
        <f t="shared" ref="X89" si="80">W89+1</f>
        <v>13</v>
      </c>
      <c r="Y89" s="33">
        <f t="shared" ref="Y89" si="81">X89+1</f>
        <v>14</v>
      </c>
      <c r="Z89" s="33">
        <f t="shared" ref="Z89" si="82">Y89+1</f>
        <v>15</v>
      </c>
      <c r="AA89" s="33">
        <f t="shared" ref="AA89" si="83">Z89+1</f>
        <v>16</v>
      </c>
      <c r="AB89" s="33">
        <f t="shared" ref="AB89" si="84">AA89+1</f>
        <v>17</v>
      </c>
      <c r="AC89" s="215">
        <f t="shared" ref="AC89" si="85">AB89+1</f>
        <v>18</v>
      </c>
      <c r="AD89" s="33">
        <f t="shared" ref="AD89" si="86">AC89+1</f>
        <v>19</v>
      </c>
      <c r="AE89" s="33">
        <f t="shared" ref="AE89" si="87">AD89+1</f>
        <v>20</v>
      </c>
      <c r="AF89" s="33">
        <f t="shared" ref="AF89" si="88">AE89+1</f>
        <v>21</v>
      </c>
      <c r="AG89" s="33">
        <f t="shared" ref="AG89" si="89">AF89+1</f>
        <v>22</v>
      </c>
      <c r="AH89" s="33">
        <f t="shared" ref="AH89" si="90">AG89+1</f>
        <v>23</v>
      </c>
      <c r="AI89" s="33">
        <f t="shared" ref="AI89" si="91">AH89+1</f>
        <v>24</v>
      </c>
      <c r="AJ89" s="33">
        <f t="shared" ref="AJ89" si="92">AI89+1</f>
        <v>25</v>
      </c>
      <c r="AK89" s="33">
        <f t="shared" ref="AK89" si="93">AJ89+1</f>
        <v>26</v>
      </c>
      <c r="AL89" s="33">
        <f t="shared" ref="AL89" si="94">AK89+1</f>
        <v>27</v>
      </c>
      <c r="AM89" s="33">
        <f t="shared" ref="AM89" si="95">AL89+1</f>
        <v>28</v>
      </c>
      <c r="AN89" s="33">
        <f t="shared" ref="AN89" si="96">AM89+1</f>
        <v>29</v>
      </c>
      <c r="AO89" s="33">
        <f t="shared" ref="AO89" si="97">AN89+1</f>
        <v>30</v>
      </c>
      <c r="AP89" s="33">
        <f t="shared" ref="AP89" si="98">AO89+1</f>
        <v>31</v>
      </c>
      <c r="AQ89" s="33">
        <f t="shared" ref="AQ89" si="99">AP89+1</f>
        <v>32</v>
      </c>
      <c r="AR89" s="33">
        <f t="shared" ref="AR89" si="100">AQ89+1</f>
        <v>33</v>
      </c>
      <c r="AS89" s="33">
        <f t="shared" ref="AS89" si="101">AR89+1</f>
        <v>34</v>
      </c>
      <c r="AT89" s="33">
        <f t="shared" ref="AT89" si="102">AS89+1</f>
        <v>35</v>
      </c>
      <c r="AU89" s="33">
        <f t="shared" ref="AU89" si="103">AT89+1</f>
        <v>36</v>
      </c>
      <c r="AV89" s="33">
        <f t="shared" ref="AV89" si="104">AU89+1</f>
        <v>37</v>
      </c>
      <c r="AW89" s="33">
        <f t="shared" ref="AW89" si="105">AV89+1</f>
        <v>38</v>
      </c>
      <c r="AX89" s="33">
        <f t="shared" ref="AX89" si="106">AW89+1</f>
        <v>39</v>
      </c>
      <c r="AY89" s="33">
        <f t="shared" ref="AY89" si="107">AX89+1</f>
        <v>40</v>
      </c>
      <c r="AZ89" s="33">
        <f t="shared" ref="AZ89" si="108">AY89+1</f>
        <v>41</v>
      </c>
      <c r="BA89" s="33">
        <f t="shared" ref="BA89" si="109">AZ89+1</f>
        <v>42</v>
      </c>
      <c r="BB89" s="33">
        <f t="shared" ref="BB89" si="110">BA89+1</f>
        <v>43</v>
      </c>
      <c r="BC89" s="33">
        <f t="shared" ref="BC89" si="111">BB89+1</f>
        <v>44</v>
      </c>
      <c r="BD89" s="33">
        <f t="shared" ref="BD89" si="112">BC89+1</f>
        <v>45</v>
      </c>
      <c r="BE89" s="33">
        <f t="shared" ref="BE89" si="113">BD89+1</f>
        <v>46</v>
      </c>
      <c r="BF89" s="33">
        <f t="shared" ref="BF89" si="114">BE89+1</f>
        <v>47</v>
      </c>
      <c r="BG89" s="33">
        <f t="shared" ref="BG89" si="115">BF89+1</f>
        <v>48</v>
      </c>
      <c r="BH89" s="97">
        <f t="shared" ref="BH89" si="116">BG89+1</f>
        <v>49</v>
      </c>
    </row>
    <row r="90" spans="2:60" ht="20.100000000000001" customHeight="1">
      <c r="B90" s="131" t="s">
        <v>187</v>
      </c>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237"/>
      <c r="AE90" s="237"/>
      <c r="AF90" s="237"/>
      <c r="AG90" s="237"/>
      <c r="AH90" s="237"/>
      <c r="AI90" s="237"/>
      <c r="AJ90" s="237"/>
      <c r="AK90" s="237"/>
      <c r="AL90" s="237"/>
      <c r="AM90" s="237"/>
      <c r="AN90" s="237"/>
      <c r="AO90" s="237"/>
      <c r="AP90" s="237"/>
      <c r="AQ90" s="237"/>
      <c r="AR90" s="237"/>
      <c r="AS90" s="237"/>
      <c r="AT90" s="237"/>
      <c r="AU90" s="237"/>
      <c r="AV90" s="237"/>
      <c r="AW90" s="237"/>
      <c r="AX90" s="237"/>
      <c r="AY90" s="237"/>
      <c r="AZ90" s="237"/>
      <c r="BA90" s="237"/>
      <c r="BB90" s="237"/>
      <c r="BC90" s="237"/>
      <c r="BD90" s="237"/>
      <c r="BE90" s="237"/>
      <c r="BF90" s="237"/>
      <c r="BG90" s="237"/>
      <c r="BH90" s="243"/>
    </row>
    <row r="91" spans="2:60" ht="20.100000000000001" customHeight="1">
      <c r="B91" s="133"/>
      <c r="C91" s="351" t="s">
        <v>224</v>
      </c>
      <c r="D91" s="127"/>
      <c r="E91" s="128"/>
      <c r="F91" s="168">
        <f>SUM(F92:F93)</f>
        <v>0</v>
      </c>
      <c r="G91" s="168">
        <f t="shared" ref="G91:BH91" si="117">SUM(G92:G93)</f>
        <v>0</v>
      </c>
      <c r="H91" s="168">
        <f t="shared" si="117"/>
        <v>0</v>
      </c>
      <c r="I91" s="168">
        <f t="shared" si="117"/>
        <v>0</v>
      </c>
      <c r="J91" s="168">
        <f t="shared" si="117"/>
        <v>0</v>
      </c>
      <c r="K91" s="168">
        <f t="shared" si="117"/>
        <v>0</v>
      </c>
      <c r="L91" s="168">
        <f t="shared" si="117"/>
        <v>0</v>
      </c>
      <c r="M91" s="168">
        <f t="shared" si="117"/>
        <v>0</v>
      </c>
      <c r="N91" s="168">
        <f t="shared" si="117"/>
        <v>0</v>
      </c>
      <c r="O91" s="168">
        <f t="shared" si="117"/>
        <v>0</v>
      </c>
      <c r="P91" s="168">
        <f t="shared" si="117"/>
        <v>0</v>
      </c>
      <c r="Q91" s="168">
        <f t="shared" si="117"/>
        <v>0</v>
      </c>
      <c r="R91" s="168">
        <f t="shared" si="117"/>
        <v>0</v>
      </c>
      <c r="S91" s="168">
        <f t="shared" si="117"/>
        <v>0</v>
      </c>
      <c r="T91" s="168">
        <f t="shared" si="117"/>
        <v>0</v>
      </c>
      <c r="U91" s="168">
        <f t="shared" si="117"/>
        <v>0</v>
      </c>
      <c r="V91" s="168">
        <f t="shared" si="117"/>
        <v>0</v>
      </c>
      <c r="W91" s="168">
        <f t="shared" si="117"/>
        <v>0</v>
      </c>
      <c r="X91" s="168">
        <f t="shared" si="117"/>
        <v>0</v>
      </c>
      <c r="Y91" s="168">
        <f t="shared" si="117"/>
        <v>0</v>
      </c>
      <c r="Z91" s="168">
        <f t="shared" si="117"/>
        <v>0</v>
      </c>
      <c r="AA91" s="168">
        <f t="shared" si="117"/>
        <v>0</v>
      </c>
      <c r="AB91" s="168">
        <f t="shared" si="117"/>
        <v>0</v>
      </c>
      <c r="AC91" s="168">
        <f t="shared" si="117"/>
        <v>0</v>
      </c>
      <c r="AD91" s="168">
        <f t="shared" si="117"/>
        <v>0</v>
      </c>
      <c r="AE91" s="168">
        <f t="shared" si="117"/>
        <v>0</v>
      </c>
      <c r="AF91" s="168">
        <f t="shared" si="117"/>
        <v>0</v>
      </c>
      <c r="AG91" s="168">
        <f t="shared" si="117"/>
        <v>0</v>
      </c>
      <c r="AH91" s="168">
        <f t="shared" si="117"/>
        <v>0</v>
      </c>
      <c r="AI91" s="168">
        <f t="shared" si="117"/>
        <v>0</v>
      </c>
      <c r="AJ91" s="168">
        <f t="shared" si="117"/>
        <v>0</v>
      </c>
      <c r="AK91" s="168">
        <f t="shared" si="117"/>
        <v>0</v>
      </c>
      <c r="AL91" s="168">
        <f t="shared" si="117"/>
        <v>0</v>
      </c>
      <c r="AM91" s="168">
        <f t="shared" si="117"/>
        <v>0</v>
      </c>
      <c r="AN91" s="168">
        <f t="shared" si="117"/>
        <v>0</v>
      </c>
      <c r="AO91" s="168">
        <f t="shared" si="117"/>
        <v>0</v>
      </c>
      <c r="AP91" s="168">
        <f t="shared" si="117"/>
        <v>0</v>
      </c>
      <c r="AQ91" s="168">
        <f t="shared" si="117"/>
        <v>0</v>
      </c>
      <c r="AR91" s="168">
        <f t="shared" si="117"/>
        <v>0</v>
      </c>
      <c r="AS91" s="168">
        <f t="shared" si="117"/>
        <v>0</v>
      </c>
      <c r="AT91" s="168">
        <f t="shared" si="117"/>
        <v>0</v>
      </c>
      <c r="AU91" s="168">
        <f t="shared" si="117"/>
        <v>0</v>
      </c>
      <c r="AV91" s="168">
        <f t="shared" si="117"/>
        <v>0</v>
      </c>
      <c r="AW91" s="168">
        <f t="shared" si="117"/>
        <v>0</v>
      </c>
      <c r="AX91" s="168">
        <f t="shared" si="117"/>
        <v>0</v>
      </c>
      <c r="AY91" s="168">
        <f t="shared" si="117"/>
        <v>0</v>
      </c>
      <c r="AZ91" s="168">
        <f t="shared" si="117"/>
        <v>0</v>
      </c>
      <c r="BA91" s="168">
        <f t="shared" si="117"/>
        <v>0</v>
      </c>
      <c r="BB91" s="168">
        <f t="shared" si="117"/>
        <v>0</v>
      </c>
      <c r="BC91" s="168">
        <f t="shared" si="117"/>
        <v>0</v>
      </c>
      <c r="BD91" s="168">
        <f t="shared" si="117"/>
        <v>0</v>
      </c>
      <c r="BE91" s="168">
        <f t="shared" si="117"/>
        <v>0</v>
      </c>
      <c r="BF91" s="168">
        <f t="shared" si="117"/>
        <v>0</v>
      </c>
      <c r="BG91" s="168">
        <f t="shared" si="117"/>
        <v>0</v>
      </c>
      <c r="BH91" s="169">
        <f t="shared" si="117"/>
        <v>0</v>
      </c>
    </row>
    <row r="92" spans="2:60" ht="20.100000000000001" customHeight="1">
      <c r="B92" s="133"/>
      <c r="C92" s="129"/>
      <c r="D92" s="126" t="s">
        <v>265</v>
      </c>
      <c r="E92" s="128"/>
      <c r="F92" s="34"/>
      <c r="G92" s="34"/>
      <c r="H92" s="34"/>
      <c r="I92" s="34"/>
      <c r="J92" s="34"/>
      <c r="K92" s="105" t="str">
        <f>収入①!C23</f>
        <v/>
      </c>
      <c r="L92" s="105" t="str">
        <f>収入①!D23</f>
        <v/>
      </c>
      <c r="M92" s="105" t="str">
        <f>収入①!E23</f>
        <v/>
      </c>
      <c r="N92" s="105" t="str">
        <f>収入①!F23</f>
        <v/>
      </c>
      <c r="O92" s="105" t="str">
        <f>収入①!G23</f>
        <v/>
      </c>
      <c r="P92" s="105" t="str">
        <f>収入①!H23</f>
        <v/>
      </c>
      <c r="Q92" s="105" t="str">
        <f>収入①!I23</f>
        <v/>
      </c>
      <c r="R92" s="105" t="str">
        <f>収入①!J23</f>
        <v/>
      </c>
      <c r="S92" s="105" t="str">
        <f>収入①!K23</f>
        <v/>
      </c>
      <c r="T92" s="105" t="str">
        <f>収入①!L23</f>
        <v/>
      </c>
      <c r="U92" s="105" t="str">
        <f>収入①!M23</f>
        <v/>
      </c>
      <c r="V92" s="105" t="str">
        <f>収入①!N23</f>
        <v/>
      </c>
      <c r="W92" s="105" t="str">
        <f>収入①!O23</f>
        <v/>
      </c>
      <c r="X92" s="105" t="str">
        <f>収入①!P23</f>
        <v/>
      </c>
      <c r="Y92" s="105" t="str">
        <f>収入①!Q23</f>
        <v/>
      </c>
      <c r="Z92" s="105" t="str">
        <f>収入①!R23</f>
        <v/>
      </c>
      <c r="AA92" s="105" t="str">
        <f>収入①!S23</f>
        <v/>
      </c>
      <c r="AB92" s="105" t="str">
        <f>収入①!T23</f>
        <v/>
      </c>
      <c r="AC92" s="105" t="str">
        <f>収入①!U23</f>
        <v/>
      </c>
      <c r="AD92" s="105" t="str">
        <f>収入①!V23</f>
        <v/>
      </c>
      <c r="AE92" s="105" t="str">
        <f>収入①!W23</f>
        <v/>
      </c>
      <c r="AF92" s="105" t="str">
        <f>収入①!X23</f>
        <v/>
      </c>
      <c r="AG92" s="105" t="str">
        <f>収入①!Y23</f>
        <v/>
      </c>
      <c r="AH92" s="105" t="str">
        <f>収入①!Z23</f>
        <v/>
      </c>
      <c r="AI92" s="105" t="str">
        <f>収入①!AA23</f>
        <v/>
      </c>
      <c r="AJ92" s="105" t="str">
        <f>収入①!AB23</f>
        <v/>
      </c>
      <c r="AK92" s="105" t="str">
        <f>収入①!AC23</f>
        <v/>
      </c>
      <c r="AL92" s="105" t="str">
        <f>収入①!AD23</f>
        <v/>
      </c>
      <c r="AM92" s="105" t="str">
        <f>収入①!AE23</f>
        <v/>
      </c>
      <c r="AN92" s="105" t="str">
        <f>収入①!AF23</f>
        <v/>
      </c>
      <c r="AO92" s="105" t="str">
        <f>収入①!AG23</f>
        <v/>
      </c>
      <c r="AP92" s="105" t="str">
        <f>収入①!AH23</f>
        <v/>
      </c>
      <c r="AQ92" s="105" t="str">
        <f>収入①!AI23</f>
        <v/>
      </c>
      <c r="AR92" s="105" t="str">
        <f>収入①!AJ23</f>
        <v/>
      </c>
      <c r="AS92" s="105" t="str">
        <f>収入①!AK23</f>
        <v/>
      </c>
      <c r="AT92" s="105" t="str">
        <f>収入①!AL23</f>
        <v/>
      </c>
      <c r="AU92" s="105" t="str">
        <f>収入①!AM23</f>
        <v/>
      </c>
      <c r="AV92" s="105" t="str">
        <f>収入①!AN23</f>
        <v/>
      </c>
      <c r="AW92" s="105" t="str">
        <f>収入①!AO23</f>
        <v/>
      </c>
      <c r="AX92" s="105" t="str">
        <f>収入①!AP23</f>
        <v/>
      </c>
      <c r="AY92" s="105" t="str">
        <f>収入①!AQ23</f>
        <v/>
      </c>
      <c r="AZ92" s="105" t="str">
        <f>収入①!AR23</f>
        <v/>
      </c>
      <c r="BA92" s="105" t="str">
        <f>収入①!AS23</f>
        <v/>
      </c>
      <c r="BB92" s="105" t="str">
        <f>収入①!AT23</f>
        <v/>
      </c>
      <c r="BC92" s="105" t="str">
        <f>収入①!AU23</f>
        <v/>
      </c>
      <c r="BD92" s="105" t="str">
        <f>収入①!AV23</f>
        <v/>
      </c>
      <c r="BE92" s="105" t="str">
        <f>収入①!AW23</f>
        <v/>
      </c>
      <c r="BF92" s="105" t="str">
        <f>収入①!AX23</f>
        <v/>
      </c>
      <c r="BG92" s="105" t="str">
        <f>収入①!AY23</f>
        <v/>
      </c>
      <c r="BH92" s="82" t="str">
        <f>収入①!AZ23</f>
        <v/>
      </c>
    </row>
    <row r="93" spans="2:60" ht="20.100000000000001" customHeight="1">
      <c r="B93" s="133"/>
      <c r="C93" s="129"/>
      <c r="D93" s="253" t="s">
        <v>230</v>
      </c>
      <c r="E93" s="128"/>
      <c r="F93" s="168">
        <f t="shared" ref="F93:AK93" si="118">SUM(F94:F96)</f>
        <v>0</v>
      </c>
      <c r="G93" s="168">
        <f t="shared" si="118"/>
        <v>0</v>
      </c>
      <c r="H93" s="168">
        <f t="shared" si="118"/>
        <v>0</v>
      </c>
      <c r="I93" s="168">
        <f t="shared" si="118"/>
        <v>0</v>
      </c>
      <c r="J93" s="168">
        <f t="shared" si="118"/>
        <v>0</v>
      </c>
      <c r="K93" s="168">
        <f t="shared" si="118"/>
        <v>0</v>
      </c>
      <c r="L93" s="168">
        <f t="shared" si="118"/>
        <v>0</v>
      </c>
      <c r="M93" s="168">
        <f t="shared" si="118"/>
        <v>0</v>
      </c>
      <c r="N93" s="168">
        <f t="shared" si="118"/>
        <v>0</v>
      </c>
      <c r="O93" s="168">
        <f t="shared" si="118"/>
        <v>0</v>
      </c>
      <c r="P93" s="168">
        <f t="shared" si="118"/>
        <v>0</v>
      </c>
      <c r="Q93" s="168">
        <f t="shared" si="118"/>
        <v>0</v>
      </c>
      <c r="R93" s="168">
        <f t="shared" si="118"/>
        <v>0</v>
      </c>
      <c r="S93" s="168">
        <f t="shared" si="118"/>
        <v>0</v>
      </c>
      <c r="T93" s="168">
        <f t="shared" si="118"/>
        <v>0</v>
      </c>
      <c r="U93" s="168">
        <f t="shared" si="118"/>
        <v>0</v>
      </c>
      <c r="V93" s="168">
        <f t="shared" si="118"/>
        <v>0</v>
      </c>
      <c r="W93" s="168">
        <f t="shared" si="118"/>
        <v>0</v>
      </c>
      <c r="X93" s="168">
        <f t="shared" si="118"/>
        <v>0</v>
      </c>
      <c r="Y93" s="168">
        <f t="shared" si="118"/>
        <v>0</v>
      </c>
      <c r="Z93" s="168">
        <f t="shared" si="118"/>
        <v>0</v>
      </c>
      <c r="AA93" s="168">
        <f t="shared" si="118"/>
        <v>0</v>
      </c>
      <c r="AB93" s="168">
        <f t="shared" si="118"/>
        <v>0</v>
      </c>
      <c r="AC93" s="168">
        <f t="shared" si="118"/>
        <v>0</v>
      </c>
      <c r="AD93" s="168">
        <f t="shared" si="118"/>
        <v>0</v>
      </c>
      <c r="AE93" s="168">
        <f t="shared" si="118"/>
        <v>0</v>
      </c>
      <c r="AF93" s="168">
        <f t="shared" si="118"/>
        <v>0</v>
      </c>
      <c r="AG93" s="168">
        <f t="shared" si="118"/>
        <v>0</v>
      </c>
      <c r="AH93" s="168">
        <f t="shared" si="118"/>
        <v>0</v>
      </c>
      <c r="AI93" s="168">
        <f t="shared" si="118"/>
        <v>0</v>
      </c>
      <c r="AJ93" s="168">
        <f t="shared" si="118"/>
        <v>0</v>
      </c>
      <c r="AK93" s="168">
        <f t="shared" si="118"/>
        <v>0</v>
      </c>
      <c r="AL93" s="168">
        <f t="shared" ref="AL93:BH93" si="119">SUM(AL94:AL96)</f>
        <v>0</v>
      </c>
      <c r="AM93" s="168">
        <f t="shared" si="119"/>
        <v>0</v>
      </c>
      <c r="AN93" s="168">
        <f t="shared" si="119"/>
        <v>0</v>
      </c>
      <c r="AO93" s="168">
        <f t="shared" si="119"/>
        <v>0</v>
      </c>
      <c r="AP93" s="168">
        <f t="shared" si="119"/>
        <v>0</v>
      </c>
      <c r="AQ93" s="168">
        <f t="shared" si="119"/>
        <v>0</v>
      </c>
      <c r="AR93" s="168">
        <f t="shared" si="119"/>
        <v>0</v>
      </c>
      <c r="AS93" s="168">
        <f t="shared" si="119"/>
        <v>0</v>
      </c>
      <c r="AT93" s="168">
        <f t="shared" si="119"/>
        <v>0</v>
      </c>
      <c r="AU93" s="168">
        <f t="shared" si="119"/>
        <v>0</v>
      </c>
      <c r="AV93" s="168">
        <f t="shared" si="119"/>
        <v>0</v>
      </c>
      <c r="AW93" s="168">
        <f t="shared" si="119"/>
        <v>0</v>
      </c>
      <c r="AX93" s="168">
        <f t="shared" si="119"/>
        <v>0</v>
      </c>
      <c r="AY93" s="168">
        <f t="shared" si="119"/>
        <v>0</v>
      </c>
      <c r="AZ93" s="168">
        <f t="shared" si="119"/>
        <v>0</v>
      </c>
      <c r="BA93" s="168">
        <f t="shared" si="119"/>
        <v>0</v>
      </c>
      <c r="BB93" s="168">
        <f t="shared" si="119"/>
        <v>0</v>
      </c>
      <c r="BC93" s="168">
        <f t="shared" si="119"/>
        <v>0</v>
      </c>
      <c r="BD93" s="168">
        <f t="shared" si="119"/>
        <v>0</v>
      </c>
      <c r="BE93" s="168">
        <f t="shared" si="119"/>
        <v>0</v>
      </c>
      <c r="BF93" s="168">
        <f t="shared" si="119"/>
        <v>0</v>
      </c>
      <c r="BG93" s="168">
        <f t="shared" si="119"/>
        <v>0</v>
      </c>
      <c r="BH93" s="169">
        <f t="shared" si="119"/>
        <v>0</v>
      </c>
    </row>
    <row r="94" spans="2:60" ht="20.100000000000001" customHeight="1">
      <c r="B94" s="133"/>
      <c r="C94" s="129"/>
      <c r="D94" s="129"/>
      <c r="E94" s="128" t="s">
        <v>231</v>
      </c>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41"/>
    </row>
    <row r="95" spans="2:60" ht="20.100000000000001" customHeight="1">
      <c r="B95" s="133"/>
      <c r="C95" s="129"/>
      <c r="D95" s="129"/>
      <c r="E95" s="128" t="s">
        <v>266</v>
      </c>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41"/>
    </row>
    <row r="96" spans="2:60" ht="20.100000000000001" customHeight="1">
      <c r="B96" s="133"/>
      <c r="C96" s="129"/>
      <c r="D96" s="129"/>
      <c r="E96" s="213"/>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41"/>
    </row>
    <row r="97" spans="2:60" ht="20.100000000000001" customHeight="1">
      <c r="B97" s="133"/>
      <c r="C97" s="253" t="s">
        <v>225</v>
      </c>
      <c r="D97" s="127"/>
      <c r="E97" s="128"/>
      <c r="F97" s="168">
        <f t="shared" ref="F97:AK97" si="120">SUM(F98:F103)</f>
        <v>0</v>
      </c>
      <c r="G97" s="168">
        <f t="shared" si="120"/>
        <v>0</v>
      </c>
      <c r="H97" s="168">
        <f t="shared" si="120"/>
        <v>0</v>
      </c>
      <c r="I97" s="168">
        <f t="shared" si="120"/>
        <v>0</v>
      </c>
      <c r="J97" s="168">
        <f t="shared" si="120"/>
        <v>0</v>
      </c>
      <c r="K97" s="168">
        <f t="shared" si="120"/>
        <v>0</v>
      </c>
      <c r="L97" s="168">
        <f t="shared" si="120"/>
        <v>0</v>
      </c>
      <c r="M97" s="168">
        <f t="shared" si="120"/>
        <v>0</v>
      </c>
      <c r="N97" s="168">
        <f t="shared" si="120"/>
        <v>0</v>
      </c>
      <c r="O97" s="168">
        <f t="shared" si="120"/>
        <v>0</v>
      </c>
      <c r="P97" s="168">
        <f t="shared" si="120"/>
        <v>0</v>
      </c>
      <c r="Q97" s="168">
        <f t="shared" si="120"/>
        <v>0</v>
      </c>
      <c r="R97" s="168">
        <f t="shared" si="120"/>
        <v>0</v>
      </c>
      <c r="S97" s="168">
        <f t="shared" si="120"/>
        <v>0</v>
      </c>
      <c r="T97" s="168">
        <f t="shared" si="120"/>
        <v>0</v>
      </c>
      <c r="U97" s="168">
        <f t="shared" si="120"/>
        <v>0</v>
      </c>
      <c r="V97" s="168">
        <f t="shared" si="120"/>
        <v>0</v>
      </c>
      <c r="W97" s="168">
        <f t="shared" si="120"/>
        <v>0</v>
      </c>
      <c r="X97" s="168">
        <f t="shared" si="120"/>
        <v>0</v>
      </c>
      <c r="Y97" s="168">
        <f t="shared" si="120"/>
        <v>0</v>
      </c>
      <c r="Z97" s="168">
        <f t="shared" si="120"/>
        <v>0</v>
      </c>
      <c r="AA97" s="168">
        <f t="shared" si="120"/>
        <v>0</v>
      </c>
      <c r="AB97" s="168">
        <f t="shared" si="120"/>
        <v>0</v>
      </c>
      <c r="AC97" s="168">
        <f t="shared" si="120"/>
        <v>0</v>
      </c>
      <c r="AD97" s="168">
        <f t="shared" si="120"/>
        <v>0</v>
      </c>
      <c r="AE97" s="168">
        <f t="shared" si="120"/>
        <v>0</v>
      </c>
      <c r="AF97" s="168">
        <f t="shared" si="120"/>
        <v>0</v>
      </c>
      <c r="AG97" s="168">
        <f t="shared" si="120"/>
        <v>0</v>
      </c>
      <c r="AH97" s="168">
        <f t="shared" si="120"/>
        <v>0</v>
      </c>
      <c r="AI97" s="168">
        <f t="shared" si="120"/>
        <v>0</v>
      </c>
      <c r="AJ97" s="168">
        <f t="shared" si="120"/>
        <v>0</v>
      </c>
      <c r="AK97" s="168">
        <f t="shared" si="120"/>
        <v>0</v>
      </c>
      <c r="AL97" s="168">
        <f t="shared" ref="AL97:BH97" si="121">SUM(AL98:AL103)</f>
        <v>0</v>
      </c>
      <c r="AM97" s="168">
        <f t="shared" si="121"/>
        <v>0</v>
      </c>
      <c r="AN97" s="168">
        <f t="shared" si="121"/>
        <v>0</v>
      </c>
      <c r="AO97" s="168">
        <f t="shared" si="121"/>
        <v>0</v>
      </c>
      <c r="AP97" s="168">
        <f t="shared" si="121"/>
        <v>0</v>
      </c>
      <c r="AQ97" s="168">
        <f t="shared" si="121"/>
        <v>0</v>
      </c>
      <c r="AR97" s="168">
        <f t="shared" si="121"/>
        <v>0</v>
      </c>
      <c r="AS97" s="168">
        <f t="shared" si="121"/>
        <v>0</v>
      </c>
      <c r="AT97" s="168">
        <f t="shared" si="121"/>
        <v>0</v>
      </c>
      <c r="AU97" s="168">
        <f t="shared" si="121"/>
        <v>0</v>
      </c>
      <c r="AV97" s="168">
        <f t="shared" si="121"/>
        <v>0</v>
      </c>
      <c r="AW97" s="168">
        <f t="shared" si="121"/>
        <v>0</v>
      </c>
      <c r="AX97" s="168">
        <f t="shared" si="121"/>
        <v>0</v>
      </c>
      <c r="AY97" s="168">
        <f t="shared" si="121"/>
        <v>0</v>
      </c>
      <c r="AZ97" s="168">
        <f t="shared" si="121"/>
        <v>0</v>
      </c>
      <c r="BA97" s="168">
        <f t="shared" si="121"/>
        <v>0</v>
      </c>
      <c r="BB97" s="168">
        <f t="shared" si="121"/>
        <v>0</v>
      </c>
      <c r="BC97" s="168">
        <f t="shared" si="121"/>
        <v>0</v>
      </c>
      <c r="BD97" s="168">
        <f t="shared" si="121"/>
        <v>0</v>
      </c>
      <c r="BE97" s="168">
        <f t="shared" si="121"/>
        <v>0</v>
      </c>
      <c r="BF97" s="168">
        <f t="shared" si="121"/>
        <v>0</v>
      </c>
      <c r="BG97" s="168">
        <f t="shared" si="121"/>
        <v>0</v>
      </c>
      <c r="BH97" s="169">
        <f t="shared" si="121"/>
        <v>0</v>
      </c>
    </row>
    <row r="98" spans="2:60" ht="20.100000000000001" customHeight="1">
      <c r="B98" s="133"/>
      <c r="C98" s="129"/>
      <c r="D98" s="126" t="s">
        <v>232</v>
      </c>
      <c r="E98" s="128"/>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41"/>
    </row>
    <row r="99" spans="2:60" ht="20.100000000000001" customHeight="1">
      <c r="B99" s="133"/>
      <c r="C99" s="129"/>
      <c r="D99" s="126" t="s">
        <v>233</v>
      </c>
      <c r="E99" s="128"/>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41"/>
    </row>
    <row r="100" spans="2:60" ht="20.100000000000001" customHeight="1">
      <c r="B100" s="133"/>
      <c r="C100" s="129"/>
      <c r="D100" s="126" t="s">
        <v>234</v>
      </c>
      <c r="E100" s="128"/>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41"/>
    </row>
    <row r="101" spans="2:60" ht="20.100000000000001" customHeight="1">
      <c r="B101" s="133"/>
      <c r="C101" s="129"/>
      <c r="D101" s="126" t="s">
        <v>235</v>
      </c>
      <c r="E101" s="128"/>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41"/>
    </row>
    <row r="102" spans="2:60" ht="20.100000000000001" customHeight="1">
      <c r="B102" s="133"/>
      <c r="C102" s="129"/>
      <c r="D102" s="126" t="s">
        <v>236</v>
      </c>
      <c r="E102" s="128"/>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41"/>
    </row>
    <row r="103" spans="2:60" ht="20.100000000000001" customHeight="1">
      <c r="B103" s="133"/>
      <c r="C103" s="129"/>
      <c r="D103" s="525"/>
      <c r="E103" s="498"/>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41"/>
    </row>
    <row r="104" spans="2:60" ht="20.100000000000001" customHeight="1" thickBot="1">
      <c r="B104" s="133"/>
      <c r="C104" s="253" t="s">
        <v>229</v>
      </c>
      <c r="D104" s="130"/>
      <c r="E104" s="260"/>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43"/>
    </row>
    <row r="105" spans="2:60" ht="20.100000000000001" customHeight="1" thickTop="1">
      <c r="B105" s="252" t="s">
        <v>228</v>
      </c>
      <c r="C105" s="261"/>
      <c r="D105" s="261"/>
      <c r="E105" s="261"/>
      <c r="F105" s="106">
        <f t="shared" ref="F105:AK105" si="122">SUM(F91,F97,F104)</f>
        <v>0</v>
      </c>
      <c r="G105" s="106">
        <f t="shared" si="122"/>
        <v>0</v>
      </c>
      <c r="H105" s="106">
        <f t="shared" si="122"/>
        <v>0</v>
      </c>
      <c r="I105" s="106">
        <f t="shared" si="122"/>
        <v>0</v>
      </c>
      <c r="J105" s="106">
        <f t="shared" si="122"/>
        <v>0</v>
      </c>
      <c r="K105" s="106">
        <f t="shared" si="122"/>
        <v>0</v>
      </c>
      <c r="L105" s="106">
        <f t="shared" si="122"/>
        <v>0</v>
      </c>
      <c r="M105" s="106">
        <f t="shared" si="122"/>
        <v>0</v>
      </c>
      <c r="N105" s="106">
        <f t="shared" si="122"/>
        <v>0</v>
      </c>
      <c r="O105" s="106">
        <f t="shared" si="122"/>
        <v>0</v>
      </c>
      <c r="P105" s="106">
        <f t="shared" si="122"/>
        <v>0</v>
      </c>
      <c r="Q105" s="106">
        <f t="shared" si="122"/>
        <v>0</v>
      </c>
      <c r="R105" s="106">
        <f t="shared" si="122"/>
        <v>0</v>
      </c>
      <c r="S105" s="106">
        <f t="shared" si="122"/>
        <v>0</v>
      </c>
      <c r="T105" s="106">
        <f t="shared" si="122"/>
        <v>0</v>
      </c>
      <c r="U105" s="106">
        <f t="shared" si="122"/>
        <v>0</v>
      </c>
      <c r="V105" s="106">
        <f t="shared" si="122"/>
        <v>0</v>
      </c>
      <c r="W105" s="106">
        <f t="shared" si="122"/>
        <v>0</v>
      </c>
      <c r="X105" s="106">
        <f t="shared" si="122"/>
        <v>0</v>
      </c>
      <c r="Y105" s="106">
        <f t="shared" si="122"/>
        <v>0</v>
      </c>
      <c r="Z105" s="106">
        <f t="shared" si="122"/>
        <v>0</v>
      </c>
      <c r="AA105" s="106">
        <f t="shared" si="122"/>
        <v>0</v>
      </c>
      <c r="AB105" s="106">
        <f t="shared" si="122"/>
        <v>0</v>
      </c>
      <c r="AC105" s="106">
        <f t="shared" si="122"/>
        <v>0</v>
      </c>
      <c r="AD105" s="106">
        <f t="shared" si="122"/>
        <v>0</v>
      </c>
      <c r="AE105" s="106">
        <f t="shared" si="122"/>
        <v>0</v>
      </c>
      <c r="AF105" s="106">
        <f t="shared" si="122"/>
        <v>0</v>
      </c>
      <c r="AG105" s="106">
        <f t="shared" si="122"/>
        <v>0</v>
      </c>
      <c r="AH105" s="106">
        <f t="shared" si="122"/>
        <v>0</v>
      </c>
      <c r="AI105" s="106">
        <f t="shared" si="122"/>
        <v>0</v>
      </c>
      <c r="AJ105" s="106">
        <f t="shared" si="122"/>
        <v>0</v>
      </c>
      <c r="AK105" s="106">
        <f t="shared" si="122"/>
        <v>0</v>
      </c>
      <c r="AL105" s="106">
        <f t="shared" ref="AL105:BH105" si="123">SUM(AL91,AL97,AL104)</f>
        <v>0</v>
      </c>
      <c r="AM105" s="106">
        <f t="shared" si="123"/>
        <v>0</v>
      </c>
      <c r="AN105" s="106">
        <f t="shared" si="123"/>
        <v>0</v>
      </c>
      <c r="AO105" s="106">
        <f t="shared" si="123"/>
        <v>0</v>
      </c>
      <c r="AP105" s="106">
        <f t="shared" si="123"/>
        <v>0</v>
      </c>
      <c r="AQ105" s="106">
        <f t="shared" si="123"/>
        <v>0</v>
      </c>
      <c r="AR105" s="106">
        <f t="shared" si="123"/>
        <v>0</v>
      </c>
      <c r="AS105" s="106">
        <f t="shared" si="123"/>
        <v>0</v>
      </c>
      <c r="AT105" s="106">
        <f t="shared" si="123"/>
        <v>0</v>
      </c>
      <c r="AU105" s="106">
        <f t="shared" si="123"/>
        <v>0</v>
      </c>
      <c r="AV105" s="106">
        <f t="shared" si="123"/>
        <v>0</v>
      </c>
      <c r="AW105" s="106">
        <f t="shared" si="123"/>
        <v>0</v>
      </c>
      <c r="AX105" s="106">
        <f t="shared" si="123"/>
        <v>0</v>
      </c>
      <c r="AY105" s="106">
        <f t="shared" si="123"/>
        <v>0</v>
      </c>
      <c r="AZ105" s="106">
        <f t="shared" si="123"/>
        <v>0</v>
      </c>
      <c r="BA105" s="106">
        <f t="shared" si="123"/>
        <v>0</v>
      </c>
      <c r="BB105" s="106">
        <f t="shared" si="123"/>
        <v>0</v>
      </c>
      <c r="BC105" s="106">
        <f t="shared" si="123"/>
        <v>0</v>
      </c>
      <c r="BD105" s="106">
        <f t="shared" si="123"/>
        <v>0</v>
      </c>
      <c r="BE105" s="106">
        <f t="shared" si="123"/>
        <v>0</v>
      </c>
      <c r="BF105" s="106">
        <f t="shared" si="123"/>
        <v>0</v>
      </c>
      <c r="BG105" s="106">
        <f t="shared" si="123"/>
        <v>0</v>
      </c>
      <c r="BH105" s="120">
        <f t="shared" si="123"/>
        <v>0</v>
      </c>
    </row>
    <row r="106" spans="2:60" ht="20.100000000000001" customHeight="1">
      <c r="B106" s="131" t="s">
        <v>189</v>
      </c>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32"/>
    </row>
    <row r="107" spans="2:60" ht="20.100000000000001" customHeight="1">
      <c r="B107" s="134"/>
      <c r="C107" s="351" t="s">
        <v>238</v>
      </c>
      <c r="D107" s="127"/>
      <c r="E107" s="128"/>
      <c r="F107" s="168">
        <f t="shared" ref="F107:AK107" si="124">SUM(F108:F111)</f>
        <v>0</v>
      </c>
      <c r="G107" s="168">
        <f t="shared" si="124"/>
        <v>0</v>
      </c>
      <c r="H107" s="168">
        <f t="shared" si="124"/>
        <v>0</v>
      </c>
      <c r="I107" s="168">
        <f t="shared" si="124"/>
        <v>0</v>
      </c>
      <c r="J107" s="168">
        <f t="shared" si="124"/>
        <v>0</v>
      </c>
      <c r="K107" s="168">
        <f t="shared" si="124"/>
        <v>0</v>
      </c>
      <c r="L107" s="168">
        <f t="shared" si="124"/>
        <v>0</v>
      </c>
      <c r="M107" s="168">
        <f t="shared" si="124"/>
        <v>0</v>
      </c>
      <c r="N107" s="168">
        <f t="shared" si="124"/>
        <v>0</v>
      </c>
      <c r="O107" s="168">
        <f t="shared" si="124"/>
        <v>0</v>
      </c>
      <c r="P107" s="168">
        <f t="shared" si="124"/>
        <v>0</v>
      </c>
      <c r="Q107" s="168">
        <f t="shared" si="124"/>
        <v>0</v>
      </c>
      <c r="R107" s="168">
        <f t="shared" si="124"/>
        <v>0</v>
      </c>
      <c r="S107" s="168">
        <f t="shared" si="124"/>
        <v>0</v>
      </c>
      <c r="T107" s="168">
        <f t="shared" si="124"/>
        <v>0</v>
      </c>
      <c r="U107" s="168">
        <f t="shared" si="124"/>
        <v>0</v>
      </c>
      <c r="V107" s="168">
        <f t="shared" si="124"/>
        <v>0</v>
      </c>
      <c r="W107" s="168">
        <f t="shared" si="124"/>
        <v>0</v>
      </c>
      <c r="X107" s="168">
        <f t="shared" si="124"/>
        <v>0</v>
      </c>
      <c r="Y107" s="168">
        <f t="shared" si="124"/>
        <v>0</v>
      </c>
      <c r="Z107" s="168">
        <f t="shared" si="124"/>
        <v>0</v>
      </c>
      <c r="AA107" s="168">
        <f t="shared" si="124"/>
        <v>0</v>
      </c>
      <c r="AB107" s="168">
        <f t="shared" si="124"/>
        <v>0</v>
      </c>
      <c r="AC107" s="168">
        <f t="shared" si="124"/>
        <v>0</v>
      </c>
      <c r="AD107" s="168">
        <f t="shared" si="124"/>
        <v>0</v>
      </c>
      <c r="AE107" s="168">
        <f t="shared" si="124"/>
        <v>0</v>
      </c>
      <c r="AF107" s="168">
        <f t="shared" si="124"/>
        <v>0</v>
      </c>
      <c r="AG107" s="168">
        <f t="shared" si="124"/>
        <v>0</v>
      </c>
      <c r="AH107" s="168">
        <f t="shared" si="124"/>
        <v>0</v>
      </c>
      <c r="AI107" s="168">
        <f t="shared" si="124"/>
        <v>0</v>
      </c>
      <c r="AJ107" s="168">
        <f t="shared" si="124"/>
        <v>0</v>
      </c>
      <c r="AK107" s="168">
        <f t="shared" si="124"/>
        <v>0</v>
      </c>
      <c r="AL107" s="168">
        <f t="shared" ref="AL107:BH107" si="125">SUM(AL108:AL111)</f>
        <v>0</v>
      </c>
      <c r="AM107" s="168">
        <f t="shared" si="125"/>
        <v>0</v>
      </c>
      <c r="AN107" s="168">
        <f t="shared" si="125"/>
        <v>0</v>
      </c>
      <c r="AO107" s="168">
        <f t="shared" si="125"/>
        <v>0</v>
      </c>
      <c r="AP107" s="168">
        <f t="shared" si="125"/>
        <v>0</v>
      </c>
      <c r="AQ107" s="168">
        <f t="shared" si="125"/>
        <v>0</v>
      </c>
      <c r="AR107" s="168">
        <f t="shared" si="125"/>
        <v>0</v>
      </c>
      <c r="AS107" s="168">
        <f t="shared" si="125"/>
        <v>0</v>
      </c>
      <c r="AT107" s="168">
        <f t="shared" si="125"/>
        <v>0</v>
      </c>
      <c r="AU107" s="168">
        <f t="shared" si="125"/>
        <v>0</v>
      </c>
      <c r="AV107" s="168">
        <f t="shared" si="125"/>
        <v>0</v>
      </c>
      <c r="AW107" s="168">
        <f t="shared" si="125"/>
        <v>0</v>
      </c>
      <c r="AX107" s="168">
        <f t="shared" si="125"/>
        <v>0</v>
      </c>
      <c r="AY107" s="168">
        <f t="shared" si="125"/>
        <v>0</v>
      </c>
      <c r="AZ107" s="168">
        <f t="shared" si="125"/>
        <v>0</v>
      </c>
      <c r="BA107" s="168">
        <f t="shared" si="125"/>
        <v>0</v>
      </c>
      <c r="BB107" s="168">
        <f t="shared" si="125"/>
        <v>0</v>
      </c>
      <c r="BC107" s="168">
        <f t="shared" si="125"/>
        <v>0</v>
      </c>
      <c r="BD107" s="168">
        <f t="shared" si="125"/>
        <v>0</v>
      </c>
      <c r="BE107" s="168">
        <f t="shared" si="125"/>
        <v>0</v>
      </c>
      <c r="BF107" s="168">
        <f t="shared" si="125"/>
        <v>0</v>
      </c>
      <c r="BG107" s="168">
        <f t="shared" si="125"/>
        <v>0</v>
      </c>
      <c r="BH107" s="169">
        <f t="shared" si="125"/>
        <v>0</v>
      </c>
    </row>
    <row r="108" spans="2:60" ht="20.100000000000001" customHeight="1">
      <c r="B108" s="133"/>
      <c r="C108" s="129"/>
      <c r="D108" s="127" t="s">
        <v>170</v>
      </c>
      <c r="E108" s="128"/>
      <c r="F108" s="99"/>
      <c r="G108" s="99"/>
      <c r="H108" s="99"/>
      <c r="I108" s="99"/>
      <c r="J108" s="99"/>
      <c r="K108" s="168" t="str">
        <f>支出①!K45</f>
        <v/>
      </c>
      <c r="L108" s="168" t="str">
        <f>支出①!L45</f>
        <v/>
      </c>
      <c r="M108" s="168" t="str">
        <f>支出①!M45</f>
        <v/>
      </c>
      <c r="N108" s="168" t="str">
        <f>支出①!N45</f>
        <v/>
      </c>
      <c r="O108" s="168" t="str">
        <f>支出①!O45</f>
        <v/>
      </c>
      <c r="P108" s="168" t="str">
        <f>支出①!P45</f>
        <v/>
      </c>
      <c r="Q108" s="168" t="str">
        <f>支出①!Q45</f>
        <v/>
      </c>
      <c r="R108" s="168" t="str">
        <f>支出①!R45</f>
        <v/>
      </c>
      <c r="S108" s="168" t="str">
        <f>支出①!S45</f>
        <v/>
      </c>
      <c r="T108" s="168" t="str">
        <f>支出①!T45</f>
        <v/>
      </c>
      <c r="U108" s="168" t="str">
        <f>支出①!U45</f>
        <v/>
      </c>
      <c r="V108" s="168" t="str">
        <f>支出①!V45</f>
        <v/>
      </c>
      <c r="W108" s="168" t="str">
        <f>支出①!W45</f>
        <v/>
      </c>
      <c r="X108" s="168" t="str">
        <f>支出①!X45</f>
        <v/>
      </c>
      <c r="Y108" s="168" t="str">
        <f>支出①!Y45</f>
        <v/>
      </c>
      <c r="Z108" s="168" t="str">
        <f>支出①!Z45</f>
        <v/>
      </c>
      <c r="AA108" s="168" t="str">
        <f>支出①!AA45</f>
        <v/>
      </c>
      <c r="AB108" s="168" t="str">
        <f>支出①!AB45</f>
        <v/>
      </c>
      <c r="AC108" s="168" t="str">
        <f>支出①!AC45</f>
        <v/>
      </c>
      <c r="AD108" s="168" t="str">
        <f>支出①!AD45</f>
        <v/>
      </c>
      <c r="AE108" s="168" t="str">
        <f>支出①!AE45</f>
        <v/>
      </c>
      <c r="AF108" s="168" t="str">
        <f>支出①!AF45</f>
        <v/>
      </c>
      <c r="AG108" s="168" t="str">
        <f>支出①!AG45</f>
        <v/>
      </c>
      <c r="AH108" s="168" t="str">
        <f>支出①!AH45</f>
        <v/>
      </c>
      <c r="AI108" s="168" t="str">
        <f>支出①!AI45</f>
        <v/>
      </c>
      <c r="AJ108" s="168" t="str">
        <f>支出①!AJ45</f>
        <v/>
      </c>
      <c r="AK108" s="168" t="str">
        <f>支出①!AK45</f>
        <v/>
      </c>
      <c r="AL108" s="168" t="str">
        <f>支出①!AL45</f>
        <v/>
      </c>
      <c r="AM108" s="168" t="str">
        <f>支出①!AM45</f>
        <v/>
      </c>
      <c r="AN108" s="168" t="str">
        <f>支出①!AN45</f>
        <v/>
      </c>
      <c r="AO108" s="168" t="str">
        <f>支出①!AO45</f>
        <v/>
      </c>
      <c r="AP108" s="168" t="str">
        <f>支出①!AP45</f>
        <v/>
      </c>
      <c r="AQ108" s="168" t="str">
        <f>支出①!AQ45</f>
        <v/>
      </c>
      <c r="AR108" s="168" t="str">
        <f>支出①!AR45</f>
        <v/>
      </c>
      <c r="AS108" s="168" t="str">
        <f>支出①!AS45</f>
        <v/>
      </c>
      <c r="AT108" s="168" t="str">
        <f>支出①!AT45</f>
        <v/>
      </c>
      <c r="AU108" s="168" t="str">
        <f>支出①!AU45</f>
        <v/>
      </c>
      <c r="AV108" s="168" t="str">
        <f>支出①!AV45</f>
        <v/>
      </c>
      <c r="AW108" s="168" t="str">
        <f>支出①!AW45</f>
        <v/>
      </c>
      <c r="AX108" s="168" t="str">
        <f>支出①!AX45</f>
        <v/>
      </c>
      <c r="AY108" s="168" t="str">
        <f>支出①!AY45</f>
        <v/>
      </c>
      <c r="AZ108" s="168" t="str">
        <f>支出①!AZ45</f>
        <v/>
      </c>
      <c r="BA108" s="168" t="str">
        <f>支出①!BA45</f>
        <v/>
      </c>
      <c r="BB108" s="168" t="str">
        <f>支出①!BB45</f>
        <v/>
      </c>
      <c r="BC108" s="168" t="str">
        <f>支出①!BC45</f>
        <v/>
      </c>
      <c r="BD108" s="168" t="str">
        <f>支出①!BD45</f>
        <v/>
      </c>
      <c r="BE108" s="168" t="str">
        <f>支出①!BE45</f>
        <v/>
      </c>
      <c r="BF108" s="168" t="str">
        <f>支出①!BF45</f>
        <v/>
      </c>
      <c r="BG108" s="168" t="str">
        <f>支出①!BG45</f>
        <v/>
      </c>
      <c r="BH108" s="169" t="str">
        <f>支出①!BH45</f>
        <v/>
      </c>
    </row>
    <row r="109" spans="2:60" ht="20.100000000000001" customHeight="1">
      <c r="B109" s="133"/>
      <c r="C109" s="129"/>
      <c r="D109" s="127" t="s">
        <v>267</v>
      </c>
      <c r="E109" s="128"/>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266"/>
    </row>
    <row r="110" spans="2:60" ht="20.100000000000001" customHeight="1">
      <c r="B110" s="133"/>
      <c r="C110" s="129"/>
      <c r="D110" s="532" t="s">
        <v>496</v>
      </c>
      <c r="E110" s="533"/>
      <c r="F110" s="99"/>
      <c r="G110" s="99"/>
      <c r="H110" s="99"/>
      <c r="I110" s="99"/>
      <c r="J110" s="99"/>
      <c r="K110" s="168">
        <f>支出①!K38-支出①!K26-支出①!K22-支出①!K23</f>
        <v>0</v>
      </c>
      <c r="L110" s="168">
        <f>支出①!L38-支出①!L26-支出①!L22-支出①!L23</f>
        <v>0</v>
      </c>
      <c r="M110" s="168">
        <f>支出①!M38-支出①!M26-支出①!M22-支出①!M23</f>
        <v>0</v>
      </c>
      <c r="N110" s="168">
        <f>支出①!N38-支出①!N26-支出①!N22-支出①!N23</f>
        <v>0</v>
      </c>
      <c r="O110" s="168">
        <f>支出①!O38-支出①!O26-支出①!O22-支出①!O23</f>
        <v>0</v>
      </c>
      <c r="P110" s="168">
        <f>支出①!P38-支出①!P26-支出①!P22-支出①!P23</f>
        <v>0</v>
      </c>
      <c r="Q110" s="168">
        <f>支出①!Q38-支出①!Q26-支出①!Q22-支出①!Q23</f>
        <v>0</v>
      </c>
      <c r="R110" s="168">
        <f>支出①!R38-支出①!R26-支出①!R22-支出①!R23</f>
        <v>0</v>
      </c>
      <c r="S110" s="168">
        <f>支出①!S38-支出①!S26-支出①!S22-支出①!S23</f>
        <v>0</v>
      </c>
      <c r="T110" s="168">
        <f>支出①!T38-支出①!T26-支出①!T22-支出①!T23</f>
        <v>0</v>
      </c>
      <c r="U110" s="168">
        <f>支出①!U38-支出①!U26-支出①!U22-支出①!U23</f>
        <v>0</v>
      </c>
      <c r="V110" s="168">
        <f>支出①!V38-支出①!V26-支出①!V22-支出①!V23</f>
        <v>0</v>
      </c>
      <c r="W110" s="168">
        <f>支出①!W38-支出①!W26-支出①!W22-支出①!W23</f>
        <v>0</v>
      </c>
      <c r="X110" s="168">
        <f>支出①!X38-支出①!X26-支出①!X22-支出①!X23</f>
        <v>0</v>
      </c>
      <c r="Y110" s="168">
        <f>支出①!Y38-支出①!Y26-支出①!Y22-支出①!Y23</f>
        <v>0</v>
      </c>
      <c r="Z110" s="168">
        <f>支出①!Z38-支出①!Z26-支出①!Z22-支出①!Z23</f>
        <v>0</v>
      </c>
      <c r="AA110" s="168">
        <f>支出①!AA38-支出①!AA26-支出①!AA22-支出①!AA23</f>
        <v>0</v>
      </c>
      <c r="AB110" s="168">
        <f>支出①!AB38-支出①!AB26-支出①!AB22-支出①!AB23</f>
        <v>0</v>
      </c>
      <c r="AC110" s="168">
        <f>支出①!AC38-支出①!AC26-支出①!AC22-支出①!AC23</f>
        <v>0</v>
      </c>
      <c r="AD110" s="168">
        <f>支出①!AD38-支出①!AD26-支出①!AD22-支出①!AD23</f>
        <v>0</v>
      </c>
      <c r="AE110" s="168">
        <f>支出①!AE38-支出①!AE26-支出①!AE22-支出①!AE23</f>
        <v>0</v>
      </c>
      <c r="AF110" s="168">
        <f>支出①!AF38-支出①!AF26-支出①!AF22-支出①!AF23</f>
        <v>0</v>
      </c>
      <c r="AG110" s="168">
        <f>支出①!AG38-支出①!AG26-支出①!AG22-支出①!AG23</f>
        <v>0</v>
      </c>
      <c r="AH110" s="168">
        <f>支出①!AH38-支出①!AH26-支出①!AH22-支出①!AH23</f>
        <v>0</v>
      </c>
      <c r="AI110" s="168">
        <f>支出①!AI38-支出①!AI26-支出①!AI22-支出①!AI23</f>
        <v>0</v>
      </c>
      <c r="AJ110" s="168">
        <f>支出①!AJ38-支出①!AJ26-支出①!AJ22-支出①!AJ23</f>
        <v>0</v>
      </c>
      <c r="AK110" s="168">
        <f>支出①!AK38-支出①!AK26-支出①!AK22-支出①!AK23</f>
        <v>0</v>
      </c>
      <c r="AL110" s="168">
        <f>支出①!AL38-支出①!AL26-支出①!AL22-支出①!AL23</f>
        <v>0</v>
      </c>
      <c r="AM110" s="168">
        <f>支出①!AM38-支出①!AM26-支出①!AM22-支出①!AM23</f>
        <v>0</v>
      </c>
      <c r="AN110" s="168">
        <f>支出①!AN38-支出①!AN26-支出①!AN22-支出①!AN23</f>
        <v>0</v>
      </c>
      <c r="AO110" s="168">
        <f>支出①!AO38-支出①!AO26-支出①!AO22-支出①!AO23</f>
        <v>0</v>
      </c>
      <c r="AP110" s="168">
        <f>支出①!AP38-支出①!AP26-支出①!AP22-支出①!AP23</f>
        <v>0</v>
      </c>
      <c r="AQ110" s="168">
        <f>支出①!AQ38-支出①!AQ26-支出①!AQ22-支出①!AQ23</f>
        <v>0</v>
      </c>
      <c r="AR110" s="168">
        <f>支出①!AR38-支出①!AR26-支出①!AR22-支出①!AR23</f>
        <v>0</v>
      </c>
      <c r="AS110" s="168">
        <f>支出①!AS38-支出①!AS26-支出①!AS22-支出①!AS23</f>
        <v>0</v>
      </c>
      <c r="AT110" s="168">
        <f>支出①!AT38-支出①!AT26-支出①!AT22-支出①!AT23</f>
        <v>0</v>
      </c>
      <c r="AU110" s="168">
        <f>支出①!AU38-支出①!AU26-支出①!AU22-支出①!AU23</f>
        <v>0</v>
      </c>
      <c r="AV110" s="168">
        <f>支出①!AV38-支出①!AV26-支出①!AV22-支出①!AV23</f>
        <v>0</v>
      </c>
      <c r="AW110" s="168">
        <f>支出①!AW38-支出①!AW26-支出①!AW22-支出①!AW23</f>
        <v>0</v>
      </c>
      <c r="AX110" s="168">
        <f>支出①!AX38-支出①!AX26-支出①!AX22-支出①!AX23</f>
        <v>0</v>
      </c>
      <c r="AY110" s="168">
        <f>支出①!AY38-支出①!AY26-支出①!AY22-支出①!AY23</f>
        <v>0</v>
      </c>
      <c r="AZ110" s="168">
        <f>支出①!AZ38-支出①!AZ26-支出①!AZ22-支出①!AZ23</f>
        <v>0</v>
      </c>
      <c r="BA110" s="168">
        <f>支出①!BA38-支出①!BA26-支出①!BA22-支出①!BA23</f>
        <v>0</v>
      </c>
      <c r="BB110" s="168">
        <f>支出①!BB38-支出①!BB26-支出①!BB22-支出①!BB23</f>
        <v>0</v>
      </c>
      <c r="BC110" s="168">
        <f>支出①!BC38-支出①!BC26-支出①!BC22-支出①!BC23</f>
        <v>0</v>
      </c>
      <c r="BD110" s="168">
        <f>支出①!BD38-支出①!BD26-支出①!BD22-支出①!BD23</f>
        <v>0</v>
      </c>
      <c r="BE110" s="168">
        <f>支出①!BE38-支出①!BE26-支出①!BE22-支出①!BE23</f>
        <v>0</v>
      </c>
      <c r="BF110" s="168">
        <f>支出①!BF38-支出①!BF26-支出①!BF22-支出①!BF23</f>
        <v>0</v>
      </c>
      <c r="BG110" s="168">
        <f>支出①!BG38-支出①!BG26-支出①!BG22-支出①!BG23</f>
        <v>0</v>
      </c>
      <c r="BH110" s="169">
        <f>支出①!BH38-支出①!BH26-支出①!BH22-支出①!BH23</f>
        <v>0</v>
      </c>
    </row>
    <row r="111" spans="2:60" ht="20.100000000000001" customHeight="1">
      <c r="B111" s="133"/>
      <c r="C111" s="129"/>
      <c r="D111" s="525"/>
      <c r="E111" s="498"/>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266"/>
    </row>
    <row r="112" spans="2:60" ht="20.100000000000001" customHeight="1">
      <c r="B112" s="133"/>
      <c r="C112" s="253" t="s">
        <v>239</v>
      </c>
      <c r="D112" s="127"/>
      <c r="E112" s="128"/>
      <c r="F112" s="168">
        <f t="shared" ref="F112:AK112" si="126">SUM(F113:F116)</f>
        <v>0</v>
      </c>
      <c r="G112" s="168">
        <f t="shared" si="126"/>
        <v>0</v>
      </c>
      <c r="H112" s="168">
        <f t="shared" si="126"/>
        <v>0</v>
      </c>
      <c r="I112" s="168">
        <f t="shared" si="126"/>
        <v>0</v>
      </c>
      <c r="J112" s="168">
        <f t="shared" si="126"/>
        <v>0</v>
      </c>
      <c r="K112" s="168">
        <f t="shared" si="126"/>
        <v>0</v>
      </c>
      <c r="L112" s="168">
        <f t="shared" si="126"/>
        <v>0</v>
      </c>
      <c r="M112" s="168">
        <f t="shared" si="126"/>
        <v>0</v>
      </c>
      <c r="N112" s="168">
        <f t="shared" si="126"/>
        <v>0</v>
      </c>
      <c r="O112" s="168">
        <f t="shared" si="126"/>
        <v>0</v>
      </c>
      <c r="P112" s="168">
        <f t="shared" si="126"/>
        <v>0</v>
      </c>
      <c r="Q112" s="168">
        <f t="shared" si="126"/>
        <v>0</v>
      </c>
      <c r="R112" s="168">
        <f t="shared" si="126"/>
        <v>0</v>
      </c>
      <c r="S112" s="168">
        <f t="shared" si="126"/>
        <v>0</v>
      </c>
      <c r="T112" s="168">
        <f t="shared" si="126"/>
        <v>0</v>
      </c>
      <c r="U112" s="168">
        <f t="shared" si="126"/>
        <v>0</v>
      </c>
      <c r="V112" s="168">
        <f t="shared" si="126"/>
        <v>0</v>
      </c>
      <c r="W112" s="168">
        <f t="shared" si="126"/>
        <v>0</v>
      </c>
      <c r="X112" s="168">
        <f t="shared" si="126"/>
        <v>0</v>
      </c>
      <c r="Y112" s="168">
        <f t="shared" si="126"/>
        <v>0</v>
      </c>
      <c r="Z112" s="168">
        <f t="shared" si="126"/>
        <v>0</v>
      </c>
      <c r="AA112" s="168">
        <f t="shared" si="126"/>
        <v>0</v>
      </c>
      <c r="AB112" s="168">
        <f t="shared" si="126"/>
        <v>0</v>
      </c>
      <c r="AC112" s="168">
        <f t="shared" si="126"/>
        <v>0</v>
      </c>
      <c r="AD112" s="168">
        <f t="shared" si="126"/>
        <v>0</v>
      </c>
      <c r="AE112" s="168">
        <f t="shared" si="126"/>
        <v>0</v>
      </c>
      <c r="AF112" s="168">
        <f t="shared" si="126"/>
        <v>0</v>
      </c>
      <c r="AG112" s="168">
        <f t="shared" si="126"/>
        <v>0</v>
      </c>
      <c r="AH112" s="168">
        <f t="shared" si="126"/>
        <v>0</v>
      </c>
      <c r="AI112" s="168">
        <f t="shared" si="126"/>
        <v>0</v>
      </c>
      <c r="AJ112" s="168">
        <f t="shared" si="126"/>
        <v>0</v>
      </c>
      <c r="AK112" s="168">
        <f t="shared" si="126"/>
        <v>0</v>
      </c>
      <c r="AL112" s="168">
        <f t="shared" ref="AL112:BH112" si="127">SUM(AL113:AL116)</f>
        <v>0</v>
      </c>
      <c r="AM112" s="168">
        <f t="shared" si="127"/>
        <v>0</v>
      </c>
      <c r="AN112" s="168">
        <f t="shared" si="127"/>
        <v>0</v>
      </c>
      <c r="AO112" s="168">
        <f t="shared" si="127"/>
        <v>0</v>
      </c>
      <c r="AP112" s="168">
        <f t="shared" si="127"/>
        <v>0</v>
      </c>
      <c r="AQ112" s="168">
        <f t="shared" si="127"/>
        <v>0</v>
      </c>
      <c r="AR112" s="168">
        <f t="shared" si="127"/>
        <v>0</v>
      </c>
      <c r="AS112" s="168">
        <f t="shared" si="127"/>
        <v>0</v>
      </c>
      <c r="AT112" s="168">
        <f t="shared" si="127"/>
        <v>0</v>
      </c>
      <c r="AU112" s="168">
        <f t="shared" si="127"/>
        <v>0</v>
      </c>
      <c r="AV112" s="168">
        <f t="shared" si="127"/>
        <v>0</v>
      </c>
      <c r="AW112" s="168">
        <f t="shared" si="127"/>
        <v>0</v>
      </c>
      <c r="AX112" s="168">
        <f t="shared" si="127"/>
        <v>0</v>
      </c>
      <c r="AY112" s="168">
        <f t="shared" si="127"/>
        <v>0</v>
      </c>
      <c r="AZ112" s="168">
        <f t="shared" si="127"/>
        <v>0</v>
      </c>
      <c r="BA112" s="168">
        <f t="shared" si="127"/>
        <v>0</v>
      </c>
      <c r="BB112" s="168">
        <f t="shared" si="127"/>
        <v>0</v>
      </c>
      <c r="BC112" s="168">
        <f t="shared" si="127"/>
        <v>0</v>
      </c>
      <c r="BD112" s="168">
        <f t="shared" si="127"/>
        <v>0</v>
      </c>
      <c r="BE112" s="168">
        <f t="shared" si="127"/>
        <v>0</v>
      </c>
      <c r="BF112" s="168">
        <f t="shared" si="127"/>
        <v>0</v>
      </c>
      <c r="BG112" s="168">
        <f t="shared" si="127"/>
        <v>0</v>
      </c>
      <c r="BH112" s="169">
        <f t="shared" si="127"/>
        <v>0</v>
      </c>
    </row>
    <row r="113" spans="2:60" ht="20.100000000000001" customHeight="1">
      <c r="B113" s="133"/>
      <c r="C113" s="129"/>
      <c r="D113" s="353" t="s">
        <v>171</v>
      </c>
      <c r="E113" s="128"/>
      <c r="F113" s="99"/>
      <c r="G113" s="99"/>
      <c r="H113" s="99"/>
      <c r="I113" s="99"/>
      <c r="J113" s="99"/>
      <c r="K113" s="168">
        <f>支出①!K26</f>
        <v>0</v>
      </c>
      <c r="L113" s="168">
        <f>支出①!L26</f>
        <v>0</v>
      </c>
      <c r="M113" s="168">
        <f>支出①!M26</f>
        <v>0</v>
      </c>
      <c r="N113" s="168">
        <f>支出①!N26</f>
        <v>0</v>
      </c>
      <c r="O113" s="168">
        <f>支出①!O26</f>
        <v>0</v>
      </c>
      <c r="P113" s="168">
        <f>支出①!P26</f>
        <v>0</v>
      </c>
      <c r="Q113" s="168">
        <f>支出①!Q26</f>
        <v>0</v>
      </c>
      <c r="R113" s="168">
        <f>支出①!R26</f>
        <v>0</v>
      </c>
      <c r="S113" s="168">
        <f>支出①!S26</f>
        <v>0</v>
      </c>
      <c r="T113" s="168">
        <f>支出①!T26</f>
        <v>0</v>
      </c>
      <c r="U113" s="168">
        <f>支出①!U26</f>
        <v>0</v>
      </c>
      <c r="V113" s="168">
        <f>支出①!V26</f>
        <v>0</v>
      </c>
      <c r="W113" s="168">
        <f>支出①!W26</f>
        <v>0</v>
      </c>
      <c r="X113" s="168">
        <f>支出①!X26</f>
        <v>0</v>
      </c>
      <c r="Y113" s="168">
        <f>支出①!Y26</f>
        <v>0</v>
      </c>
      <c r="Z113" s="168">
        <f>支出①!Z26</f>
        <v>0</v>
      </c>
      <c r="AA113" s="168">
        <f>支出①!AA26</f>
        <v>0</v>
      </c>
      <c r="AB113" s="168">
        <f>支出①!AB26</f>
        <v>0</v>
      </c>
      <c r="AC113" s="168">
        <f>支出①!AC26</f>
        <v>0</v>
      </c>
      <c r="AD113" s="168">
        <f>支出①!AD26</f>
        <v>0</v>
      </c>
      <c r="AE113" s="168">
        <f>支出①!AE26</f>
        <v>0</v>
      </c>
      <c r="AF113" s="168">
        <f>支出①!AF26</f>
        <v>0</v>
      </c>
      <c r="AG113" s="168">
        <f>支出①!AG26</f>
        <v>0</v>
      </c>
      <c r="AH113" s="168">
        <f>支出①!AH26</f>
        <v>0</v>
      </c>
      <c r="AI113" s="168">
        <f>支出①!AI26</f>
        <v>0</v>
      </c>
      <c r="AJ113" s="168">
        <f>支出①!AJ26</f>
        <v>0</v>
      </c>
      <c r="AK113" s="168">
        <f>支出①!AK26</f>
        <v>0</v>
      </c>
      <c r="AL113" s="168">
        <f>支出①!AL26</f>
        <v>0</v>
      </c>
      <c r="AM113" s="168">
        <f>支出①!AM26</f>
        <v>0</v>
      </c>
      <c r="AN113" s="168">
        <f>支出①!AN26</f>
        <v>0</v>
      </c>
      <c r="AO113" s="168">
        <f>支出①!AO26</f>
        <v>0</v>
      </c>
      <c r="AP113" s="168">
        <f>支出①!AP26</f>
        <v>0</v>
      </c>
      <c r="AQ113" s="168">
        <f>支出①!AQ26</f>
        <v>0</v>
      </c>
      <c r="AR113" s="168">
        <f>支出①!AR26</f>
        <v>0</v>
      </c>
      <c r="AS113" s="168">
        <f>支出①!AS26</f>
        <v>0</v>
      </c>
      <c r="AT113" s="168">
        <f>支出①!AT26</f>
        <v>0</v>
      </c>
      <c r="AU113" s="168">
        <f>支出①!AU26</f>
        <v>0</v>
      </c>
      <c r="AV113" s="168">
        <f>支出①!AV26</f>
        <v>0</v>
      </c>
      <c r="AW113" s="168">
        <f>支出①!AW26</f>
        <v>0</v>
      </c>
      <c r="AX113" s="168">
        <f>支出①!AX26</f>
        <v>0</v>
      </c>
      <c r="AY113" s="168">
        <f>支出①!AY26</f>
        <v>0</v>
      </c>
      <c r="AZ113" s="168">
        <f>支出①!AZ26</f>
        <v>0</v>
      </c>
      <c r="BA113" s="168">
        <f>支出①!BA26</f>
        <v>0</v>
      </c>
      <c r="BB113" s="168">
        <f>支出①!BB26</f>
        <v>0</v>
      </c>
      <c r="BC113" s="168">
        <f>支出①!BC26</f>
        <v>0</v>
      </c>
      <c r="BD113" s="168">
        <f>支出①!BD26</f>
        <v>0</v>
      </c>
      <c r="BE113" s="168">
        <f>支出①!BE26</f>
        <v>0</v>
      </c>
      <c r="BF113" s="168">
        <f>支出①!BF26</f>
        <v>0</v>
      </c>
      <c r="BG113" s="168">
        <f>支出①!BG26</f>
        <v>0</v>
      </c>
      <c r="BH113" s="169">
        <f>支出①!BH26</f>
        <v>0</v>
      </c>
    </row>
    <row r="114" spans="2:60" ht="20.100000000000001" customHeight="1">
      <c r="B114" s="133"/>
      <c r="C114" s="129"/>
      <c r="D114" s="127" t="s">
        <v>240</v>
      </c>
      <c r="E114" s="128"/>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266"/>
    </row>
    <row r="115" spans="2:60" ht="20.100000000000001" customHeight="1">
      <c r="B115" s="133"/>
      <c r="C115" s="129"/>
      <c r="D115" s="127" t="s">
        <v>241</v>
      </c>
      <c r="E115" s="128"/>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266"/>
    </row>
    <row r="116" spans="2:60" ht="20.100000000000001" customHeight="1">
      <c r="B116" s="133"/>
      <c r="C116" s="129"/>
      <c r="D116" s="525"/>
      <c r="E116" s="498"/>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266"/>
    </row>
    <row r="117" spans="2:60" ht="20.100000000000001" customHeight="1" thickBot="1">
      <c r="B117" s="133"/>
      <c r="C117" s="253" t="s">
        <v>242</v>
      </c>
      <c r="D117" s="130"/>
      <c r="E117" s="260"/>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43"/>
    </row>
    <row r="118" spans="2:60" ht="20.100000000000001" customHeight="1" thickTop="1" thickBot="1">
      <c r="B118" s="426" t="s">
        <v>237</v>
      </c>
      <c r="C118" s="427"/>
      <c r="D118" s="427"/>
      <c r="E118" s="427"/>
      <c r="F118" s="44">
        <f t="shared" ref="F118:AK118" si="128">SUM(F107,F112,F117)</f>
        <v>0</v>
      </c>
      <c r="G118" s="44">
        <f t="shared" si="128"/>
        <v>0</v>
      </c>
      <c r="H118" s="44">
        <f t="shared" si="128"/>
        <v>0</v>
      </c>
      <c r="I118" s="44">
        <f t="shared" si="128"/>
        <v>0</v>
      </c>
      <c r="J118" s="44">
        <f t="shared" si="128"/>
        <v>0</v>
      </c>
      <c r="K118" s="44">
        <f t="shared" si="128"/>
        <v>0</v>
      </c>
      <c r="L118" s="44">
        <f t="shared" si="128"/>
        <v>0</v>
      </c>
      <c r="M118" s="44">
        <f t="shared" si="128"/>
        <v>0</v>
      </c>
      <c r="N118" s="44">
        <f t="shared" si="128"/>
        <v>0</v>
      </c>
      <c r="O118" s="44">
        <f t="shared" si="128"/>
        <v>0</v>
      </c>
      <c r="P118" s="44">
        <f t="shared" si="128"/>
        <v>0</v>
      </c>
      <c r="Q118" s="44">
        <f t="shared" si="128"/>
        <v>0</v>
      </c>
      <c r="R118" s="44">
        <f t="shared" si="128"/>
        <v>0</v>
      </c>
      <c r="S118" s="44">
        <f t="shared" si="128"/>
        <v>0</v>
      </c>
      <c r="T118" s="44">
        <f t="shared" si="128"/>
        <v>0</v>
      </c>
      <c r="U118" s="44">
        <f t="shared" si="128"/>
        <v>0</v>
      </c>
      <c r="V118" s="44">
        <f t="shared" si="128"/>
        <v>0</v>
      </c>
      <c r="W118" s="44">
        <f t="shared" si="128"/>
        <v>0</v>
      </c>
      <c r="X118" s="44">
        <f t="shared" si="128"/>
        <v>0</v>
      </c>
      <c r="Y118" s="44">
        <f t="shared" si="128"/>
        <v>0</v>
      </c>
      <c r="Z118" s="44">
        <f t="shared" si="128"/>
        <v>0</v>
      </c>
      <c r="AA118" s="44">
        <f t="shared" si="128"/>
        <v>0</v>
      </c>
      <c r="AB118" s="44">
        <f t="shared" si="128"/>
        <v>0</v>
      </c>
      <c r="AC118" s="44">
        <f t="shared" si="128"/>
        <v>0</v>
      </c>
      <c r="AD118" s="44">
        <f t="shared" si="128"/>
        <v>0</v>
      </c>
      <c r="AE118" s="44">
        <f t="shared" si="128"/>
        <v>0</v>
      </c>
      <c r="AF118" s="44">
        <f t="shared" si="128"/>
        <v>0</v>
      </c>
      <c r="AG118" s="44">
        <f t="shared" si="128"/>
        <v>0</v>
      </c>
      <c r="AH118" s="44">
        <f t="shared" si="128"/>
        <v>0</v>
      </c>
      <c r="AI118" s="44">
        <f t="shared" si="128"/>
        <v>0</v>
      </c>
      <c r="AJ118" s="44">
        <f t="shared" si="128"/>
        <v>0</v>
      </c>
      <c r="AK118" s="44">
        <f t="shared" si="128"/>
        <v>0</v>
      </c>
      <c r="AL118" s="44">
        <f t="shared" ref="AL118:BH118" si="129">SUM(AL107,AL112,AL117)</f>
        <v>0</v>
      </c>
      <c r="AM118" s="44">
        <f t="shared" si="129"/>
        <v>0</v>
      </c>
      <c r="AN118" s="44">
        <f t="shared" si="129"/>
        <v>0</v>
      </c>
      <c r="AO118" s="44">
        <f t="shared" si="129"/>
        <v>0</v>
      </c>
      <c r="AP118" s="44">
        <f t="shared" si="129"/>
        <v>0</v>
      </c>
      <c r="AQ118" s="44">
        <f t="shared" si="129"/>
        <v>0</v>
      </c>
      <c r="AR118" s="44">
        <f t="shared" si="129"/>
        <v>0</v>
      </c>
      <c r="AS118" s="44">
        <f t="shared" si="129"/>
        <v>0</v>
      </c>
      <c r="AT118" s="44">
        <f t="shared" si="129"/>
        <v>0</v>
      </c>
      <c r="AU118" s="44">
        <f t="shared" si="129"/>
        <v>0</v>
      </c>
      <c r="AV118" s="44">
        <f t="shared" si="129"/>
        <v>0</v>
      </c>
      <c r="AW118" s="44">
        <f t="shared" si="129"/>
        <v>0</v>
      </c>
      <c r="AX118" s="44">
        <f t="shared" si="129"/>
        <v>0</v>
      </c>
      <c r="AY118" s="44">
        <f t="shared" si="129"/>
        <v>0</v>
      </c>
      <c r="AZ118" s="44">
        <f t="shared" si="129"/>
        <v>0</v>
      </c>
      <c r="BA118" s="44">
        <f t="shared" si="129"/>
        <v>0</v>
      </c>
      <c r="BB118" s="44">
        <f t="shared" si="129"/>
        <v>0</v>
      </c>
      <c r="BC118" s="44">
        <f t="shared" si="129"/>
        <v>0</v>
      </c>
      <c r="BD118" s="44">
        <f t="shared" si="129"/>
        <v>0</v>
      </c>
      <c r="BE118" s="44">
        <f t="shared" si="129"/>
        <v>0</v>
      </c>
      <c r="BF118" s="44">
        <f t="shared" si="129"/>
        <v>0</v>
      </c>
      <c r="BG118" s="44">
        <f t="shared" si="129"/>
        <v>0</v>
      </c>
      <c r="BH118" s="374">
        <f t="shared" si="129"/>
        <v>0</v>
      </c>
    </row>
    <row r="119" spans="2:60" ht="20.100000000000001" customHeight="1" thickBot="1">
      <c r="B119" s="425" t="s">
        <v>607</v>
      </c>
      <c r="C119" s="422"/>
      <c r="D119" s="422"/>
      <c r="E119" s="424"/>
      <c r="F119" s="281">
        <f t="shared" ref="F119:K119" si="130">F105-F118</f>
        <v>0</v>
      </c>
      <c r="G119" s="281">
        <f t="shared" si="130"/>
        <v>0</v>
      </c>
      <c r="H119" s="281">
        <f t="shared" si="130"/>
        <v>0</v>
      </c>
      <c r="I119" s="281">
        <f t="shared" si="130"/>
        <v>0</v>
      </c>
      <c r="J119" s="281">
        <f t="shared" si="130"/>
        <v>0</v>
      </c>
      <c r="K119" s="281">
        <f t="shared" si="130"/>
        <v>0</v>
      </c>
      <c r="L119" s="281">
        <f t="shared" ref="L119:BH119" si="131">L105-L118</f>
        <v>0</v>
      </c>
      <c r="M119" s="281">
        <f t="shared" si="131"/>
        <v>0</v>
      </c>
      <c r="N119" s="281">
        <f t="shared" si="131"/>
        <v>0</v>
      </c>
      <c r="O119" s="281">
        <f t="shared" si="131"/>
        <v>0</v>
      </c>
      <c r="P119" s="281">
        <f t="shared" si="131"/>
        <v>0</v>
      </c>
      <c r="Q119" s="281">
        <f t="shared" si="131"/>
        <v>0</v>
      </c>
      <c r="R119" s="281">
        <f t="shared" si="131"/>
        <v>0</v>
      </c>
      <c r="S119" s="281">
        <f t="shared" si="131"/>
        <v>0</v>
      </c>
      <c r="T119" s="281">
        <f t="shared" si="131"/>
        <v>0</v>
      </c>
      <c r="U119" s="281">
        <f t="shared" si="131"/>
        <v>0</v>
      </c>
      <c r="V119" s="281">
        <f t="shared" si="131"/>
        <v>0</v>
      </c>
      <c r="W119" s="281">
        <f t="shared" si="131"/>
        <v>0</v>
      </c>
      <c r="X119" s="281">
        <f t="shared" si="131"/>
        <v>0</v>
      </c>
      <c r="Y119" s="281">
        <f t="shared" si="131"/>
        <v>0</v>
      </c>
      <c r="Z119" s="281">
        <f t="shared" si="131"/>
        <v>0</v>
      </c>
      <c r="AA119" s="281">
        <f t="shared" si="131"/>
        <v>0</v>
      </c>
      <c r="AB119" s="281">
        <f t="shared" si="131"/>
        <v>0</v>
      </c>
      <c r="AC119" s="281">
        <f t="shared" si="131"/>
        <v>0</v>
      </c>
      <c r="AD119" s="281">
        <f t="shared" si="131"/>
        <v>0</v>
      </c>
      <c r="AE119" s="281">
        <f t="shared" si="131"/>
        <v>0</v>
      </c>
      <c r="AF119" s="281">
        <f t="shared" si="131"/>
        <v>0</v>
      </c>
      <c r="AG119" s="281">
        <f t="shared" si="131"/>
        <v>0</v>
      </c>
      <c r="AH119" s="281">
        <f t="shared" si="131"/>
        <v>0</v>
      </c>
      <c r="AI119" s="281">
        <f t="shared" si="131"/>
        <v>0</v>
      </c>
      <c r="AJ119" s="281">
        <f t="shared" si="131"/>
        <v>0</v>
      </c>
      <c r="AK119" s="281">
        <f t="shared" si="131"/>
        <v>0</v>
      </c>
      <c r="AL119" s="281">
        <f t="shared" si="131"/>
        <v>0</v>
      </c>
      <c r="AM119" s="281">
        <f t="shared" si="131"/>
        <v>0</v>
      </c>
      <c r="AN119" s="281">
        <f t="shared" si="131"/>
        <v>0</v>
      </c>
      <c r="AO119" s="281">
        <f t="shared" si="131"/>
        <v>0</v>
      </c>
      <c r="AP119" s="281">
        <f t="shared" si="131"/>
        <v>0</v>
      </c>
      <c r="AQ119" s="281">
        <f t="shared" si="131"/>
        <v>0</v>
      </c>
      <c r="AR119" s="281">
        <f t="shared" si="131"/>
        <v>0</v>
      </c>
      <c r="AS119" s="281">
        <f t="shared" si="131"/>
        <v>0</v>
      </c>
      <c r="AT119" s="281">
        <f t="shared" si="131"/>
        <v>0</v>
      </c>
      <c r="AU119" s="281">
        <f t="shared" si="131"/>
        <v>0</v>
      </c>
      <c r="AV119" s="281">
        <f t="shared" si="131"/>
        <v>0</v>
      </c>
      <c r="AW119" s="281">
        <f t="shared" si="131"/>
        <v>0</v>
      </c>
      <c r="AX119" s="281">
        <f t="shared" si="131"/>
        <v>0</v>
      </c>
      <c r="AY119" s="281">
        <f t="shared" si="131"/>
        <v>0</v>
      </c>
      <c r="AZ119" s="281">
        <f t="shared" si="131"/>
        <v>0</v>
      </c>
      <c r="BA119" s="281">
        <f t="shared" si="131"/>
        <v>0</v>
      </c>
      <c r="BB119" s="281">
        <f t="shared" si="131"/>
        <v>0</v>
      </c>
      <c r="BC119" s="281">
        <f t="shared" si="131"/>
        <v>0</v>
      </c>
      <c r="BD119" s="281">
        <f t="shared" si="131"/>
        <v>0</v>
      </c>
      <c r="BE119" s="281">
        <f t="shared" si="131"/>
        <v>0</v>
      </c>
      <c r="BF119" s="281">
        <f t="shared" si="131"/>
        <v>0</v>
      </c>
      <c r="BG119" s="281">
        <f t="shared" si="131"/>
        <v>0</v>
      </c>
      <c r="BH119" s="282">
        <f t="shared" si="131"/>
        <v>0</v>
      </c>
    </row>
    <row r="120" spans="2:60" ht="20.100000000000001" customHeight="1" thickBot="1">
      <c r="B120" s="421" t="s">
        <v>608</v>
      </c>
      <c r="C120" s="423"/>
      <c r="D120" s="422"/>
      <c r="E120" s="424"/>
      <c r="F120" s="419"/>
      <c r="G120" s="419"/>
      <c r="H120" s="419"/>
      <c r="I120" s="419"/>
      <c r="J120" s="419"/>
      <c r="K120" s="420">
        <f>SUM(租税!D$11:D$12)</f>
        <v>0</v>
      </c>
      <c r="L120" s="420">
        <f>SUM(租税!E$11:E$12)</f>
        <v>0</v>
      </c>
      <c r="M120" s="420">
        <f>SUM(租税!F$11:F$12)</f>
        <v>0</v>
      </c>
      <c r="N120" s="420">
        <f>SUM(租税!G$11:G$12)</f>
        <v>0</v>
      </c>
      <c r="O120" s="420">
        <f>SUM(租税!H$11:H$12)</f>
        <v>0</v>
      </c>
      <c r="P120" s="420">
        <f>SUM(租税!I$11:I$12)</f>
        <v>0</v>
      </c>
      <c r="Q120" s="420">
        <f>SUM(租税!J$11:J$12)</f>
        <v>0</v>
      </c>
      <c r="R120" s="420">
        <f>SUM(租税!K$11:K$12)</f>
        <v>0</v>
      </c>
      <c r="S120" s="420">
        <f>SUM(租税!L$11:L$12)</f>
        <v>0</v>
      </c>
      <c r="T120" s="420">
        <f>SUM(租税!M$11:M$12)</f>
        <v>0</v>
      </c>
      <c r="U120" s="420">
        <f>SUM(租税!N$11:N$12)</f>
        <v>0</v>
      </c>
      <c r="V120" s="420">
        <f>SUM(租税!O$11:O$12)</f>
        <v>0</v>
      </c>
      <c r="W120" s="420">
        <f>SUM(租税!P$11:P$12)</f>
        <v>0</v>
      </c>
      <c r="X120" s="420">
        <f>SUM(租税!Q$11:Q$12)</f>
        <v>0</v>
      </c>
      <c r="Y120" s="420">
        <f>SUM(租税!R$11:R$12)</f>
        <v>0</v>
      </c>
      <c r="Z120" s="420">
        <f>SUM(租税!S$11:S$12)</f>
        <v>0</v>
      </c>
      <c r="AA120" s="420">
        <f>SUM(租税!T$11:T$12)</f>
        <v>0</v>
      </c>
      <c r="AB120" s="420">
        <f>SUM(租税!U$11:U$12)</f>
        <v>0</v>
      </c>
      <c r="AC120" s="420">
        <f>SUM(租税!V$11:V$12)</f>
        <v>0</v>
      </c>
      <c r="AD120" s="420">
        <f>SUM(租税!W$11:W$12)</f>
        <v>0</v>
      </c>
      <c r="AE120" s="420">
        <f>SUM(租税!X$11:X$12)</f>
        <v>0</v>
      </c>
      <c r="AF120" s="420">
        <f>SUM(租税!Y$11:Y$12)</f>
        <v>0</v>
      </c>
      <c r="AG120" s="420">
        <f>SUM(租税!Z$11:Z$12)</f>
        <v>0</v>
      </c>
      <c r="AH120" s="420">
        <f>SUM(租税!AA$11:AA$12)</f>
        <v>0</v>
      </c>
      <c r="AI120" s="420">
        <f>SUM(租税!AB$11:AB$12)</f>
        <v>0</v>
      </c>
      <c r="AJ120" s="420">
        <f>SUM(租税!AC$11:AC$12)</f>
        <v>0</v>
      </c>
      <c r="AK120" s="420">
        <f>SUM(租税!AD$11:AD$12)</f>
        <v>0</v>
      </c>
      <c r="AL120" s="420">
        <f>SUM(租税!AE$11:AE$12)</f>
        <v>0</v>
      </c>
      <c r="AM120" s="420">
        <f>SUM(租税!AF$11:AF$12)</f>
        <v>0</v>
      </c>
      <c r="AN120" s="420">
        <f>SUM(租税!AG$11:AG$12)</f>
        <v>0</v>
      </c>
      <c r="AO120" s="420">
        <f>SUM(租税!AH$11:AH$12)</f>
        <v>0</v>
      </c>
      <c r="AP120" s="420">
        <f>SUM(租税!AI$11:AI$12)</f>
        <v>0</v>
      </c>
      <c r="AQ120" s="420">
        <f>SUM(租税!AJ$11:AJ$12)</f>
        <v>0</v>
      </c>
      <c r="AR120" s="420">
        <f>SUM(租税!AK$11:AK$12)</f>
        <v>0</v>
      </c>
      <c r="AS120" s="420">
        <f>SUM(租税!AL$11:AL$12)</f>
        <v>0</v>
      </c>
      <c r="AT120" s="420">
        <f>SUM(租税!AM$11:AM$12)</f>
        <v>0</v>
      </c>
      <c r="AU120" s="420">
        <f>SUM(租税!AN$11:AN$12)</f>
        <v>0</v>
      </c>
      <c r="AV120" s="420">
        <f>SUM(租税!AO$11:AO$12)</f>
        <v>0</v>
      </c>
      <c r="AW120" s="420">
        <f>SUM(租税!AP$11:AP$12)</f>
        <v>0</v>
      </c>
      <c r="AX120" s="420">
        <f>SUM(租税!AQ$11:AQ$12)</f>
        <v>0</v>
      </c>
      <c r="AY120" s="420">
        <f>SUM(租税!AR$11:AR$12)</f>
        <v>0</v>
      </c>
      <c r="AZ120" s="420">
        <f>SUM(租税!AS$11:AS$12)</f>
        <v>0</v>
      </c>
      <c r="BA120" s="420">
        <f>SUM(租税!AT$11:AT$12)</f>
        <v>0</v>
      </c>
      <c r="BB120" s="420">
        <f>SUM(租税!AU$11:AU$12)</f>
        <v>0</v>
      </c>
      <c r="BC120" s="420">
        <f>SUM(租税!AV$11:AV$12)</f>
        <v>0</v>
      </c>
      <c r="BD120" s="420">
        <f>SUM(租税!AW$11:AW$12)</f>
        <v>0</v>
      </c>
      <c r="BE120" s="420">
        <f>SUM(租税!AX$11:AX$12)</f>
        <v>0</v>
      </c>
      <c r="BF120" s="420">
        <f>SUM(租税!AY$11:AY$12)</f>
        <v>0</v>
      </c>
      <c r="BG120" s="420">
        <f>SUM(租税!AZ$11:AZ$12)</f>
        <v>0</v>
      </c>
      <c r="BH120" s="445">
        <f>SUM(租税!BA$11:BA$12)</f>
        <v>0</v>
      </c>
    </row>
    <row r="121" spans="2:60" ht="20.100000000000001" customHeight="1" thickBot="1">
      <c r="B121" s="262" t="s">
        <v>609</v>
      </c>
      <c r="C121" s="263"/>
      <c r="D121" s="263"/>
      <c r="E121" s="264"/>
      <c r="F121" s="265">
        <f t="shared" ref="F121:K121" si="132">F119-F120</f>
        <v>0</v>
      </c>
      <c r="G121" s="265">
        <f t="shared" si="132"/>
        <v>0</v>
      </c>
      <c r="H121" s="265">
        <f t="shared" si="132"/>
        <v>0</v>
      </c>
      <c r="I121" s="265">
        <f t="shared" si="132"/>
        <v>0</v>
      </c>
      <c r="J121" s="265">
        <f t="shared" si="132"/>
        <v>0</v>
      </c>
      <c r="K121" s="265">
        <f t="shared" si="132"/>
        <v>0</v>
      </c>
      <c r="L121" s="265">
        <f t="shared" ref="L121:BH121" si="133">L119-L120</f>
        <v>0</v>
      </c>
      <c r="M121" s="265">
        <f t="shared" si="133"/>
        <v>0</v>
      </c>
      <c r="N121" s="265">
        <f t="shared" si="133"/>
        <v>0</v>
      </c>
      <c r="O121" s="265">
        <f t="shared" si="133"/>
        <v>0</v>
      </c>
      <c r="P121" s="265">
        <f t="shared" si="133"/>
        <v>0</v>
      </c>
      <c r="Q121" s="265">
        <f t="shared" si="133"/>
        <v>0</v>
      </c>
      <c r="R121" s="265">
        <f t="shared" si="133"/>
        <v>0</v>
      </c>
      <c r="S121" s="265">
        <f t="shared" si="133"/>
        <v>0</v>
      </c>
      <c r="T121" s="265">
        <f t="shared" si="133"/>
        <v>0</v>
      </c>
      <c r="U121" s="265">
        <f t="shared" si="133"/>
        <v>0</v>
      </c>
      <c r="V121" s="265">
        <f t="shared" si="133"/>
        <v>0</v>
      </c>
      <c r="W121" s="265">
        <f t="shared" si="133"/>
        <v>0</v>
      </c>
      <c r="X121" s="265">
        <f t="shared" si="133"/>
        <v>0</v>
      </c>
      <c r="Y121" s="265">
        <f t="shared" si="133"/>
        <v>0</v>
      </c>
      <c r="Z121" s="265">
        <f t="shared" si="133"/>
        <v>0</v>
      </c>
      <c r="AA121" s="265">
        <f t="shared" si="133"/>
        <v>0</v>
      </c>
      <c r="AB121" s="265">
        <f t="shared" si="133"/>
        <v>0</v>
      </c>
      <c r="AC121" s="265">
        <f t="shared" si="133"/>
        <v>0</v>
      </c>
      <c r="AD121" s="265">
        <f t="shared" si="133"/>
        <v>0</v>
      </c>
      <c r="AE121" s="265">
        <f t="shared" si="133"/>
        <v>0</v>
      </c>
      <c r="AF121" s="265">
        <f t="shared" si="133"/>
        <v>0</v>
      </c>
      <c r="AG121" s="265">
        <f t="shared" si="133"/>
        <v>0</v>
      </c>
      <c r="AH121" s="265">
        <f t="shared" si="133"/>
        <v>0</v>
      </c>
      <c r="AI121" s="265">
        <f t="shared" si="133"/>
        <v>0</v>
      </c>
      <c r="AJ121" s="265">
        <f t="shared" si="133"/>
        <v>0</v>
      </c>
      <c r="AK121" s="265">
        <f t="shared" si="133"/>
        <v>0</v>
      </c>
      <c r="AL121" s="265">
        <f t="shared" si="133"/>
        <v>0</v>
      </c>
      <c r="AM121" s="265">
        <f t="shared" si="133"/>
        <v>0</v>
      </c>
      <c r="AN121" s="265">
        <f t="shared" si="133"/>
        <v>0</v>
      </c>
      <c r="AO121" s="265">
        <f t="shared" si="133"/>
        <v>0</v>
      </c>
      <c r="AP121" s="265">
        <f t="shared" si="133"/>
        <v>0</v>
      </c>
      <c r="AQ121" s="265">
        <f t="shared" si="133"/>
        <v>0</v>
      </c>
      <c r="AR121" s="265">
        <f t="shared" si="133"/>
        <v>0</v>
      </c>
      <c r="AS121" s="265">
        <f t="shared" si="133"/>
        <v>0</v>
      </c>
      <c r="AT121" s="265">
        <f t="shared" si="133"/>
        <v>0</v>
      </c>
      <c r="AU121" s="265">
        <f t="shared" si="133"/>
        <v>0</v>
      </c>
      <c r="AV121" s="265">
        <f t="shared" si="133"/>
        <v>0</v>
      </c>
      <c r="AW121" s="265">
        <f t="shared" si="133"/>
        <v>0</v>
      </c>
      <c r="AX121" s="265">
        <f t="shared" si="133"/>
        <v>0</v>
      </c>
      <c r="AY121" s="265">
        <f t="shared" si="133"/>
        <v>0</v>
      </c>
      <c r="AZ121" s="265">
        <f t="shared" si="133"/>
        <v>0</v>
      </c>
      <c r="BA121" s="265">
        <f t="shared" si="133"/>
        <v>0</v>
      </c>
      <c r="BB121" s="265">
        <f t="shared" si="133"/>
        <v>0</v>
      </c>
      <c r="BC121" s="265">
        <f t="shared" si="133"/>
        <v>0</v>
      </c>
      <c r="BD121" s="265">
        <f t="shared" si="133"/>
        <v>0</v>
      </c>
      <c r="BE121" s="265">
        <f t="shared" si="133"/>
        <v>0</v>
      </c>
      <c r="BF121" s="265">
        <f t="shared" si="133"/>
        <v>0</v>
      </c>
      <c r="BG121" s="265">
        <f t="shared" si="133"/>
        <v>0</v>
      </c>
      <c r="BH121" s="446">
        <f t="shared" si="133"/>
        <v>0</v>
      </c>
    </row>
    <row r="122" spans="2:60" ht="20.100000000000001" customHeight="1"/>
    <row r="123" spans="2:60" s="104" customFormat="1" ht="20.100000000000001" customHeight="1">
      <c r="B123" s="103" t="s">
        <v>0</v>
      </c>
      <c r="C123" s="103"/>
      <c r="D123" s="103"/>
      <c r="E123" s="103"/>
    </row>
    <row r="124" spans="2:60" ht="20.100000000000001" customHeight="1" thickBot="1">
      <c r="E124" s="251" t="s">
        <v>202</v>
      </c>
      <c r="F124" s="221" t="s">
        <v>226</v>
      </c>
      <c r="G124" s="221"/>
    </row>
    <row r="125" spans="2:60" ht="20.100000000000001" customHeight="1">
      <c r="B125" s="135"/>
      <c r="C125" s="136"/>
      <c r="D125" s="136"/>
      <c r="E125" s="136"/>
      <c r="F125" s="258" t="s">
        <v>97</v>
      </c>
      <c r="G125" s="136"/>
      <c r="H125" s="136"/>
      <c r="I125" s="136"/>
      <c r="J125" s="137"/>
      <c r="K125" s="136" t="s">
        <v>62</v>
      </c>
      <c r="L125" s="142"/>
      <c r="M125" s="142"/>
      <c r="N125" s="142"/>
      <c r="O125" s="142"/>
      <c r="P125" s="142"/>
      <c r="Q125" s="142"/>
      <c r="R125" s="142"/>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2"/>
      <c r="AN125" s="142"/>
      <c r="AO125" s="142"/>
      <c r="AP125" s="142"/>
      <c r="AQ125" s="142"/>
      <c r="AR125" s="142"/>
      <c r="AS125" s="142"/>
      <c r="AT125" s="142"/>
      <c r="AU125" s="142"/>
      <c r="AV125" s="142"/>
      <c r="AW125" s="142"/>
      <c r="AX125" s="142"/>
      <c r="AY125" s="142"/>
      <c r="AZ125" s="142"/>
      <c r="BA125" s="142"/>
      <c r="BB125" s="142"/>
      <c r="BC125" s="142"/>
      <c r="BD125" s="142"/>
      <c r="BE125" s="142"/>
      <c r="BF125" s="142"/>
      <c r="BG125" s="142"/>
      <c r="BH125" s="143"/>
    </row>
    <row r="126" spans="2:60" ht="20.100000000000001" customHeight="1">
      <c r="B126" s="138"/>
      <c r="C126" s="103"/>
      <c r="D126" s="103"/>
      <c r="E126" s="103"/>
      <c r="F126" s="259"/>
      <c r="G126" s="140"/>
      <c r="H126" s="140"/>
      <c r="I126" s="140"/>
      <c r="J126" s="144"/>
      <c r="K126" s="145">
        <v>1</v>
      </c>
      <c r="L126" s="145">
        <v>2</v>
      </c>
      <c r="M126" s="145">
        <v>3</v>
      </c>
      <c r="N126" s="145">
        <v>4</v>
      </c>
      <c r="O126" s="145">
        <v>5</v>
      </c>
      <c r="P126" s="145">
        <v>6</v>
      </c>
      <c r="Q126" s="145">
        <v>7</v>
      </c>
      <c r="R126" s="145">
        <v>8</v>
      </c>
      <c r="S126" s="145">
        <v>9</v>
      </c>
      <c r="T126" s="145">
        <v>10</v>
      </c>
      <c r="U126" s="145">
        <v>11</v>
      </c>
      <c r="V126" s="145">
        <v>12</v>
      </c>
      <c r="W126" s="145">
        <v>13</v>
      </c>
      <c r="X126" s="145">
        <v>14</v>
      </c>
      <c r="Y126" s="145">
        <v>15</v>
      </c>
      <c r="Z126" s="145">
        <v>16</v>
      </c>
      <c r="AA126" s="145">
        <v>17</v>
      </c>
      <c r="AB126" s="145">
        <v>18</v>
      </c>
      <c r="AC126" s="145">
        <v>19</v>
      </c>
      <c r="AD126" s="145">
        <v>20</v>
      </c>
      <c r="AE126" s="145">
        <v>21</v>
      </c>
      <c r="AF126" s="145">
        <v>22</v>
      </c>
      <c r="AG126" s="145">
        <v>23</v>
      </c>
      <c r="AH126" s="145">
        <v>24</v>
      </c>
      <c r="AI126" s="145">
        <v>25</v>
      </c>
      <c r="AJ126" s="145">
        <v>26</v>
      </c>
      <c r="AK126" s="145">
        <v>27</v>
      </c>
      <c r="AL126" s="145">
        <v>28</v>
      </c>
      <c r="AM126" s="145">
        <v>29</v>
      </c>
      <c r="AN126" s="145">
        <v>30</v>
      </c>
      <c r="AO126" s="145">
        <v>31</v>
      </c>
      <c r="AP126" s="145">
        <v>32</v>
      </c>
      <c r="AQ126" s="145">
        <v>33</v>
      </c>
      <c r="AR126" s="145">
        <v>34</v>
      </c>
      <c r="AS126" s="145">
        <v>35</v>
      </c>
      <c r="AT126" s="145">
        <v>36</v>
      </c>
      <c r="AU126" s="145">
        <v>37</v>
      </c>
      <c r="AV126" s="145">
        <v>38</v>
      </c>
      <c r="AW126" s="145">
        <v>39</v>
      </c>
      <c r="AX126" s="145">
        <v>40</v>
      </c>
      <c r="AY126" s="145">
        <v>41</v>
      </c>
      <c r="AZ126" s="145">
        <v>42</v>
      </c>
      <c r="BA126" s="145">
        <v>43</v>
      </c>
      <c r="BB126" s="145">
        <v>44</v>
      </c>
      <c r="BC126" s="145">
        <v>45</v>
      </c>
      <c r="BD126" s="145">
        <v>46</v>
      </c>
      <c r="BE126" s="145">
        <v>47</v>
      </c>
      <c r="BF126" s="145">
        <v>48</v>
      </c>
      <c r="BG126" s="145">
        <v>49</v>
      </c>
      <c r="BH126" s="146">
        <v>50</v>
      </c>
    </row>
    <row r="127" spans="2:60" ht="20.100000000000001" customHeight="1">
      <c r="B127" s="139" t="s">
        <v>20</v>
      </c>
      <c r="C127" s="140"/>
      <c r="D127" s="140"/>
      <c r="E127" s="141" t="s">
        <v>63</v>
      </c>
      <c r="F127" s="124">
        <f>K127-$H$10</f>
        <v>0</v>
      </c>
      <c r="G127" s="96">
        <f t="shared" ref="G127" si="134">F127+1</f>
        <v>1</v>
      </c>
      <c r="H127" s="96">
        <f t="shared" ref="H127" si="135">G127+1</f>
        <v>2</v>
      </c>
      <c r="I127" s="96">
        <f t="shared" ref="I127" si="136">H127+1</f>
        <v>3</v>
      </c>
      <c r="J127" s="96">
        <f>I127+1</f>
        <v>4</v>
      </c>
      <c r="K127" s="123">
        <f>$H$8</f>
        <v>0</v>
      </c>
      <c r="L127" s="33">
        <f>K127+1</f>
        <v>1</v>
      </c>
      <c r="M127" s="33">
        <f t="shared" ref="M127" si="137">L127+1</f>
        <v>2</v>
      </c>
      <c r="N127" s="33">
        <f t="shared" ref="N127" si="138">M127+1</f>
        <v>3</v>
      </c>
      <c r="O127" s="33">
        <f>N127+1</f>
        <v>4</v>
      </c>
      <c r="P127" s="33">
        <f t="shared" ref="P127" si="139">O127+1</f>
        <v>5</v>
      </c>
      <c r="Q127" s="33">
        <f t="shared" ref="Q127" si="140">P127+1</f>
        <v>6</v>
      </c>
      <c r="R127" s="33">
        <f t="shared" ref="R127" si="141">Q127+1</f>
        <v>7</v>
      </c>
      <c r="S127" s="33">
        <f t="shared" ref="S127" si="142">R127+1</f>
        <v>8</v>
      </c>
      <c r="T127" s="33">
        <f t="shared" ref="T127" si="143">S127+1</f>
        <v>9</v>
      </c>
      <c r="U127" s="33">
        <f t="shared" ref="U127" si="144">T127+1</f>
        <v>10</v>
      </c>
      <c r="V127" s="33">
        <f t="shared" ref="V127" si="145">U127+1</f>
        <v>11</v>
      </c>
      <c r="W127" s="33">
        <f t="shared" ref="W127" si="146">V127+1</f>
        <v>12</v>
      </c>
      <c r="X127" s="33">
        <f t="shared" ref="X127" si="147">W127+1</f>
        <v>13</v>
      </c>
      <c r="Y127" s="33">
        <f t="shared" ref="Y127" si="148">X127+1</f>
        <v>14</v>
      </c>
      <c r="Z127" s="33">
        <f t="shared" ref="Z127" si="149">Y127+1</f>
        <v>15</v>
      </c>
      <c r="AA127" s="33">
        <f t="shared" ref="AA127" si="150">Z127+1</f>
        <v>16</v>
      </c>
      <c r="AB127" s="33">
        <f t="shared" ref="AB127" si="151">AA127+1</f>
        <v>17</v>
      </c>
      <c r="AC127" s="33">
        <f t="shared" ref="AC127" si="152">AB127+1</f>
        <v>18</v>
      </c>
      <c r="AD127" s="33">
        <f t="shared" ref="AD127" si="153">AC127+1</f>
        <v>19</v>
      </c>
      <c r="AE127" s="33">
        <f t="shared" ref="AE127" si="154">AD127+1</f>
        <v>20</v>
      </c>
      <c r="AF127" s="33">
        <f t="shared" ref="AF127" si="155">AE127+1</f>
        <v>21</v>
      </c>
      <c r="AG127" s="33">
        <f t="shared" ref="AG127" si="156">AF127+1</f>
        <v>22</v>
      </c>
      <c r="AH127" s="33">
        <f t="shared" ref="AH127" si="157">AG127+1</f>
        <v>23</v>
      </c>
      <c r="AI127" s="33">
        <f t="shared" ref="AI127" si="158">AH127+1</f>
        <v>24</v>
      </c>
      <c r="AJ127" s="33">
        <f t="shared" ref="AJ127" si="159">AI127+1</f>
        <v>25</v>
      </c>
      <c r="AK127" s="33">
        <f t="shared" ref="AK127" si="160">AJ127+1</f>
        <v>26</v>
      </c>
      <c r="AL127" s="33">
        <f t="shared" ref="AL127" si="161">AK127+1</f>
        <v>27</v>
      </c>
      <c r="AM127" s="33">
        <f t="shared" ref="AM127" si="162">AL127+1</f>
        <v>28</v>
      </c>
      <c r="AN127" s="33">
        <f t="shared" ref="AN127" si="163">AM127+1</f>
        <v>29</v>
      </c>
      <c r="AO127" s="33">
        <f t="shared" ref="AO127" si="164">AN127+1</f>
        <v>30</v>
      </c>
      <c r="AP127" s="33">
        <f t="shared" ref="AP127" si="165">AO127+1</f>
        <v>31</v>
      </c>
      <c r="AQ127" s="33">
        <f t="shared" ref="AQ127" si="166">AP127+1</f>
        <v>32</v>
      </c>
      <c r="AR127" s="33">
        <f t="shared" ref="AR127" si="167">AQ127+1</f>
        <v>33</v>
      </c>
      <c r="AS127" s="33">
        <f t="shared" ref="AS127" si="168">AR127+1</f>
        <v>34</v>
      </c>
      <c r="AT127" s="33">
        <f t="shared" ref="AT127" si="169">AS127+1</f>
        <v>35</v>
      </c>
      <c r="AU127" s="33">
        <f t="shared" ref="AU127" si="170">AT127+1</f>
        <v>36</v>
      </c>
      <c r="AV127" s="33">
        <f t="shared" ref="AV127" si="171">AU127+1</f>
        <v>37</v>
      </c>
      <c r="AW127" s="33">
        <f t="shared" ref="AW127" si="172">AV127+1</f>
        <v>38</v>
      </c>
      <c r="AX127" s="33">
        <f t="shared" ref="AX127" si="173">AW127+1</f>
        <v>39</v>
      </c>
      <c r="AY127" s="33">
        <f t="shared" ref="AY127" si="174">AX127+1</f>
        <v>40</v>
      </c>
      <c r="AZ127" s="33">
        <f t="shared" ref="AZ127" si="175">AY127+1</f>
        <v>41</v>
      </c>
      <c r="BA127" s="33">
        <f t="shared" ref="BA127" si="176">AZ127+1</f>
        <v>42</v>
      </c>
      <c r="BB127" s="33">
        <f t="shared" ref="BB127" si="177">BA127+1</f>
        <v>43</v>
      </c>
      <c r="BC127" s="33">
        <f t="shared" ref="BC127" si="178">BB127+1</f>
        <v>44</v>
      </c>
      <c r="BD127" s="33">
        <f t="shared" ref="BD127" si="179">BC127+1</f>
        <v>45</v>
      </c>
      <c r="BE127" s="33">
        <f t="shared" ref="BE127" si="180">BD127+1</f>
        <v>46</v>
      </c>
      <c r="BF127" s="33">
        <f t="shared" ref="BF127" si="181">BE127+1</f>
        <v>47</v>
      </c>
      <c r="BG127" s="33">
        <f t="shared" ref="BG127" si="182">BF127+1</f>
        <v>48</v>
      </c>
      <c r="BH127" s="97">
        <f t="shared" ref="BH127" si="183">BG127+1</f>
        <v>49</v>
      </c>
    </row>
    <row r="128" spans="2:60" ht="20.100000000000001" customHeight="1">
      <c r="B128" s="244" t="s">
        <v>243</v>
      </c>
      <c r="C128" s="163"/>
      <c r="D128" s="163"/>
      <c r="E128" s="163"/>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80"/>
      <c r="AE128" s="180"/>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245"/>
    </row>
    <row r="129" spans="2:60" ht="20.100000000000001" customHeight="1">
      <c r="B129" s="48"/>
      <c r="C129" s="10" t="s">
        <v>244</v>
      </c>
      <c r="D129" s="14"/>
      <c r="E129" s="14"/>
      <c r="F129" s="34"/>
      <c r="G129" s="34"/>
      <c r="H129" s="34"/>
      <c r="I129" s="34"/>
      <c r="J129" s="34"/>
      <c r="K129" s="105">
        <f>K121</f>
        <v>0</v>
      </c>
      <c r="L129" s="105">
        <f t="shared" ref="L129:BH129" si="184">L121</f>
        <v>0</v>
      </c>
      <c r="M129" s="105">
        <f t="shared" si="184"/>
        <v>0</v>
      </c>
      <c r="N129" s="105">
        <f t="shared" si="184"/>
        <v>0</v>
      </c>
      <c r="O129" s="105">
        <f t="shared" si="184"/>
        <v>0</v>
      </c>
      <c r="P129" s="105">
        <f t="shared" si="184"/>
        <v>0</v>
      </c>
      <c r="Q129" s="105">
        <f t="shared" si="184"/>
        <v>0</v>
      </c>
      <c r="R129" s="105">
        <f t="shared" si="184"/>
        <v>0</v>
      </c>
      <c r="S129" s="105">
        <f t="shared" si="184"/>
        <v>0</v>
      </c>
      <c r="T129" s="105">
        <f t="shared" si="184"/>
        <v>0</v>
      </c>
      <c r="U129" s="105">
        <f t="shared" si="184"/>
        <v>0</v>
      </c>
      <c r="V129" s="105">
        <f t="shared" si="184"/>
        <v>0</v>
      </c>
      <c r="W129" s="105">
        <f t="shared" si="184"/>
        <v>0</v>
      </c>
      <c r="X129" s="105">
        <f t="shared" si="184"/>
        <v>0</v>
      </c>
      <c r="Y129" s="105">
        <f t="shared" si="184"/>
        <v>0</v>
      </c>
      <c r="Z129" s="105">
        <f t="shared" si="184"/>
        <v>0</v>
      </c>
      <c r="AA129" s="105">
        <f t="shared" si="184"/>
        <v>0</v>
      </c>
      <c r="AB129" s="105">
        <f t="shared" si="184"/>
        <v>0</v>
      </c>
      <c r="AC129" s="105">
        <f t="shared" si="184"/>
        <v>0</v>
      </c>
      <c r="AD129" s="105">
        <f t="shared" si="184"/>
        <v>0</v>
      </c>
      <c r="AE129" s="105">
        <f t="shared" si="184"/>
        <v>0</v>
      </c>
      <c r="AF129" s="105">
        <f t="shared" si="184"/>
        <v>0</v>
      </c>
      <c r="AG129" s="105">
        <f t="shared" si="184"/>
        <v>0</v>
      </c>
      <c r="AH129" s="105">
        <f t="shared" si="184"/>
        <v>0</v>
      </c>
      <c r="AI129" s="105">
        <f t="shared" si="184"/>
        <v>0</v>
      </c>
      <c r="AJ129" s="105">
        <f t="shared" si="184"/>
        <v>0</v>
      </c>
      <c r="AK129" s="105">
        <f t="shared" si="184"/>
        <v>0</v>
      </c>
      <c r="AL129" s="105">
        <f t="shared" si="184"/>
        <v>0</v>
      </c>
      <c r="AM129" s="105">
        <f t="shared" si="184"/>
        <v>0</v>
      </c>
      <c r="AN129" s="105">
        <f t="shared" si="184"/>
        <v>0</v>
      </c>
      <c r="AO129" s="105">
        <f t="shared" si="184"/>
        <v>0</v>
      </c>
      <c r="AP129" s="105">
        <f t="shared" si="184"/>
        <v>0</v>
      </c>
      <c r="AQ129" s="105">
        <f t="shared" si="184"/>
        <v>0</v>
      </c>
      <c r="AR129" s="105">
        <f t="shared" si="184"/>
        <v>0</v>
      </c>
      <c r="AS129" s="105">
        <f t="shared" si="184"/>
        <v>0</v>
      </c>
      <c r="AT129" s="105">
        <f t="shared" si="184"/>
        <v>0</v>
      </c>
      <c r="AU129" s="105">
        <f t="shared" si="184"/>
        <v>0</v>
      </c>
      <c r="AV129" s="105">
        <f t="shared" si="184"/>
        <v>0</v>
      </c>
      <c r="AW129" s="105">
        <f t="shared" si="184"/>
        <v>0</v>
      </c>
      <c r="AX129" s="105">
        <f t="shared" si="184"/>
        <v>0</v>
      </c>
      <c r="AY129" s="105">
        <f t="shared" si="184"/>
        <v>0</v>
      </c>
      <c r="AZ129" s="105">
        <f t="shared" si="184"/>
        <v>0</v>
      </c>
      <c r="BA129" s="105">
        <f t="shared" si="184"/>
        <v>0</v>
      </c>
      <c r="BB129" s="105">
        <f t="shared" si="184"/>
        <v>0</v>
      </c>
      <c r="BC129" s="105">
        <f t="shared" si="184"/>
        <v>0</v>
      </c>
      <c r="BD129" s="105">
        <f t="shared" si="184"/>
        <v>0</v>
      </c>
      <c r="BE129" s="105">
        <f t="shared" si="184"/>
        <v>0</v>
      </c>
      <c r="BF129" s="105">
        <f t="shared" si="184"/>
        <v>0</v>
      </c>
      <c r="BG129" s="105">
        <f t="shared" si="184"/>
        <v>0</v>
      </c>
      <c r="BH129" s="82">
        <f t="shared" si="184"/>
        <v>0</v>
      </c>
    </row>
    <row r="130" spans="2:60" ht="20.100000000000001" customHeight="1">
      <c r="B130" s="57"/>
      <c r="C130" s="10" t="s">
        <v>250</v>
      </c>
      <c r="D130" s="14"/>
      <c r="E130" s="1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41"/>
    </row>
    <row r="131" spans="2:60" ht="20.100000000000001" customHeight="1">
      <c r="B131" s="57"/>
      <c r="C131" s="10" t="s">
        <v>251</v>
      </c>
      <c r="D131" s="14"/>
      <c r="E131" s="1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G131" s="34"/>
      <c r="BH131" s="41"/>
    </row>
    <row r="132" spans="2:60" ht="20.100000000000001" customHeight="1">
      <c r="B132" s="57"/>
      <c r="C132" s="10" t="s">
        <v>254</v>
      </c>
      <c r="D132" s="14"/>
      <c r="E132" s="1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41"/>
    </row>
    <row r="133" spans="2:60" ht="20.100000000000001" customHeight="1">
      <c r="B133" s="57"/>
      <c r="C133" s="10" t="s">
        <v>305</v>
      </c>
      <c r="D133" s="14"/>
      <c r="E133" s="1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41"/>
    </row>
    <row r="134" spans="2:60" ht="20.100000000000001" customHeight="1">
      <c r="B134" s="57"/>
      <c r="C134" s="10" t="s">
        <v>252</v>
      </c>
      <c r="D134" s="14"/>
      <c r="E134" s="1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41"/>
    </row>
    <row r="135" spans="2:60" ht="20.100000000000001" customHeight="1">
      <c r="B135" s="57"/>
      <c r="C135" s="10" t="s">
        <v>253</v>
      </c>
      <c r="D135" s="14"/>
      <c r="E135" s="1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41"/>
    </row>
    <row r="136" spans="2:60" ht="20.100000000000001" customHeight="1">
      <c r="B136" s="57"/>
      <c r="C136" s="10" t="s">
        <v>307</v>
      </c>
      <c r="D136" s="14"/>
      <c r="E136" s="1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41"/>
    </row>
    <row r="137" spans="2:60" ht="20.100000000000001" customHeight="1">
      <c r="B137" s="57"/>
      <c r="C137" s="10" t="s">
        <v>248</v>
      </c>
      <c r="D137" s="14"/>
      <c r="E137" s="1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41"/>
    </row>
    <row r="138" spans="2:60" ht="20.100000000000001" customHeight="1">
      <c r="B138" s="57"/>
      <c r="C138" s="10" t="s">
        <v>308</v>
      </c>
      <c r="D138" s="14"/>
      <c r="E138" s="1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41"/>
    </row>
    <row r="139" spans="2:60" ht="20.100000000000001" customHeight="1">
      <c r="B139" s="57"/>
      <c r="C139" s="10" t="s">
        <v>249</v>
      </c>
      <c r="D139" s="14"/>
      <c r="E139" s="1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G139" s="34"/>
      <c r="BH139" s="41"/>
    </row>
    <row r="140" spans="2:60" ht="20.100000000000001" customHeight="1">
      <c r="B140" s="57"/>
      <c r="C140" s="10" t="s">
        <v>246</v>
      </c>
      <c r="D140" s="14"/>
      <c r="E140" s="1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41"/>
    </row>
    <row r="141" spans="2:60" ht="20.100000000000001" customHeight="1">
      <c r="B141" s="57"/>
      <c r="C141" s="352" t="s">
        <v>170</v>
      </c>
      <c r="D141" s="14"/>
      <c r="E141" s="14"/>
      <c r="F141" s="34"/>
      <c r="G141" s="34"/>
      <c r="H141" s="34"/>
      <c r="I141" s="34"/>
      <c r="J141" s="34"/>
      <c r="K141" s="105" t="str">
        <f>支出①!K45</f>
        <v/>
      </c>
      <c r="L141" s="105" t="str">
        <f>支出①!L45</f>
        <v/>
      </c>
      <c r="M141" s="105" t="str">
        <f>支出①!M45</f>
        <v/>
      </c>
      <c r="N141" s="105" t="str">
        <f>支出①!N45</f>
        <v/>
      </c>
      <c r="O141" s="105" t="str">
        <f>支出①!O45</f>
        <v/>
      </c>
      <c r="P141" s="105" t="str">
        <f>支出①!P45</f>
        <v/>
      </c>
      <c r="Q141" s="105" t="str">
        <f>支出①!Q45</f>
        <v/>
      </c>
      <c r="R141" s="105" t="str">
        <f>支出①!R45</f>
        <v/>
      </c>
      <c r="S141" s="105" t="str">
        <f>支出①!S45</f>
        <v/>
      </c>
      <c r="T141" s="105" t="str">
        <f>支出①!T45</f>
        <v/>
      </c>
      <c r="U141" s="105" t="str">
        <f>支出①!U45</f>
        <v/>
      </c>
      <c r="V141" s="105" t="str">
        <f>支出①!V45</f>
        <v/>
      </c>
      <c r="W141" s="105" t="str">
        <f>支出①!W45</f>
        <v/>
      </c>
      <c r="X141" s="105" t="str">
        <f>支出①!X45</f>
        <v/>
      </c>
      <c r="Y141" s="105" t="str">
        <f>支出①!Y45</f>
        <v/>
      </c>
      <c r="Z141" s="105" t="str">
        <f>支出①!Z45</f>
        <v/>
      </c>
      <c r="AA141" s="105" t="str">
        <f>支出①!AA45</f>
        <v/>
      </c>
      <c r="AB141" s="105" t="str">
        <f>支出①!AB45</f>
        <v/>
      </c>
      <c r="AC141" s="105" t="str">
        <f>支出①!AC45</f>
        <v/>
      </c>
      <c r="AD141" s="105" t="str">
        <f>支出①!AD45</f>
        <v/>
      </c>
      <c r="AE141" s="105" t="str">
        <f>支出①!AE45</f>
        <v/>
      </c>
      <c r="AF141" s="105" t="str">
        <f>支出①!AF45</f>
        <v/>
      </c>
      <c r="AG141" s="105" t="str">
        <f>支出①!AG45</f>
        <v/>
      </c>
      <c r="AH141" s="105" t="str">
        <f>支出①!AH45</f>
        <v/>
      </c>
      <c r="AI141" s="105" t="str">
        <f>支出①!AI45</f>
        <v/>
      </c>
      <c r="AJ141" s="105" t="str">
        <f>支出①!AJ45</f>
        <v/>
      </c>
      <c r="AK141" s="105" t="str">
        <f>支出①!AK45</f>
        <v/>
      </c>
      <c r="AL141" s="105" t="str">
        <f>支出①!AL45</f>
        <v/>
      </c>
      <c r="AM141" s="105" t="str">
        <f>支出①!AM45</f>
        <v/>
      </c>
      <c r="AN141" s="105" t="str">
        <f>支出①!AN45</f>
        <v/>
      </c>
      <c r="AO141" s="105" t="str">
        <f>支出①!AO45</f>
        <v/>
      </c>
      <c r="AP141" s="105" t="str">
        <f>支出①!AP45</f>
        <v/>
      </c>
      <c r="AQ141" s="105" t="str">
        <f>支出①!AQ45</f>
        <v/>
      </c>
      <c r="AR141" s="105" t="str">
        <f>支出①!AR45</f>
        <v/>
      </c>
      <c r="AS141" s="105" t="str">
        <f>支出①!AS45</f>
        <v/>
      </c>
      <c r="AT141" s="105" t="str">
        <f>支出①!AT45</f>
        <v/>
      </c>
      <c r="AU141" s="105" t="str">
        <f>支出①!AU45</f>
        <v/>
      </c>
      <c r="AV141" s="105" t="str">
        <f>支出①!AV45</f>
        <v/>
      </c>
      <c r="AW141" s="105" t="str">
        <f>支出①!AW45</f>
        <v/>
      </c>
      <c r="AX141" s="105" t="str">
        <f>支出①!AX45</f>
        <v/>
      </c>
      <c r="AY141" s="105" t="str">
        <f>支出①!AY45</f>
        <v/>
      </c>
      <c r="AZ141" s="105" t="str">
        <f>支出①!AZ45</f>
        <v/>
      </c>
      <c r="BA141" s="105" t="str">
        <f>支出①!BA45</f>
        <v/>
      </c>
      <c r="BB141" s="105" t="str">
        <f>支出①!BB45</f>
        <v/>
      </c>
      <c r="BC141" s="105" t="str">
        <f>支出①!BC45</f>
        <v/>
      </c>
      <c r="BD141" s="105" t="str">
        <f>支出①!BD45</f>
        <v/>
      </c>
      <c r="BE141" s="105" t="str">
        <f>支出①!BE45</f>
        <v/>
      </c>
      <c r="BF141" s="105" t="str">
        <f>支出①!BF45</f>
        <v/>
      </c>
      <c r="BG141" s="105" t="str">
        <f>支出①!BG45</f>
        <v/>
      </c>
      <c r="BH141" s="82" t="str">
        <f>支出①!BH45</f>
        <v/>
      </c>
    </row>
    <row r="142" spans="2:60" ht="20.100000000000001" customHeight="1">
      <c r="B142" s="57"/>
      <c r="C142" s="10" t="s">
        <v>245</v>
      </c>
      <c r="D142" s="14"/>
      <c r="E142" s="1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41"/>
    </row>
    <row r="143" spans="2:60" ht="20.100000000000001" customHeight="1">
      <c r="B143" s="57"/>
      <c r="C143" s="10" t="s">
        <v>309</v>
      </c>
      <c r="D143" s="14"/>
      <c r="E143" s="1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41"/>
    </row>
    <row r="144" spans="2:60" ht="20.100000000000001" customHeight="1" thickBot="1">
      <c r="B144" s="57"/>
      <c r="C144" s="522"/>
      <c r="D144" s="523"/>
      <c r="E144" s="52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G144" s="34"/>
      <c r="BH144" s="41"/>
    </row>
    <row r="145" spans="2:60" ht="20.100000000000001" customHeight="1" thickTop="1" thickBot="1">
      <c r="B145" s="57"/>
      <c r="C145" s="349" t="s">
        <v>247</v>
      </c>
      <c r="D145" s="271"/>
      <c r="E145" s="271"/>
      <c r="F145" s="272">
        <f t="shared" ref="F145:AK145" si="185">SUM(F129:F144)</f>
        <v>0</v>
      </c>
      <c r="G145" s="272">
        <f t="shared" si="185"/>
        <v>0</v>
      </c>
      <c r="H145" s="272">
        <f t="shared" si="185"/>
        <v>0</v>
      </c>
      <c r="I145" s="272">
        <f t="shared" si="185"/>
        <v>0</v>
      </c>
      <c r="J145" s="272">
        <f t="shared" si="185"/>
        <v>0</v>
      </c>
      <c r="K145" s="272">
        <f t="shared" si="185"/>
        <v>0</v>
      </c>
      <c r="L145" s="272">
        <f t="shared" si="185"/>
        <v>0</v>
      </c>
      <c r="M145" s="272">
        <f t="shared" si="185"/>
        <v>0</v>
      </c>
      <c r="N145" s="272">
        <f t="shared" si="185"/>
        <v>0</v>
      </c>
      <c r="O145" s="272">
        <f t="shared" si="185"/>
        <v>0</v>
      </c>
      <c r="P145" s="272">
        <f t="shared" si="185"/>
        <v>0</v>
      </c>
      <c r="Q145" s="272">
        <f t="shared" si="185"/>
        <v>0</v>
      </c>
      <c r="R145" s="272">
        <f t="shared" si="185"/>
        <v>0</v>
      </c>
      <c r="S145" s="272">
        <f t="shared" si="185"/>
        <v>0</v>
      </c>
      <c r="T145" s="272">
        <f t="shared" si="185"/>
        <v>0</v>
      </c>
      <c r="U145" s="272">
        <f t="shared" si="185"/>
        <v>0</v>
      </c>
      <c r="V145" s="272">
        <f t="shared" si="185"/>
        <v>0</v>
      </c>
      <c r="W145" s="272">
        <f t="shared" si="185"/>
        <v>0</v>
      </c>
      <c r="X145" s="272">
        <f t="shared" si="185"/>
        <v>0</v>
      </c>
      <c r="Y145" s="272">
        <f t="shared" si="185"/>
        <v>0</v>
      </c>
      <c r="Z145" s="272">
        <f t="shared" si="185"/>
        <v>0</v>
      </c>
      <c r="AA145" s="272">
        <f t="shared" si="185"/>
        <v>0</v>
      </c>
      <c r="AB145" s="272">
        <f t="shared" si="185"/>
        <v>0</v>
      </c>
      <c r="AC145" s="272">
        <f t="shared" si="185"/>
        <v>0</v>
      </c>
      <c r="AD145" s="272">
        <f t="shared" si="185"/>
        <v>0</v>
      </c>
      <c r="AE145" s="272">
        <f t="shared" si="185"/>
        <v>0</v>
      </c>
      <c r="AF145" s="272">
        <f t="shared" si="185"/>
        <v>0</v>
      </c>
      <c r="AG145" s="272">
        <f t="shared" si="185"/>
        <v>0</v>
      </c>
      <c r="AH145" s="272">
        <f t="shared" si="185"/>
        <v>0</v>
      </c>
      <c r="AI145" s="272">
        <f t="shared" si="185"/>
        <v>0</v>
      </c>
      <c r="AJ145" s="272">
        <f t="shared" si="185"/>
        <v>0</v>
      </c>
      <c r="AK145" s="272">
        <f t="shared" si="185"/>
        <v>0</v>
      </c>
      <c r="AL145" s="272">
        <f t="shared" ref="AL145:BH145" si="186">SUM(AL129:AL144)</f>
        <v>0</v>
      </c>
      <c r="AM145" s="272">
        <f t="shared" si="186"/>
        <v>0</v>
      </c>
      <c r="AN145" s="272">
        <f t="shared" si="186"/>
        <v>0</v>
      </c>
      <c r="AO145" s="272">
        <f t="shared" si="186"/>
        <v>0</v>
      </c>
      <c r="AP145" s="272">
        <f t="shared" si="186"/>
        <v>0</v>
      </c>
      <c r="AQ145" s="272">
        <f t="shared" si="186"/>
        <v>0</v>
      </c>
      <c r="AR145" s="272">
        <f t="shared" si="186"/>
        <v>0</v>
      </c>
      <c r="AS145" s="272">
        <f t="shared" si="186"/>
        <v>0</v>
      </c>
      <c r="AT145" s="272">
        <f t="shared" si="186"/>
        <v>0</v>
      </c>
      <c r="AU145" s="272">
        <f t="shared" si="186"/>
        <v>0</v>
      </c>
      <c r="AV145" s="272">
        <f t="shared" si="186"/>
        <v>0</v>
      </c>
      <c r="AW145" s="272">
        <f t="shared" si="186"/>
        <v>0</v>
      </c>
      <c r="AX145" s="272">
        <f t="shared" si="186"/>
        <v>0</v>
      </c>
      <c r="AY145" s="272">
        <f t="shared" si="186"/>
        <v>0</v>
      </c>
      <c r="AZ145" s="272">
        <f t="shared" si="186"/>
        <v>0</v>
      </c>
      <c r="BA145" s="272">
        <f t="shared" si="186"/>
        <v>0</v>
      </c>
      <c r="BB145" s="272">
        <f t="shared" si="186"/>
        <v>0</v>
      </c>
      <c r="BC145" s="272">
        <f t="shared" si="186"/>
        <v>0</v>
      </c>
      <c r="BD145" s="272">
        <f t="shared" si="186"/>
        <v>0</v>
      </c>
      <c r="BE145" s="272">
        <f t="shared" si="186"/>
        <v>0</v>
      </c>
      <c r="BF145" s="272">
        <f t="shared" si="186"/>
        <v>0</v>
      </c>
      <c r="BG145" s="272">
        <f t="shared" si="186"/>
        <v>0</v>
      </c>
      <c r="BH145" s="273">
        <f t="shared" si="186"/>
        <v>0</v>
      </c>
    </row>
    <row r="146" spans="2:60" ht="20.100000000000001" customHeight="1" thickTop="1">
      <c r="B146" s="57"/>
      <c r="C146" s="162" t="s">
        <v>310</v>
      </c>
      <c r="D146" s="268"/>
      <c r="E146" s="268"/>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69"/>
      <c r="AE146" s="269"/>
      <c r="AF146" s="269"/>
      <c r="AG146" s="269"/>
      <c r="AH146" s="269"/>
      <c r="AI146" s="269"/>
      <c r="AJ146" s="269"/>
      <c r="AK146" s="269"/>
      <c r="AL146" s="269"/>
      <c r="AM146" s="269"/>
      <c r="AN146" s="269"/>
      <c r="AO146" s="269"/>
      <c r="AP146" s="269"/>
      <c r="AQ146" s="269"/>
      <c r="AR146" s="269"/>
      <c r="AS146" s="269"/>
      <c r="AT146" s="269"/>
      <c r="AU146" s="269"/>
      <c r="AV146" s="269"/>
      <c r="AW146" s="269"/>
      <c r="AX146" s="269"/>
      <c r="AY146" s="269"/>
      <c r="AZ146" s="269"/>
      <c r="BA146" s="269"/>
      <c r="BB146" s="269"/>
      <c r="BC146" s="269"/>
      <c r="BD146" s="269"/>
      <c r="BE146" s="269"/>
      <c r="BF146" s="269"/>
      <c r="BG146" s="269"/>
      <c r="BH146" s="270"/>
    </row>
    <row r="147" spans="2:60" ht="20.100000000000001" customHeight="1" thickBot="1">
      <c r="B147" s="57"/>
      <c r="C147" s="8" t="s">
        <v>287</v>
      </c>
      <c r="D147" s="13"/>
      <c r="E147" s="13"/>
      <c r="F147" s="36"/>
      <c r="G147" s="36"/>
      <c r="H147" s="36"/>
      <c r="I147" s="36"/>
      <c r="J147" s="36"/>
      <c r="K147" s="105">
        <f>支出①!K26</f>
        <v>0</v>
      </c>
      <c r="L147" s="105">
        <f>支出①!L26</f>
        <v>0</v>
      </c>
      <c r="M147" s="105">
        <f>支出①!M26</f>
        <v>0</v>
      </c>
      <c r="N147" s="105">
        <f>支出①!N26</f>
        <v>0</v>
      </c>
      <c r="O147" s="105">
        <f>支出①!O26</f>
        <v>0</v>
      </c>
      <c r="P147" s="105">
        <f>支出①!P26</f>
        <v>0</v>
      </c>
      <c r="Q147" s="105">
        <f>支出①!Q26</f>
        <v>0</v>
      </c>
      <c r="R147" s="105">
        <f>支出①!R26</f>
        <v>0</v>
      </c>
      <c r="S147" s="105">
        <f>支出①!S26</f>
        <v>0</v>
      </c>
      <c r="T147" s="105">
        <f>支出①!T26</f>
        <v>0</v>
      </c>
      <c r="U147" s="105">
        <f>支出①!U26</f>
        <v>0</v>
      </c>
      <c r="V147" s="105">
        <f>支出①!V26</f>
        <v>0</v>
      </c>
      <c r="W147" s="105">
        <f>支出①!W26</f>
        <v>0</v>
      </c>
      <c r="X147" s="105">
        <f>支出①!X26</f>
        <v>0</v>
      </c>
      <c r="Y147" s="105">
        <f>支出①!Y26</f>
        <v>0</v>
      </c>
      <c r="Z147" s="105">
        <f>支出①!Z26</f>
        <v>0</v>
      </c>
      <c r="AA147" s="105">
        <f>支出①!AA26</f>
        <v>0</v>
      </c>
      <c r="AB147" s="105">
        <f>支出①!AB26</f>
        <v>0</v>
      </c>
      <c r="AC147" s="105">
        <f>支出①!AC26</f>
        <v>0</v>
      </c>
      <c r="AD147" s="105">
        <f>支出①!AD26</f>
        <v>0</v>
      </c>
      <c r="AE147" s="105">
        <f>支出①!AE26</f>
        <v>0</v>
      </c>
      <c r="AF147" s="105">
        <f>支出①!AF26</f>
        <v>0</v>
      </c>
      <c r="AG147" s="105">
        <f>支出①!AG26</f>
        <v>0</v>
      </c>
      <c r="AH147" s="105">
        <f>支出①!AH26</f>
        <v>0</v>
      </c>
      <c r="AI147" s="105">
        <f>支出①!AI26</f>
        <v>0</v>
      </c>
      <c r="AJ147" s="105">
        <f>支出①!AJ26</f>
        <v>0</v>
      </c>
      <c r="AK147" s="105">
        <f>支出①!AK26</f>
        <v>0</v>
      </c>
      <c r="AL147" s="105">
        <f>支出①!AL26</f>
        <v>0</v>
      </c>
      <c r="AM147" s="105">
        <f>支出①!AM26</f>
        <v>0</v>
      </c>
      <c r="AN147" s="105">
        <f>支出①!AN26</f>
        <v>0</v>
      </c>
      <c r="AO147" s="105">
        <f>支出①!AO26</f>
        <v>0</v>
      </c>
      <c r="AP147" s="105">
        <f>支出①!AP26</f>
        <v>0</v>
      </c>
      <c r="AQ147" s="105">
        <f>支出①!AQ26</f>
        <v>0</v>
      </c>
      <c r="AR147" s="105">
        <f>支出①!AR26</f>
        <v>0</v>
      </c>
      <c r="AS147" s="105">
        <f>支出①!AS26</f>
        <v>0</v>
      </c>
      <c r="AT147" s="105">
        <f>支出①!AT26</f>
        <v>0</v>
      </c>
      <c r="AU147" s="105">
        <f>支出①!AU26</f>
        <v>0</v>
      </c>
      <c r="AV147" s="105">
        <f>支出①!AV26</f>
        <v>0</v>
      </c>
      <c r="AW147" s="105">
        <f>支出①!AW26</f>
        <v>0</v>
      </c>
      <c r="AX147" s="105">
        <f>支出①!AX26</f>
        <v>0</v>
      </c>
      <c r="AY147" s="105">
        <f>支出①!AY26</f>
        <v>0</v>
      </c>
      <c r="AZ147" s="105">
        <f>支出①!AZ26</f>
        <v>0</v>
      </c>
      <c r="BA147" s="105">
        <f>支出①!BA26</f>
        <v>0</v>
      </c>
      <c r="BB147" s="105">
        <f>支出①!BB26</f>
        <v>0</v>
      </c>
      <c r="BC147" s="105">
        <f>支出①!BC26</f>
        <v>0</v>
      </c>
      <c r="BD147" s="105">
        <f>支出①!BD26</f>
        <v>0</v>
      </c>
      <c r="BE147" s="105">
        <f>支出①!BE26</f>
        <v>0</v>
      </c>
      <c r="BF147" s="105">
        <f>支出①!BF26</f>
        <v>0</v>
      </c>
      <c r="BG147" s="105">
        <f>支出①!BG26</f>
        <v>0</v>
      </c>
      <c r="BH147" s="82">
        <f>支出①!BH26</f>
        <v>0</v>
      </c>
    </row>
    <row r="148" spans="2:60" ht="20.100000000000001" customHeight="1" thickTop="1">
      <c r="B148" s="246" t="s">
        <v>243</v>
      </c>
      <c r="C148" s="267"/>
      <c r="D148" s="267"/>
      <c r="E148" s="267"/>
      <c r="F148" s="106">
        <f>SUM(F145:F147)</f>
        <v>0</v>
      </c>
      <c r="G148" s="106">
        <f t="shared" ref="G148:BH148" si="187">SUM(G145:G147)</f>
        <v>0</v>
      </c>
      <c r="H148" s="106">
        <f t="shared" si="187"/>
        <v>0</v>
      </c>
      <c r="I148" s="106">
        <f t="shared" si="187"/>
        <v>0</v>
      </c>
      <c r="J148" s="106">
        <f t="shared" si="187"/>
        <v>0</v>
      </c>
      <c r="K148" s="106">
        <f>SUM(K145:K147)</f>
        <v>0</v>
      </c>
      <c r="L148" s="106">
        <f t="shared" si="187"/>
        <v>0</v>
      </c>
      <c r="M148" s="106">
        <f t="shared" si="187"/>
        <v>0</v>
      </c>
      <c r="N148" s="106">
        <f t="shared" si="187"/>
        <v>0</v>
      </c>
      <c r="O148" s="106">
        <f t="shared" si="187"/>
        <v>0</v>
      </c>
      <c r="P148" s="106">
        <f t="shared" si="187"/>
        <v>0</v>
      </c>
      <c r="Q148" s="106">
        <f t="shared" si="187"/>
        <v>0</v>
      </c>
      <c r="R148" s="106">
        <f t="shared" si="187"/>
        <v>0</v>
      </c>
      <c r="S148" s="106">
        <f t="shared" si="187"/>
        <v>0</v>
      </c>
      <c r="T148" s="106">
        <f t="shared" si="187"/>
        <v>0</v>
      </c>
      <c r="U148" s="106">
        <f t="shared" si="187"/>
        <v>0</v>
      </c>
      <c r="V148" s="106">
        <f t="shared" si="187"/>
        <v>0</v>
      </c>
      <c r="W148" s="106">
        <f t="shared" si="187"/>
        <v>0</v>
      </c>
      <c r="X148" s="106">
        <f t="shared" si="187"/>
        <v>0</v>
      </c>
      <c r="Y148" s="106">
        <f t="shared" si="187"/>
        <v>0</v>
      </c>
      <c r="Z148" s="106">
        <f t="shared" si="187"/>
        <v>0</v>
      </c>
      <c r="AA148" s="106">
        <f t="shared" si="187"/>
        <v>0</v>
      </c>
      <c r="AB148" s="106">
        <f t="shared" si="187"/>
        <v>0</v>
      </c>
      <c r="AC148" s="106">
        <f t="shared" si="187"/>
        <v>0</v>
      </c>
      <c r="AD148" s="106">
        <f t="shared" si="187"/>
        <v>0</v>
      </c>
      <c r="AE148" s="106">
        <f t="shared" si="187"/>
        <v>0</v>
      </c>
      <c r="AF148" s="106">
        <f t="shared" si="187"/>
        <v>0</v>
      </c>
      <c r="AG148" s="106">
        <f t="shared" si="187"/>
        <v>0</v>
      </c>
      <c r="AH148" s="106">
        <f t="shared" si="187"/>
        <v>0</v>
      </c>
      <c r="AI148" s="106">
        <f t="shared" si="187"/>
        <v>0</v>
      </c>
      <c r="AJ148" s="106">
        <f t="shared" si="187"/>
        <v>0</v>
      </c>
      <c r="AK148" s="106">
        <f t="shared" si="187"/>
        <v>0</v>
      </c>
      <c r="AL148" s="106">
        <f t="shared" si="187"/>
        <v>0</v>
      </c>
      <c r="AM148" s="106">
        <f t="shared" si="187"/>
        <v>0</v>
      </c>
      <c r="AN148" s="106">
        <f t="shared" si="187"/>
        <v>0</v>
      </c>
      <c r="AO148" s="106">
        <f t="shared" si="187"/>
        <v>0</v>
      </c>
      <c r="AP148" s="106">
        <f t="shared" si="187"/>
        <v>0</v>
      </c>
      <c r="AQ148" s="106">
        <f t="shared" si="187"/>
        <v>0</v>
      </c>
      <c r="AR148" s="106">
        <f t="shared" si="187"/>
        <v>0</v>
      </c>
      <c r="AS148" s="106">
        <f t="shared" si="187"/>
        <v>0</v>
      </c>
      <c r="AT148" s="106">
        <f t="shared" si="187"/>
        <v>0</v>
      </c>
      <c r="AU148" s="106">
        <f t="shared" si="187"/>
        <v>0</v>
      </c>
      <c r="AV148" s="106">
        <f t="shared" si="187"/>
        <v>0</v>
      </c>
      <c r="AW148" s="106">
        <f t="shared" si="187"/>
        <v>0</v>
      </c>
      <c r="AX148" s="106">
        <f t="shared" si="187"/>
        <v>0</v>
      </c>
      <c r="AY148" s="106">
        <f t="shared" si="187"/>
        <v>0</v>
      </c>
      <c r="AZ148" s="106">
        <f t="shared" si="187"/>
        <v>0</v>
      </c>
      <c r="BA148" s="106">
        <f t="shared" si="187"/>
        <v>0</v>
      </c>
      <c r="BB148" s="106">
        <f t="shared" si="187"/>
        <v>0</v>
      </c>
      <c r="BC148" s="106">
        <f t="shared" si="187"/>
        <v>0</v>
      </c>
      <c r="BD148" s="106">
        <f t="shared" si="187"/>
        <v>0</v>
      </c>
      <c r="BE148" s="106">
        <f t="shared" si="187"/>
        <v>0</v>
      </c>
      <c r="BF148" s="106">
        <f t="shared" si="187"/>
        <v>0</v>
      </c>
      <c r="BG148" s="106">
        <f t="shared" si="187"/>
        <v>0</v>
      </c>
      <c r="BH148" s="120">
        <f t="shared" si="187"/>
        <v>0</v>
      </c>
    </row>
    <row r="149" spans="2:60" ht="20.100000000000001" customHeight="1">
      <c r="B149" s="247" t="s">
        <v>255</v>
      </c>
      <c r="C149" s="160"/>
      <c r="D149" s="160"/>
      <c r="E149" s="160"/>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245"/>
    </row>
    <row r="150" spans="2:60" ht="20.100000000000001" customHeight="1">
      <c r="B150" s="48"/>
      <c r="C150" s="352" t="s">
        <v>256</v>
      </c>
      <c r="D150" s="14"/>
      <c r="E150" s="11"/>
      <c r="F150" s="105">
        <f>IF(COLUMNS($F$126:F$126)&lt;=$H$10,-((支出①!$G$15+支出①!$G$16+支出①!$G$17+支出①!$G$34+支出①!$G$39+支出①!$G$40+支出①!$G$43)/$H$10),0)</f>
        <v>0</v>
      </c>
      <c r="G150" s="105">
        <f>IF(COLUMNS($F$126:G$126)&lt;=$H$10,-((支出①!$G$15+支出①!$G$16+支出①!$G$17+支出①!$G$34+支出①!$G$39+支出①!$G$40+支出①!$G$43)/$H$10),0)</f>
        <v>0</v>
      </c>
      <c r="H150" s="105">
        <f>IF(COLUMNS($F$126:H$126)&lt;=$H$10,-((支出①!$G$15+支出①!$G$16+支出①!$G$17+支出①!$G$34+支出①!$G$39+支出①!$G$40+支出①!$G$43)/$H$10),0)</f>
        <v>0</v>
      </c>
      <c r="I150" s="105">
        <f>IF(COLUMNS($F$126:I$126)&lt;=$H$10,-((支出①!$G$15+支出①!$G$16+支出①!$G$17+支出①!$G$34+支出①!$G$39+支出①!$G$40+支出①!$G$43)/$H$10),0)</f>
        <v>0</v>
      </c>
      <c r="J150" s="105">
        <f>IF(COLUMNS($F$126:J$126)&lt;=$H$10,-((支出①!$G$15+支出①!$G$16+支出①!$G$17+支出①!$G$34+支出①!$G$39+支出①!$G$40+支出①!$G$43)/$H$10),0)</f>
        <v>0</v>
      </c>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41"/>
    </row>
    <row r="151" spans="2:60" ht="20.100000000000001" customHeight="1">
      <c r="B151" s="57"/>
      <c r="C151" s="10" t="s">
        <v>257</v>
      </c>
      <c r="D151" s="14"/>
      <c r="E151" s="11"/>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41"/>
    </row>
    <row r="152" spans="2:60" ht="20.100000000000001" customHeight="1">
      <c r="B152" s="57"/>
      <c r="C152" s="352" t="s">
        <v>258</v>
      </c>
      <c r="D152" s="14"/>
      <c r="E152" s="11"/>
      <c r="F152" s="105">
        <f>IF(COLUMNS($F$126:F$126)&lt;=$H$10,-((支出①!$F$44+支出①!$G$45)/$H$10),0)</f>
        <v>0</v>
      </c>
      <c r="G152" s="105">
        <f>IF(COLUMNS($F$126:G$126)&lt;=$H$10,-((支出①!$F$44+支出①!$G$45)/$H$10),0)</f>
        <v>0</v>
      </c>
      <c r="H152" s="105">
        <f>IF(COLUMNS($F$126:H$126)&lt;=$H$10,-((支出①!$F$44+支出①!$G$45)/$H$10),0)</f>
        <v>0</v>
      </c>
      <c r="I152" s="105">
        <f>IF(COLUMNS($F$126:I$126)&lt;=$H$10,-((支出①!$F$44+支出①!$G$45)/$H$10),0)</f>
        <v>0</v>
      </c>
      <c r="J152" s="105">
        <f>IF(COLUMNS($F$126:J$126)&lt;=$H$10,-((支出①!$F$44+支出①!$G$45)/$H$10),0)</f>
        <v>0</v>
      </c>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41"/>
    </row>
    <row r="153" spans="2:60" ht="20.100000000000001" customHeight="1">
      <c r="B153" s="57"/>
      <c r="C153" s="10" t="s">
        <v>259</v>
      </c>
      <c r="D153" s="14"/>
      <c r="E153" s="11"/>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41"/>
    </row>
    <row r="154" spans="2:60" ht="20.100000000000001" customHeight="1" thickBot="1">
      <c r="B154" s="57"/>
      <c r="C154" s="522"/>
      <c r="D154" s="523"/>
      <c r="E154" s="52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41"/>
    </row>
    <row r="155" spans="2:60" ht="20.100000000000001" customHeight="1" thickTop="1">
      <c r="B155" s="350" t="s">
        <v>255</v>
      </c>
      <c r="C155" s="267"/>
      <c r="D155" s="267"/>
      <c r="E155" s="267"/>
      <c r="F155" s="106">
        <f t="shared" ref="F155:AK155" si="188">SUM(F150:F154)</f>
        <v>0</v>
      </c>
      <c r="G155" s="106">
        <f t="shared" si="188"/>
        <v>0</v>
      </c>
      <c r="H155" s="106">
        <f t="shared" si="188"/>
        <v>0</v>
      </c>
      <c r="I155" s="106">
        <f t="shared" si="188"/>
        <v>0</v>
      </c>
      <c r="J155" s="106">
        <f t="shared" si="188"/>
        <v>0</v>
      </c>
      <c r="K155" s="106">
        <f t="shared" si="188"/>
        <v>0</v>
      </c>
      <c r="L155" s="106">
        <f t="shared" si="188"/>
        <v>0</v>
      </c>
      <c r="M155" s="106">
        <f t="shared" si="188"/>
        <v>0</v>
      </c>
      <c r="N155" s="106">
        <f t="shared" si="188"/>
        <v>0</v>
      </c>
      <c r="O155" s="106">
        <f t="shared" si="188"/>
        <v>0</v>
      </c>
      <c r="P155" s="106">
        <f t="shared" si="188"/>
        <v>0</v>
      </c>
      <c r="Q155" s="106">
        <f t="shared" si="188"/>
        <v>0</v>
      </c>
      <c r="R155" s="106">
        <f t="shared" si="188"/>
        <v>0</v>
      </c>
      <c r="S155" s="106">
        <f t="shared" si="188"/>
        <v>0</v>
      </c>
      <c r="T155" s="106">
        <f t="shared" si="188"/>
        <v>0</v>
      </c>
      <c r="U155" s="106">
        <f t="shared" si="188"/>
        <v>0</v>
      </c>
      <c r="V155" s="106">
        <f t="shared" si="188"/>
        <v>0</v>
      </c>
      <c r="W155" s="106">
        <f t="shared" si="188"/>
        <v>0</v>
      </c>
      <c r="X155" s="106">
        <f t="shared" si="188"/>
        <v>0</v>
      </c>
      <c r="Y155" s="106">
        <f t="shared" si="188"/>
        <v>0</v>
      </c>
      <c r="Z155" s="106">
        <f t="shared" si="188"/>
        <v>0</v>
      </c>
      <c r="AA155" s="106">
        <f t="shared" si="188"/>
        <v>0</v>
      </c>
      <c r="AB155" s="106">
        <f t="shared" si="188"/>
        <v>0</v>
      </c>
      <c r="AC155" s="106">
        <f t="shared" si="188"/>
        <v>0</v>
      </c>
      <c r="AD155" s="106">
        <f t="shared" si="188"/>
        <v>0</v>
      </c>
      <c r="AE155" s="106">
        <f t="shared" si="188"/>
        <v>0</v>
      </c>
      <c r="AF155" s="106">
        <f t="shared" si="188"/>
        <v>0</v>
      </c>
      <c r="AG155" s="106">
        <f t="shared" si="188"/>
        <v>0</v>
      </c>
      <c r="AH155" s="106">
        <f t="shared" si="188"/>
        <v>0</v>
      </c>
      <c r="AI155" s="106">
        <f t="shared" si="188"/>
        <v>0</v>
      </c>
      <c r="AJ155" s="106">
        <f t="shared" si="188"/>
        <v>0</v>
      </c>
      <c r="AK155" s="106">
        <f t="shared" si="188"/>
        <v>0</v>
      </c>
      <c r="AL155" s="106">
        <f t="shared" ref="AL155:BH155" si="189">SUM(AL150:AL154)</f>
        <v>0</v>
      </c>
      <c r="AM155" s="106">
        <f t="shared" si="189"/>
        <v>0</v>
      </c>
      <c r="AN155" s="106">
        <f t="shared" si="189"/>
        <v>0</v>
      </c>
      <c r="AO155" s="106">
        <f t="shared" si="189"/>
        <v>0</v>
      </c>
      <c r="AP155" s="106">
        <f t="shared" si="189"/>
        <v>0</v>
      </c>
      <c r="AQ155" s="106">
        <f t="shared" si="189"/>
        <v>0</v>
      </c>
      <c r="AR155" s="106">
        <f t="shared" si="189"/>
        <v>0</v>
      </c>
      <c r="AS155" s="106">
        <f t="shared" si="189"/>
        <v>0</v>
      </c>
      <c r="AT155" s="106">
        <f t="shared" si="189"/>
        <v>0</v>
      </c>
      <c r="AU155" s="106">
        <f t="shared" si="189"/>
        <v>0</v>
      </c>
      <c r="AV155" s="106">
        <f t="shared" si="189"/>
        <v>0</v>
      </c>
      <c r="AW155" s="106">
        <f t="shared" si="189"/>
        <v>0</v>
      </c>
      <c r="AX155" s="106">
        <f t="shared" si="189"/>
        <v>0</v>
      </c>
      <c r="AY155" s="106">
        <f t="shared" si="189"/>
        <v>0</v>
      </c>
      <c r="AZ155" s="106">
        <f t="shared" si="189"/>
        <v>0</v>
      </c>
      <c r="BA155" s="106">
        <f t="shared" si="189"/>
        <v>0</v>
      </c>
      <c r="BB155" s="106">
        <f t="shared" si="189"/>
        <v>0</v>
      </c>
      <c r="BC155" s="106">
        <f t="shared" si="189"/>
        <v>0</v>
      </c>
      <c r="BD155" s="106">
        <f t="shared" si="189"/>
        <v>0</v>
      </c>
      <c r="BE155" s="106">
        <f t="shared" si="189"/>
        <v>0</v>
      </c>
      <c r="BF155" s="106">
        <f t="shared" si="189"/>
        <v>0</v>
      </c>
      <c r="BG155" s="106">
        <f t="shared" si="189"/>
        <v>0</v>
      </c>
      <c r="BH155" s="120">
        <f t="shared" si="189"/>
        <v>0</v>
      </c>
    </row>
    <row r="156" spans="2:60" ht="20.100000000000001" customHeight="1">
      <c r="B156" s="247" t="s">
        <v>260</v>
      </c>
      <c r="C156" s="160"/>
      <c r="D156" s="160"/>
      <c r="E156" s="160"/>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245"/>
    </row>
    <row r="157" spans="2:60" ht="20.100000000000001" customHeight="1">
      <c r="B157" s="42"/>
      <c r="C157" s="526" t="s">
        <v>508</v>
      </c>
      <c r="D157" s="201">
        <v>8</v>
      </c>
      <c r="E157" s="385" t="s">
        <v>505</v>
      </c>
      <c r="F157" s="105">
        <f ca="1">IF(支払い利息!$C$81&gt;0,IF(COLUMNS($F$127:F$127)&lt;=$H$10,(支払い利息!$C$10+支払い利息!$C$29+支払い利息!$C$48)/1000/$H$10,0),IF(AND(支払い利息!$C$81=0,COLUMNS($F$127:F$127)&lt;=$H$10),-SUM(OFFSET($F$155,0,0,1,$H$10))*$D$157/($D$157+$D$158)/$H$10,0))</f>
        <v>0</v>
      </c>
      <c r="G157" s="371">
        <f ca="1">IF(支払い利息!$C$81&gt;0,IF(COLUMNS($F$127:G$127)&lt;=$H$10,(支払い利息!$C$10+支払い利息!$C$29+支払い利息!$C$48)/1000/$H$10,0),IF(AND(支払い利息!$C$81=0,COLUMNS($F$127:G$127)&lt;=$H$10),-SUM(OFFSET($F$155,0,0,1,$H$10))*$D$157/($D$157+$D$158)/$H$10,0))</f>
        <v>0</v>
      </c>
      <c r="H157" s="371">
        <f ca="1">IF(支払い利息!$C$81&gt;0,IF(COLUMNS($F$127:H$127)&lt;=$H$10,(支払い利息!$C$10+支払い利息!$C$29+支払い利息!$C$48)/1000/$H$10,0),IF(AND(支払い利息!$C$81=0,COLUMNS($F$127:H$127)&lt;=$H$10),-SUM(OFFSET($F$155,0,0,1,$H$10))*$D$157/($D$157+$D$158)/$H$10,0))</f>
        <v>0</v>
      </c>
      <c r="I157" s="371">
        <f ca="1">IF(支払い利息!$C$81&gt;0,IF(COLUMNS($F$127:I$127)&lt;=$H$10,(支払い利息!$C$10+支払い利息!$C$29+支払い利息!$C$48)/1000/$H$10,0),IF(AND(支払い利息!$C$81=0,COLUMNS($F$127:I$127)&lt;=$H$10),-SUM(OFFSET($F$155,0,0,1,$H$10))*$D$157/($D$157+$D$158)/$H$10,0))</f>
        <v>0</v>
      </c>
      <c r="J157" s="371">
        <f ca="1">IF(支払い利息!$C$81&gt;0,IF(COLUMNS($F$127:J$127)&lt;=$H$10,(支払い利息!$C$10+支払い利息!$C$29+支払い利息!$C$48)/1000/$H$10,0),IF(AND(支払い利息!$C$81=0,COLUMNS($F$127:J$127)&lt;=$H$10),-SUM(OFFSET($F$155,0,0,1,$H$10))*$D$157/($D$157+$D$158)/$H$10,0))</f>
        <v>0</v>
      </c>
      <c r="K157" s="105">
        <f>-(IFERROR(支払い利息!C73,0))/1000</f>
        <v>0</v>
      </c>
      <c r="L157" s="105">
        <f>-(IFERROR(支払い利息!D73,0))/1000</f>
        <v>0</v>
      </c>
      <c r="M157" s="105">
        <f>-(IFERROR(支払い利息!E73,0))/1000</f>
        <v>0</v>
      </c>
      <c r="N157" s="105">
        <f>-(IFERROR(支払い利息!F73,0))/1000</f>
        <v>0</v>
      </c>
      <c r="O157" s="105">
        <f>-(IFERROR(支払い利息!G73,0))/1000</f>
        <v>0</v>
      </c>
      <c r="P157" s="105">
        <f>-(IFERROR(支払い利息!H73,0))/1000</f>
        <v>0</v>
      </c>
      <c r="Q157" s="105">
        <f>-(IFERROR(支払い利息!I73,0))/1000</f>
        <v>0</v>
      </c>
      <c r="R157" s="105">
        <f>-(IFERROR(支払い利息!J73,0))/1000</f>
        <v>0</v>
      </c>
      <c r="S157" s="105">
        <f>-(IFERROR(支払い利息!K73,0))/1000</f>
        <v>0</v>
      </c>
      <c r="T157" s="105">
        <f>-(IFERROR(支払い利息!L73,0))/1000</f>
        <v>0</v>
      </c>
      <c r="U157" s="105">
        <f>-(IFERROR(支払い利息!M73,0))/1000</f>
        <v>0</v>
      </c>
      <c r="V157" s="105">
        <f>-(IFERROR(支払い利息!N73,0))/1000</f>
        <v>0</v>
      </c>
      <c r="W157" s="105">
        <f>-(IFERROR(支払い利息!O73,0))/1000</f>
        <v>0</v>
      </c>
      <c r="X157" s="105">
        <f>-(IFERROR(支払い利息!P73,0))/1000</f>
        <v>0</v>
      </c>
      <c r="Y157" s="105">
        <f>-(IFERROR(支払い利息!Q73,0))/1000</f>
        <v>0</v>
      </c>
      <c r="Z157" s="105">
        <f>-(IFERROR(支払い利息!R73,0))/1000</f>
        <v>0</v>
      </c>
      <c r="AA157" s="105">
        <f>-(IFERROR(支払い利息!S73,0))/1000</f>
        <v>0</v>
      </c>
      <c r="AB157" s="105">
        <f>-(IFERROR(支払い利息!T73,0))/1000</f>
        <v>0</v>
      </c>
      <c r="AC157" s="105">
        <f>-(IFERROR(支払い利息!U73,0))/1000</f>
        <v>0</v>
      </c>
      <c r="AD157" s="105">
        <f>-(IFERROR(支払い利息!V73,0))/1000</f>
        <v>0</v>
      </c>
      <c r="AE157" s="105">
        <f>-(IFERROR(支払い利息!W73,0))/1000</f>
        <v>0</v>
      </c>
      <c r="AF157" s="105">
        <f>-(IFERROR(支払い利息!X73,0))/1000</f>
        <v>0</v>
      </c>
      <c r="AG157" s="105">
        <f>-(IFERROR(支払い利息!Y73,0))/1000</f>
        <v>0</v>
      </c>
      <c r="AH157" s="105">
        <f>-(IFERROR(支払い利息!Z73,0))/1000</f>
        <v>0</v>
      </c>
      <c r="AI157" s="105">
        <f>-(IFERROR(支払い利息!AA73,0))/1000</f>
        <v>0</v>
      </c>
      <c r="AJ157" s="105">
        <f>-(IFERROR(支払い利息!AB73,0))/1000</f>
        <v>0</v>
      </c>
      <c r="AK157" s="105">
        <f>-(IFERROR(支払い利息!AC73,0))/1000</f>
        <v>0</v>
      </c>
      <c r="AL157" s="105">
        <f>-(IFERROR(支払い利息!AD73,0))/1000</f>
        <v>0</v>
      </c>
      <c r="AM157" s="105">
        <f>-(IFERROR(支払い利息!AE73,0))/1000</f>
        <v>0</v>
      </c>
      <c r="AN157" s="105">
        <f>-(IFERROR(支払い利息!AF73,0))/1000</f>
        <v>0</v>
      </c>
      <c r="AO157" s="105">
        <f>-(IFERROR(支払い利息!AG73,0))/1000</f>
        <v>0</v>
      </c>
      <c r="AP157" s="105">
        <f>-(IFERROR(支払い利息!AH73,0))/1000</f>
        <v>0</v>
      </c>
      <c r="AQ157" s="105">
        <f>-(IFERROR(支払い利息!AI73,0))/1000</f>
        <v>0</v>
      </c>
      <c r="AR157" s="105">
        <f>-(IFERROR(支払い利息!AJ73,0))/1000</f>
        <v>0</v>
      </c>
      <c r="AS157" s="105">
        <f>-(IFERROR(支払い利息!AK73,0))/1000</f>
        <v>0</v>
      </c>
      <c r="AT157" s="105">
        <f>-(IFERROR(支払い利息!AL73,0))/1000</f>
        <v>0</v>
      </c>
      <c r="AU157" s="105">
        <f>-(IFERROR(支払い利息!AM73,0))/1000</f>
        <v>0</v>
      </c>
      <c r="AV157" s="105">
        <f>-(IFERROR(支払い利息!AN73,0))/1000</f>
        <v>0</v>
      </c>
      <c r="AW157" s="105">
        <f>-(IFERROR(支払い利息!AO73,0))/1000</f>
        <v>0</v>
      </c>
      <c r="AX157" s="105">
        <f>-(IFERROR(支払い利息!AP73,0))/1000</f>
        <v>0</v>
      </c>
      <c r="AY157" s="105">
        <f>-(IFERROR(支払い利息!AQ73,0))/1000</f>
        <v>0</v>
      </c>
      <c r="AZ157" s="105">
        <f>-(IFERROR(支払い利息!AR73,0))/1000</f>
        <v>0</v>
      </c>
      <c r="BA157" s="105">
        <f>-(IFERROR(支払い利息!AS73,0))/1000</f>
        <v>0</v>
      </c>
      <c r="BB157" s="105">
        <f>-(IFERROR(支払い利息!AT73,0))/1000</f>
        <v>0</v>
      </c>
      <c r="BC157" s="105">
        <f>-(IFERROR(支払い利息!AU73,0))/1000</f>
        <v>0</v>
      </c>
      <c r="BD157" s="105">
        <f>-(IFERROR(支払い利息!AV73,0))/1000</f>
        <v>0</v>
      </c>
      <c r="BE157" s="105">
        <f>-(IFERROR(支払い利息!AW73,0))/1000</f>
        <v>0</v>
      </c>
      <c r="BF157" s="105">
        <f>-(IFERROR(支払い利息!AX73,0))/1000</f>
        <v>0</v>
      </c>
      <c r="BG157" s="105">
        <f>-(IFERROR(支払い利息!AY73,0))/1000</f>
        <v>0</v>
      </c>
      <c r="BH157" s="82">
        <f>-(IFERROR(支払い利息!AZ73,0))/1000</f>
        <v>0</v>
      </c>
    </row>
    <row r="158" spans="2:60" ht="20.100000000000001" customHeight="1">
      <c r="B158" s="49"/>
      <c r="C158" s="527"/>
      <c r="D158" s="201">
        <v>2</v>
      </c>
      <c r="E158" s="13" t="s">
        <v>506</v>
      </c>
      <c r="F158" s="178">
        <f ca="1">IF(支払い利息!$C$81&gt;0,MAX(0,-SUM(F148,F155,F157)),IF(AND(支払い利息!$C$81=0,COLUMNS($F$127:F$127)&lt;=$H$10),-SUM(OFFSET($F$155,0,0,1,$H$10))*$D$158/($D$157+$D$158)/$H$10,0))</f>
        <v>0</v>
      </c>
      <c r="G158" s="372">
        <f ca="1">IF(支払い利息!$C$81&gt;0,MAX(0,-SUM(G148,G155,G157)),IF(AND(支払い利息!$C$81=0,COLUMNS($F$127:G$127)&lt;=$H$10),-SUM(OFFSET($F$155,0,0,1,$H$10))*$D$158/($D$157+$D$158)/$H$10,0))</f>
        <v>0</v>
      </c>
      <c r="H158" s="372">
        <f ca="1">IF(支払い利息!$C$81&gt;0,MAX(0,-SUM(H148,H155,H157)),IF(AND(支払い利息!$C$81=0,COLUMNS($F$127:H$127)&lt;=$H$10),-SUM(OFFSET($F$155,0,0,1,$H$10))*$D$158/($D$157+$D$158)/$H$10,0))</f>
        <v>0</v>
      </c>
      <c r="I158" s="372">
        <f ca="1">IF(支払い利息!$C$81&gt;0,MAX(0,-SUM(I148,I155,I157)),IF(AND(支払い利息!$C$81=0,COLUMNS($F$127:I$127)&lt;=$H$10),-SUM(OFFSET($F$155,0,0,1,$H$10))*$D$158/($D$157+$D$158)/$H$10,0))</f>
        <v>0</v>
      </c>
      <c r="J158" s="372">
        <f ca="1">IF(支払い利息!$C$81&gt;0,MAX(0,-SUM(J148,J155,J157)),IF(AND(支払い利息!$C$81=0,COLUMNS($F$127:J$127)&lt;=$H$10),-SUM(OFFSET($F$155,0,0,1,$H$10))*$D$158/($D$157+$D$158)/$H$10,0))</f>
        <v>0</v>
      </c>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43"/>
    </row>
    <row r="159" spans="2:60" ht="20.100000000000001" customHeight="1">
      <c r="B159" s="49"/>
      <c r="C159" s="10" t="s">
        <v>596</v>
      </c>
      <c r="D159" s="415"/>
      <c r="E159" s="416"/>
      <c r="F159" s="36"/>
      <c r="G159" s="417"/>
      <c r="H159" s="417"/>
      <c r="I159" s="417"/>
      <c r="J159" s="417"/>
      <c r="K159" s="178">
        <f>-支出①!K26</f>
        <v>0</v>
      </c>
      <c r="L159" s="178">
        <f>-支出①!L26</f>
        <v>0</v>
      </c>
      <c r="M159" s="178">
        <f>-支出①!M26</f>
        <v>0</v>
      </c>
      <c r="N159" s="178">
        <f>-支出①!N26</f>
        <v>0</v>
      </c>
      <c r="O159" s="178">
        <f>-支出①!O26</f>
        <v>0</v>
      </c>
      <c r="P159" s="178">
        <f>-支出①!P26</f>
        <v>0</v>
      </c>
      <c r="Q159" s="178">
        <f>-支出①!Q26</f>
        <v>0</v>
      </c>
      <c r="R159" s="178">
        <f>-支出①!R26</f>
        <v>0</v>
      </c>
      <c r="S159" s="178">
        <f>-支出①!S26</f>
        <v>0</v>
      </c>
      <c r="T159" s="178">
        <f>-支出①!T26</f>
        <v>0</v>
      </c>
      <c r="U159" s="178">
        <f>-支出①!U26</f>
        <v>0</v>
      </c>
      <c r="V159" s="178">
        <f>-支出①!V26</f>
        <v>0</v>
      </c>
      <c r="W159" s="178">
        <f>-支出①!W26</f>
        <v>0</v>
      </c>
      <c r="X159" s="178">
        <f>-支出①!X26</f>
        <v>0</v>
      </c>
      <c r="Y159" s="178">
        <f>-支出①!Y26</f>
        <v>0</v>
      </c>
      <c r="Z159" s="178">
        <f>-支出①!Z26</f>
        <v>0</v>
      </c>
      <c r="AA159" s="178">
        <f>-支出①!AA26</f>
        <v>0</v>
      </c>
      <c r="AB159" s="178">
        <f>-支出①!AB26</f>
        <v>0</v>
      </c>
      <c r="AC159" s="178">
        <f>-支出①!AC26</f>
        <v>0</v>
      </c>
      <c r="AD159" s="178">
        <f>-支出①!AD26</f>
        <v>0</v>
      </c>
      <c r="AE159" s="178">
        <f>-支出①!AE26</f>
        <v>0</v>
      </c>
      <c r="AF159" s="178">
        <f>-支出①!AF26</f>
        <v>0</v>
      </c>
      <c r="AG159" s="178">
        <f>-支出①!AG26</f>
        <v>0</v>
      </c>
      <c r="AH159" s="178">
        <f>-支出①!AH26</f>
        <v>0</v>
      </c>
      <c r="AI159" s="178">
        <f>-支出①!AI26</f>
        <v>0</v>
      </c>
      <c r="AJ159" s="178">
        <f>-支出①!AJ26</f>
        <v>0</v>
      </c>
      <c r="AK159" s="178">
        <f>-支出①!AK26</f>
        <v>0</v>
      </c>
      <c r="AL159" s="178">
        <f>-支出①!AL26</f>
        <v>0</v>
      </c>
      <c r="AM159" s="178">
        <f>-支出①!AM26</f>
        <v>0</v>
      </c>
      <c r="AN159" s="178">
        <f>-支出①!AN26</f>
        <v>0</v>
      </c>
      <c r="AO159" s="178">
        <f>-支出①!AO26</f>
        <v>0</v>
      </c>
      <c r="AP159" s="178">
        <f>-支出①!AP26</f>
        <v>0</v>
      </c>
      <c r="AQ159" s="178">
        <f>-支出①!AQ26</f>
        <v>0</v>
      </c>
      <c r="AR159" s="178">
        <f>-支出①!AR26</f>
        <v>0</v>
      </c>
      <c r="AS159" s="178">
        <f>-支出①!AS26</f>
        <v>0</v>
      </c>
      <c r="AT159" s="178">
        <f>-支出①!AT26</f>
        <v>0</v>
      </c>
      <c r="AU159" s="178">
        <f>-支出①!AU26</f>
        <v>0</v>
      </c>
      <c r="AV159" s="178">
        <f>-支出①!AV26</f>
        <v>0</v>
      </c>
      <c r="AW159" s="178">
        <f>-支出①!AW26</f>
        <v>0</v>
      </c>
      <c r="AX159" s="178">
        <f>-支出①!AX26</f>
        <v>0</v>
      </c>
      <c r="AY159" s="178">
        <f>-支出①!AY26</f>
        <v>0</v>
      </c>
      <c r="AZ159" s="178">
        <f>-支出①!AZ26</f>
        <v>0</v>
      </c>
      <c r="BA159" s="178">
        <f>-支出①!BA26</f>
        <v>0</v>
      </c>
      <c r="BB159" s="178">
        <f>-支出①!BB26</f>
        <v>0</v>
      </c>
      <c r="BC159" s="178">
        <f>-支出①!BC26</f>
        <v>0</v>
      </c>
      <c r="BD159" s="178">
        <f>-支出①!BD26</f>
        <v>0</v>
      </c>
      <c r="BE159" s="178">
        <f>-支出①!BE26</f>
        <v>0</v>
      </c>
      <c r="BF159" s="178">
        <f>-支出①!BF26</f>
        <v>0</v>
      </c>
      <c r="BG159" s="178">
        <f>-支出①!BG26</f>
        <v>0</v>
      </c>
      <c r="BH159" s="384">
        <f>-支出①!BH26</f>
        <v>0</v>
      </c>
    </row>
    <row r="160" spans="2:60" ht="20.100000000000001" customHeight="1" thickBot="1">
      <c r="B160" s="49"/>
      <c r="C160" s="522"/>
      <c r="D160" s="523"/>
      <c r="E160" s="524"/>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43"/>
    </row>
    <row r="161" spans="2:60" ht="20.100000000000001" customHeight="1" thickTop="1">
      <c r="B161" s="246" t="s">
        <v>260</v>
      </c>
      <c r="C161" s="267"/>
      <c r="D161" s="267"/>
      <c r="E161" s="267"/>
      <c r="F161" s="106">
        <f t="shared" ref="F161:AK161" ca="1" si="190">SUM(F157:F160)</f>
        <v>0</v>
      </c>
      <c r="G161" s="106">
        <f t="shared" ca="1" si="190"/>
        <v>0</v>
      </c>
      <c r="H161" s="106">
        <f t="shared" ca="1" si="190"/>
        <v>0</v>
      </c>
      <c r="I161" s="106">
        <f t="shared" ca="1" si="190"/>
        <v>0</v>
      </c>
      <c r="J161" s="106">
        <f t="shared" ca="1" si="190"/>
        <v>0</v>
      </c>
      <c r="K161" s="106">
        <f t="shared" si="190"/>
        <v>0</v>
      </c>
      <c r="L161" s="106">
        <f t="shared" si="190"/>
        <v>0</v>
      </c>
      <c r="M161" s="106">
        <f t="shared" si="190"/>
        <v>0</v>
      </c>
      <c r="N161" s="106">
        <f t="shared" si="190"/>
        <v>0</v>
      </c>
      <c r="O161" s="106">
        <f t="shared" si="190"/>
        <v>0</v>
      </c>
      <c r="P161" s="106">
        <f t="shared" si="190"/>
        <v>0</v>
      </c>
      <c r="Q161" s="106">
        <f t="shared" si="190"/>
        <v>0</v>
      </c>
      <c r="R161" s="106">
        <f t="shared" si="190"/>
        <v>0</v>
      </c>
      <c r="S161" s="106">
        <f t="shared" si="190"/>
        <v>0</v>
      </c>
      <c r="T161" s="106">
        <f t="shared" si="190"/>
        <v>0</v>
      </c>
      <c r="U161" s="106">
        <f t="shared" si="190"/>
        <v>0</v>
      </c>
      <c r="V161" s="106">
        <f t="shared" si="190"/>
        <v>0</v>
      </c>
      <c r="W161" s="106">
        <f t="shared" si="190"/>
        <v>0</v>
      </c>
      <c r="X161" s="106">
        <f t="shared" si="190"/>
        <v>0</v>
      </c>
      <c r="Y161" s="106">
        <f t="shared" si="190"/>
        <v>0</v>
      </c>
      <c r="Z161" s="106">
        <f t="shared" si="190"/>
        <v>0</v>
      </c>
      <c r="AA161" s="106">
        <f t="shared" si="190"/>
        <v>0</v>
      </c>
      <c r="AB161" s="106">
        <f t="shared" si="190"/>
        <v>0</v>
      </c>
      <c r="AC161" s="106">
        <f t="shared" si="190"/>
        <v>0</v>
      </c>
      <c r="AD161" s="106">
        <f t="shared" si="190"/>
        <v>0</v>
      </c>
      <c r="AE161" s="106">
        <f t="shared" si="190"/>
        <v>0</v>
      </c>
      <c r="AF161" s="106">
        <f t="shared" si="190"/>
        <v>0</v>
      </c>
      <c r="AG161" s="106">
        <f t="shared" si="190"/>
        <v>0</v>
      </c>
      <c r="AH161" s="106">
        <f t="shared" si="190"/>
        <v>0</v>
      </c>
      <c r="AI161" s="106">
        <f t="shared" si="190"/>
        <v>0</v>
      </c>
      <c r="AJ161" s="106">
        <f t="shared" si="190"/>
        <v>0</v>
      </c>
      <c r="AK161" s="106">
        <f t="shared" si="190"/>
        <v>0</v>
      </c>
      <c r="AL161" s="106">
        <f t="shared" ref="AL161:BH161" si="191">SUM(AL157:AL160)</f>
        <v>0</v>
      </c>
      <c r="AM161" s="106">
        <f t="shared" si="191"/>
        <v>0</v>
      </c>
      <c r="AN161" s="106">
        <f t="shared" si="191"/>
        <v>0</v>
      </c>
      <c r="AO161" s="106">
        <f t="shared" si="191"/>
        <v>0</v>
      </c>
      <c r="AP161" s="106">
        <f t="shared" si="191"/>
        <v>0</v>
      </c>
      <c r="AQ161" s="106">
        <f t="shared" si="191"/>
        <v>0</v>
      </c>
      <c r="AR161" s="106">
        <f t="shared" si="191"/>
        <v>0</v>
      </c>
      <c r="AS161" s="106">
        <f t="shared" si="191"/>
        <v>0</v>
      </c>
      <c r="AT161" s="106">
        <f t="shared" si="191"/>
        <v>0</v>
      </c>
      <c r="AU161" s="106">
        <f t="shared" si="191"/>
        <v>0</v>
      </c>
      <c r="AV161" s="106">
        <f t="shared" si="191"/>
        <v>0</v>
      </c>
      <c r="AW161" s="106">
        <f t="shared" si="191"/>
        <v>0</v>
      </c>
      <c r="AX161" s="106">
        <f t="shared" si="191"/>
        <v>0</v>
      </c>
      <c r="AY161" s="106">
        <f t="shared" si="191"/>
        <v>0</v>
      </c>
      <c r="AZ161" s="106">
        <f t="shared" si="191"/>
        <v>0</v>
      </c>
      <c r="BA161" s="106">
        <f t="shared" si="191"/>
        <v>0</v>
      </c>
      <c r="BB161" s="106">
        <f t="shared" si="191"/>
        <v>0</v>
      </c>
      <c r="BC161" s="106">
        <f t="shared" si="191"/>
        <v>0</v>
      </c>
      <c r="BD161" s="106">
        <f t="shared" si="191"/>
        <v>0</v>
      </c>
      <c r="BE161" s="106">
        <f t="shared" si="191"/>
        <v>0</v>
      </c>
      <c r="BF161" s="106">
        <f t="shared" si="191"/>
        <v>0</v>
      </c>
      <c r="BG161" s="106">
        <f t="shared" si="191"/>
        <v>0</v>
      </c>
      <c r="BH161" s="120">
        <f t="shared" si="191"/>
        <v>0</v>
      </c>
    </row>
    <row r="162" spans="2:60" ht="20.100000000000001" customHeight="1">
      <c r="B162" s="248" t="s">
        <v>261</v>
      </c>
      <c r="C162" s="161"/>
      <c r="D162" s="161"/>
      <c r="E162" s="161"/>
      <c r="F162" s="105">
        <f t="shared" ref="F162:AK162" ca="1" si="192">SUM(F148,F155,F161)</f>
        <v>0</v>
      </c>
      <c r="G162" s="105">
        <f t="shared" ca="1" si="192"/>
        <v>0</v>
      </c>
      <c r="H162" s="105">
        <f t="shared" ca="1" si="192"/>
        <v>0</v>
      </c>
      <c r="I162" s="105">
        <f t="shared" ca="1" si="192"/>
        <v>0</v>
      </c>
      <c r="J162" s="105">
        <f t="shared" ca="1" si="192"/>
        <v>0</v>
      </c>
      <c r="K162" s="105">
        <f t="shared" si="192"/>
        <v>0</v>
      </c>
      <c r="L162" s="105">
        <f t="shared" si="192"/>
        <v>0</v>
      </c>
      <c r="M162" s="105">
        <f t="shared" si="192"/>
        <v>0</v>
      </c>
      <c r="N162" s="105">
        <f t="shared" si="192"/>
        <v>0</v>
      </c>
      <c r="O162" s="105">
        <f t="shared" si="192"/>
        <v>0</v>
      </c>
      <c r="P162" s="105">
        <f t="shared" si="192"/>
        <v>0</v>
      </c>
      <c r="Q162" s="105">
        <f t="shared" si="192"/>
        <v>0</v>
      </c>
      <c r="R162" s="105">
        <f t="shared" si="192"/>
        <v>0</v>
      </c>
      <c r="S162" s="105">
        <f t="shared" si="192"/>
        <v>0</v>
      </c>
      <c r="T162" s="105">
        <f t="shared" si="192"/>
        <v>0</v>
      </c>
      <c r="U162" s="105">
        <f t="shared" si="192"/>
        <v>0</v>
      </c>
      <c r="V162" s="105">
        <f t="shared" si="192"/>
        <v>0</v>
      </c>
      <c r="W162" s="105">
        <f t="shared" si="192"/>
        <v>0</v>
      </c>
      <c r="X162" s="105">
        <f t="shared" si="192"/>
        <v>0</v>
      </c>
      <c r="Y162" s="105">
        <f t="shared" si="192"/>
        <v>0</v>
      </c>
      <c r="Z162" s="105">
        <f t="shared" si="192"/>
        <v>0</v>
      </c>
      <c r="AA162" s="105">
        <f t="shared" si="192"/>
        <v>0</v>
      </c>
      <c r="AB162" s="105">
        <f t="shared" si="192"/>
        <v>0</v>
      </c>
      <c r="AC162" s="105">
        <f t="shared" si="192"/>
        <v>0</v>
      </c>
      <c r="AD162" s="105">
        <f t="shared" si="192"/>
        <v>0</v>
      </c>
      <c r="AE162" s="105">
        <f t="shared" si="192"/>
        <v>0</v>
      </c>
      <c r="AF162" s="105">
        <f t="shared" si="192"/>
        <v>0</v>
      </c>
      <c r="AG162" s="105">
        <f t="shared" si="192"/>
        <v>0</v>
      </c>
      <c r="AH162" s="105">
        <f t="shared" si="192"/>
        <v>0</v>
      </c>
      <c r="AI162" s="105">
        <f t="shared" si="192"/>
        <v>0</v>
      </c>
      <c r="AJ162" s="105">
        <f t="shared" si="192"/>
        <v>0</v>
      </c>
      <c r="AK162" s="105">
        <f t="shared" si="192"/>
        <v>0</v>
      </c>
      <c r="AL162" s="105">
        <f t="shared" ref="AL162:BH162" si="193">SUM(AL148,AL155,AL161)</f>
        <v>0</v>
      </c>
      <c r="AM162" s="105">
        <f t="shared" si="193"/>
        <v>0</v>
      </c>
      <c r="AN162" s="105">
        <f t="shared" si="193"/>
        <v>0</v>
      </c>
      <c r="AO162" s="105">
        <f t="shared" si="193"/>
        <v>0</v>
      </c>
      <c r="AP162" s="105">
        <f t="shared" si="193"/>
        <v>0</v>
      </c>
      <c r="AQ162" s="105">
        <f t="shared" si="193"/>
        <v>0</v>
      </c>
      <c r="AR162" s="105">
        <f t="shared" si="193"/>
        <v>0</v>
      </c>
      <c r="AS162" s="105">
        <f t="shared" si="193"/>
        <v>0</v>
      </c>
      <c r="AT162" s="105">
        <f t="shared" si="193"/>
        <v>0</v>
      </c>
      <c r="AU162" s="105">
        <f t="shared" si="193"/>
        <v>0</v>
      </c>
      <c r="AV162" s="105">
        <f t="shared" si="193"/>
        <v>0</v>
      </c>
      <c r="AW162" s="105">
        <f t="shared" si="193"/>
        <v>0</v>
      </c>
      <c r="AX162" s="105">
        <f t="shared" si="193"/>
        <v>0</v>
      </c>
      <c r="AY162" s="105">
        <f t="shared" si="193"/>
        <v>0</v>
      </c>
      <c r="AZ162" s="105">
        <f t="shared" si="193"/>
        <v>0</v>
      </c>
      <c r="BA162" s="105">
        <f t="shared" si="193"/>
        <v>0</v>
      </c>
      <c r="BB162" s="105">
        <f t="shared" si="193"/>
        <v>0</v>
      </c>
      <c r="BC162" s="105">
        <f t="shared" si="193"/>
        <v>0</v>
      </c>
      <c r="BD162" s="105">
        <f t="shared" si="193"/>
        <v>0</v>
      </c>
      <c r="BE162" s="105">
        <f t="shared" si="193"/>
        <v>0</v>
      </c>
      <c r="BF162" s="105">
        <f t="shared" si="193"/>
        <v>0</v>
      </c>
      <c r="BG162" s="105">
        <f t="shared" si="193"/>
        <v>0</v>
      </c>
      <c r="BH162" s="82">
        <f t="shared" si="193"/>
        <v>0</v>
      </c>
    </row>
    <row r="163" spans="2:60" ht="20.100000000000001" customHeight="1">
      <c r="B163" s="248" t="s">
        <v>291</v>
      </c>
      <c r="C163" s="161"/>
      <c r="D163" s="161"/>
      <c r="E163" s="161"/>
      <c r="F163" s="105">
        <f ca="1">F162</f>
        <v>0</v>
      </c>
      <c r="G163" s="105">
        <f ca="1">F163+G162</f>
        <v>0</v>
      </c>
      <c r="H163" s="105">
        <f t="shared" ref="H163:BH163" ca="1" si="194">G163+H162</f>
        <v>0</v>
      </c>
      <c r="I163" s="105">
        <f t="shared" ca="1" si="194"/>
        <v>0</v>
      </c>
      <c r="J163" s="105">
        <f ca="1">I163+J162</f>
        <v>0</v>
      </c>
      <c r="K163" s="105">
        <f ca="1">J163+K162</f>
        <v>0</v>
      </c>
      <c r="L163" s="105">
        <f ca="1">K163+L162</f>
        <v>0</v>
      </c>
      <c r="M163" s="105">
        <f t="shared" ca="1" si="194"/>
        <v>0</v>
      </c>
      <c r="N163" s="105">
        <f t="shared" ca="1" si="194"/>
        <v>0</v>
      </c>
      <c r="O163" s="105">
        <f t="shared" ca="1" si="194"/>
        <v>0</v>
      </c>
      <c r="P163" s="105">
        <f t="shared" ca="1" si="194"/>
        <v>0</v>
      </c>
      <c r="Q163" s="105">
        <f t="shared" ca="1" si="194"/>
        <v>0</v>
      </c>
      <c r="R163" s="105">
        <f t="shared" ca="1" si="194"/>
        <v>0</v>
      </c>
      <c r="S163" s="105">
        <f t="shared" ca="1" si="194"/>
        <v>0</v>
      </c>
      <c r="T163" s="105">
        <f t="shared" ca="1" si="194"/>
        <v>0</v>
      </c>
      <c r="U163" s="105">
        <f t="shared" ca="1" si="194"/>
        <v>0</v>
      </c>
      <c r="V163" s="105">
        <f t="shared" ca="1" si="194"/>
        <v>0</v>
      </c>
      <c r="W163" s="105">
        <f t="shared" ca="1" si="194"/>
        <v>0</v>
      </c>
      <c r="X163" s="105">
        <f t="shared" ca="1" si="194"/>
        <v>0</v>
      </c>
      <c r="Y163" s="105">
        <f t="shared" ca="1" si="194"/>
        <v>0</v>
      </c>
      <c r="Z163" s="105">
        <f t="shared" ca="1" si="194"/>
        <v>0</v>
      </c>
      <c r="AA163" s="105">
        <f t="shared" ca="1" si="194"/>
        <v>0</v>
      </c>
      <c r="AB163" s="105">
        <f t="shared" ca="1" si="194"/>
        <v>0</v>
      </c>
      <c r="AC163" s="105">
        <f t="shared" ca="1" si="194"/>
        <v>0</v>
      </c>
      <c r="AD163" s="105">
        <f t="shared" ca="1" si="194"/>
        <v>0</v>
      </c>
      <c r="AE163" s="105">
        <f t="shared" ca="1" si="194"/>
        <v>0</v>
      </c>
      <c r="AF163" s="105">
        <f t="shared" ca="1" si="194"/>
        <v>0</v>
      </c>
      <c r="AG163" s="105">
        <f t="shared" ca="1" si="194"/>
        <v>0</v>
      </c>
      <c r="AH163" s="105">
        <f t="shared" ca="1" si="194"/>
        <v>0</v>
      </c>
      <c r="AI163" s="105">
        <f t="shared" ca="1" si="194"/>
        <v>0</v>
      </c>
      <c r="AJ163" s="105">
        <f t="shared" ca="1" si="194"/>
        <v>0</v>
      </c>
      <c r="AK163" s="105">
        <f t="shared" ca="1" si="194"/>
        <v>0</v>
      </c>
      <c r="AL163" s="105">
        <f t="shared" ca="1" si="194"/>
        <v>0</v>
      </c>
      <c r="AM163" s="105">
        <f t="shared" ca="1" si="194"/>
        <v>0</v>
      </c>
      <c r="AN163" s="105">
        <f t="shared" ca="1" si="194"/>
        <v>0</v>
      </c>
      <c r="AO163" s="105">
        <f t="shared" ca="1" si="194"/>
        <v>0</v>
      </c>
      <c r="AP163" s="105">
        <f t="shared" ca="1" si="194"/>
        <v>0</v>
      </c>
      <c r="AQ163" s="105">
        <f t="shared" ca="1" si="194"/>
        <v>0</v>
      </c>
      <c r="AR163" s="105">
        <f t="shared" ca="1" si="194"/>
        <v>0</v>
      </c>
      <c r="AS163" s="105">
        <f t="shared" ca="1" si="194"/>
        <v>0</v>
      </c>
      <c r="AT163" s="105">
        <f t="shared" ca="1" si="194"/>
        <v>0</v>
      </c>
      <c r="AU163" s="105">
        <f t="shared" ca="1" si="194"/>
        <v>0</v>
      </c>
      <c r="AV163" s="105">
        <f t="shared" ca="1" si="194"/>
        <v>0</v>
      </c>
      <c r="AW163" s="105">
        <f t="shared" ca="1" si="194"/>
        <v>0</v>
      </c>
      <c r="AX163" s="105">
        <f t="shared" ca="1" si="194"/>
        <v>0</v>
      </c>
      <c r="AY163" s="105">
        <f t="shared" ca="1" si="194"/>
        <v>0</v>
      </c>
      <c r="AZ163" s="105">
        <f t="shared" ca="1" si="194"/>
        <v>0</v>
      </c>
      <c r="BA163" s="105">
        <f t="shared" ca="1" si="194"/>
        <v>0</v>
      </c>
      <c r="BB163" s="105">
        <f t="shared" ca="1" si="194"/>
        <v>0</v>
      </c>
      <c r="BC163" s="105">
        <f t="shared" ca="1" si="194"/>
        <v>0</v>
      </c>
      <c r="BD163" s="105">
        <f t="shared" ca="1" si="194"/>
        <v>0</v>
      </c>
      <c r="BE163" s="105">
        <f t="shared" ca="1" si="194"/>
        <v>0</v>
      </c>
      <c r="BF163" s="105">
        <f t="shared" ca="1" si="194"/>
        <v>0</v>
      </c>
      <c r="BG163" s="105">
        <f t="shared" ca="1" si="194"/>
        <v>0</v>
      </c>
      <c r="BH163" s="82">
        <f t="shared" ca="1" si="194"/>
        <v>0</v>
      </c>
    </row>
    <row r="164" spans="2:60" ht="20.100000000000001" customHeight="1">
      <c r="B164" s="248" t="s">
        <v>262</v>
      </c>
      <c r="C164" s="161"/>
      <c r="D164" s="161"/>
      <c r="E164" s="161"/>
      <c r="F164" s="34"/>
      <c r="G164" s="105">
        <f ca="1">F165</f>
        <v>0</v>
      </c>
      <c r="H164" s="105">
        <f t="shared" ref="H164:BH164" ca="1" si="195">G165</f>
        <v>0</v>
      </c>
      <c r="I164" s="105">
        <f t="shared" ca="1" si="195"/>
        <v>0</v>
      </c>
      <c r="J164" s="105">
        <f t="shared" ca="1" si="195"/>
        <v>0</v>
      </c>
      <c r="K164" s="105">
        <f t="shared" ca="1" si="195"/>
        <v>0</v>
      </c>
      <c r="L164" s="105">
        <f t="shared" ca="1" si="195"/>
        <v>0</v>
      </c>
      <c r="M164" s="105">
        <f t="shared" ca="1" si="195"/>
        <v>0</v>
      </c>
      <c r="N164" s="105">
        <f t="shared" ca="1" si="195"/>
        <v>0</v>
      </c>
      <c r="O164" s="105">
        <f t="shared" ca="1" si="195"/>
        <v>0</v>
      </c>
      <c r="P164" s="105">
        <f t="shared" ca="1" si="195"/>
        <v>0</v>
      </c>
      <c r="Q164" s="105">
        <f t="shared" ca="1" si="195"/>
        <v>0</v>
      </c>
      <c r="R164" s="105">
        <f t="shared" ca="1" si="195"/>
        <v>0</v>
      </c>
      <c r="S164" s="105">
        <f t="shared" ca="1" si="195"/>
        <v>0</v>
      </c>
      <c r="T164" s="105">
        <f t="shared" ca="1" si="195"/>
        <v>0</v>
      </c>
      <c r="U164" s="105">
        <f t="shared" ca="1" si="195"/>
        <v>0</v>
      </c>
      <c r="V164" s="105">
        <f t="shared" ca="1" si="195"/>
        <v>0</v>
      </c>
      <c r="W164" s="105">
        <f t="shared" ca="1" si="195"/>
        <v>0</v>
      </c>
      <c r="X164" s="105">
        <f t="shared" ca="1" si="195"/>
        <v>0</v>
      </c>
      <c r="Y164" s="105">
        <f t="shared" ca="1" si="195"/>
        <v>0</v>
      </c>
      <c r="Z164" s="105">
        <f t="shared" ca="1" si="195"/>
        <v>0</v>
      </c>
      <c r="AA164" s="105">
        <f t="shared" ca="1" si="195"/>
        <v>0</v>
      </c>
      <c r="AB164" s="105">
        <f t="shared" ca="1" si="195"/>
        <v>0</v>
      </c>
      <c r="AC164" s="105">
        <f t="shared" ca="1" si="195"/>
        <v>0</v>
      </c>
      <c r="AD164" s="105">
        <f t="shared" ca="1" si="195"/>
        <v>0</v>
      </c>
      <c r="AE164" s="105">
        <f t="shared" ca="1" si="195"/>
        <v>0</v>
      </c>
      <c r="AF164" s="105">
        <f t="shared" ca="1" si="195"/>
        <v>0</v>
      </c>
      <c r="AG164" s="105">
        <f t="shared" ca="1" si="195"/>
        <v>0</v>
      </c>
      <c r="AH164" s="105">
        <f t="shared" ca="1" si="195"/>
        <v>0</v>
      </c>
      <c r="AI164" s="105">
        <f t="shared" ca="1" si="195"/>
        <v>0</v>
      </c>
      <c r="AJ164" s="105">
        <f t="shared" ca="1" si="195"/>
        <v>0</v>
      </c>
      <c r="AK164" s="105">
        <f t="shared" ca="1" si="195"/>
        <v>0</v>
      </c>
      <c r="AL164" s="105">
        <f t="shared" ca="1" si="195"/>
        <v>0</v>
      </c>
      <c r="AM164" s="105">
        <f t="shared" ca="1" si="195"/>
        <v>0</v>
      </c>
      <c r="AN164" s="105">
        <f t="shared" ca="1" si="195"/>
        <v>0</v>
      </c>
      <c r="AO164" s="105">
        <f t="shared" ca="1" si="195"/>
        <v>0</v>
      </c>
      <c r="AP164" s="105">
        <f t="shared" ca="1" si="195"/>
        <v>0</v>
      </c>
      <c r="AQ164" s="105">
        <f t="shared" ca="1" si="195"/>
        <v>0</v>
      </c>
      <c r="AR164" s="105">
        <f t="shared" ca="1" si="195"/>
        <v>0</v>
      </c>
      <c r="AS164" s="105">
        <f t="shared" ca="1" si="195"/>
        <v>0</v>
      </c>
      <c r="AT164" s="105">
        <f t="shared" ca="1" si="195"/>
        <v>0</v>
      </c>
      <c r="AU164" s="105">
        <f t="shared" ca="1" si="195"/>
        <v>0</v>
      </c>
      <c r="AV164" s="105">
        <f t="shared" ca="1" si="195"/>
        <v>0</v>
      </c>
      <c r="AW164" s="105">
        <f t="shared" ca="1" si="195"/>
        <v>0</v>
      </c>
      <c r="AX164" s="105">
        <f t="shared" ca="1" si="195"/>
        <v>0</v>
      </c>
      <c r="AY164" s="105">
        <f t="shared" ca="1" si="195"/>
        <v>0</v>
      </c>
      <c r="AZ164" s="105">
        <f t="shared" ca="1" si="195"/>
        <v>0</v>
      </c>
      <c r="BA164" s="105">
        <f t="shared" ca="1" si="195"/>
        <v>0</v>
      </c>
      <c r="BB164" s="105">
        <f t="shared" ca="1" si="195"/>
        <v>0</v>
      </c>
      <c r="BC164" s="105">
        <f t="shared" ca="1" si="195"/>
        <v>0</v>
      </c>
      <c r="BD164" s="105">
        <f t="shared" ca="1" si="195"/>
        <v>0</v>
      </c>
      <c r="BE164" s="105">
        <f t="shared" ca="1" si="195"/>
        <v>0</v>
      </c>
      <c r="BF164" s="105">
        <f t="shared" ca="1" si="195"/>
        <v>0</v>
      </c>
      <c r="BG164" s="105">
        <f t="shared" ca="1" si="195"/>
        <v>0</v>
      </c>
      <c r="BH164" s="82">
        <f t="shared" ca="1" si="195"/>
        <v>0</v>
      </c>
    </row>
    <row r="165" spans="2:60" ht="20.100000000000001" customHeight="1" thickBot="1">
      <c r="B165" s="249" t="s">
        <v>263</v>
      </c>
      <c r="C165" s="250"/>
      <c r="D165" s="250"/>
      <c r="E165" s="250"/>
      <c r="F165" s="77">
        <f ca="1">F162+F164</f>
        <v>0</v>
      </c>
      <c r="G165" s="77">
        <f ca="1">SUM(G162:G164)</f>
        <v>0</v>
      </c>
      <c r="H165" s="77">
        <f ca="1">SUM(H162:H164)</f>
        <v>0</v>
      </c>
      <c r="I165" s="77">
        <f ca="1">SUM(I162:I164)</f>
        <v>0</v>
      </c>
      <c r="J165" s="77">
        <f ca="1">SUM(J162:J164)</f>
        <v>0</v>
      </c>
      <c r="K165" s="77">
        <f t="shared" ref="K165:AP165" ca="1" si="196">K162+K164</f>
        <v>0</v>
      </c>
      <c r="L165" s="77">
        <f t="shared" ca="1" si="196"/>
        <v>0</v>
      </c>
      <c r="M165" s="77">
        <f t="shared" ca="1" si="196"/>
        <v>0</v>
      </c>
      <c r="N165" s="77">
        <f t="shared" ca="1" si="196"/>
        <v>0</v>
      </c>
      <c r="O165" s="77">
        <f t="shared" ca="1" si="196"/>
        <v>0</v>
      </c>
      <c r="P165" s="77">
        <f t="shared" ca="1" si="196"/>
        <v>0</v>
      </c>
      <c r="Q165" s="77">
        <f t="shared" ca="1" si="196"/>
        <v>0</v>
      </c>
      <c r="R165" s="77">
        <f t="shared" ca="1" si="196"/>
        <v>0</v>
      </c>
      <c r="S165" s="77">
        <f t="shared" ca="1" si="196"/>
        <v>0</v>
      </c>
      <c r="T165" s="77">
        <f t="shared" ca="1" si="196"/>
        <v>0</v>
      </c>
      <c r="U165" s="77">
        <f t="shared" ca="1" si="196"/>
        <v>0</v>
      </c>
      <c r="V165" s="77">
        <f t="shared" ca="1" si="196"/>
        <v>0</v>
      </c>
      <c r="W165" s="77">
        <f t="shared" ca="1" si="196"/>
        <v>0</v>
      </c>
      <c r="X165" s="77">
        <f t="shared" ca="1" si="196"/>
        <v>0</v>
      </c>
      <c r="Y165" s="77">
        <f t="shared" ca="1" si="196"/>
        <v>0</v>
      </c>
      <c r="Z165" s="77">
        <f t="shared" ca="1" si="196"/>
        <v>0</v>
      </c>
      <c r="AA165" s="77">
        <f t="shared" ca="1" si="196"/>
        <v>0</v>
      </c>
      <c r="AB165" s="77">
        <f t="shared" ca="1" si="196"/>
        <v>0</v>
      </c>
      <c r="AC165" s="77">
        <f t="shared" ca="1" si="196"/>
        <v>0</v>
      </c>
      <c r="AD165" s="77">
        <f t="shared" ca="1" si="196"/>
        <v>0</v>
      </c>
      <c r="AE165" s="77">
        <f t="shared" ca="1" si="196"/>
        <v>0</v>
      </c>
      <c r="AF165" s="77">
        <f t="shared" ca="1" si="196"/>
        <v>0</v>
      </c>
      <c r="AG165" s="77">
        <f t="shared" ca="1" si="196"/>
        <v>0</v>
      </c>
      <c r="AH165" s="77">
        <f t="shared" ca="1" si="196"/>
        <v>0</v>
      </c>
      <c r="AI165" s="77">
        <f t="shared" ca="1" si="196"/>
        <v>0</v>
      </c>
      <c r="AJ165" s="77">
        <f t="shared" ca="1" si="196"/>
        <v>0</v>
      </c>
      <c r="AK165" s="77">
        <f t="shared" ca="1" si="196"/>
        <v>0</v>
      </c>
      <c r="AL165" s="77">
        <f t="shared" ca="1" si="196"/>
        <v>0</v>
      </c>
      <c r="AM165" s="77">
        <f t="shared" ca="1" si="196"/>
        <v>0</v>
      </c>
      <c r="AN165" s="77">
        <f t="shared" ca="1" si="196"/>
        <v>0</v>
      </c>
      <c r="AO165" s="77">
        <f t="shared" ca="1" si="196"/>
        <v>0</v>
      </c>
      <c r="AP165" s="77">
        <f t="shared" ca="1" si="196"/>
        <v>0</v>
      </c>
      <c r="AQ165" s="77">
        <f t="shared" ref="AQ165:BH165" ca="1" si="197">AQ162+AQ164</f>
        <v>0</v>
      </c>
      <c r="AR165" s="77">
        <f t="shared" ca="1" si="197"/>
        <v>0</v>
      </c>
      <c r="AS165" s="77">
        <f t="shared" ca="1" si="197"/>
        <v>0</v>
      </c>
      <c r="AT165" s="77">
        <f t="shared" ca="1" si="197"/>
        <v>0</v>
      </c>
      <c r="AU165" s="77">
        <f t="shared" ca="1" si="197"/>
        <v>0</v>
      </c>
      <c r="AV165" s="77">
        <f t="shared" ca="1" si="197"/>
        <v>0</v>
      </c>
      <c r="AW165" s="77">
        <f t="shared" ca="1" si="197"/>
        <v>0</v>
      </c>
      <c r="AX165" s="77">
        <f t="shared" ca="1" si="197"/>
        <v>0</v>
      </c>
      <c r="AY165" s="77">
        <f t="shared" ca="1" si="197"/>
        <v>0</v>
      </c>
      <c r="AZ165" s="77">
        <f t="shared" ca="1" si="197"/>
        <v>0</v>
      </c>
      <c r="BA165" s="77">
        <f t="shared" ca="1" si="197"/>
        <v>0</v>
      </c>
      <c r="BB165" s="77">
        <f t="shared" ca="1" si="197"/>
        <v>0</v>
      </c>
      <c r="BC165" s="77">
        <f t="shared" ca="1" si="197"/>
        <v>0</v>
      </c>
      <c r="BD165" s="77">
        <f t="shared" ca="1" si="197"/>
        <v>0</v>
      </c>
      <c r="BE165" s="77">
        <f t="shared" ca="1" si="197"/>
        <v>0</v>
      </c>
      <c r="BF165" s="77">
        <f t="shared" ca="1" si="197"/>
        <v>0</v>
      </c>
      <c r="BG165" s="77">
        <f t="shared" ca="1" si="197"/>
        <v>0</v>
      </c>
      <c r="BH165" s="78">
        <f t="shared" ca="1" si="197"/>
        <v>0</v>
      </c>
    </row>
    <row r="168" spans="2:60">
      <c r="B168" s="32" t="s">
        <v>269</v>
      </c>
    </row>
  </sheetData>
  <mergeCells count="23">
    <mergeCell ref="B14:D14"/>
    <mergeCell ref="D26:E26"/>
    <mergeCell ref="D27:E27"/>
    <mergeCell ref="D103:E103"/>
    <mergeCell ref="D110:E110"/>
    <mergeCell ref="C81:E81"/>
    <mergeCell ref="D59:E59"/>
    <mergeCell ref="B3:K3"/>
    <mergeCell ref="C144:E144"/>
    <mergeCell ref="C154:E154"/>
    <mergeCell ref="C160:E160"/>
    <mergeCell ref="D64:E64"/>
    <mergeCell ref="D68:E68"/>
    <mergeCell ref="D111:E111"/>
    <mergeCell ref="D116:E116"/>
    <mergeCell ref="C157:C158"/>
    <mergeCell ref="B12:C12"/>
    <mergeCell ref="B13:C13"/>
    <mergeCell ref="B7:C7"/>
    <mergeCell ref="B8:C8"/>
    <mergeCell ref="B5:K5"/>
    <mergeCell ref="D7:E7"/>
    <mergeCell ref="D8:E8"/>
  </mergeCells>
  <phoneticPr fontId="2"/>
  <conditionalFormatting sqref="G20:G83 G89:G121 G127:G165 H164:BH164">
    <cfRule type="expression" dxfId="107" priority="73">
      <formula>$H$10&lt;2</formula>
    </cfRule>
  </conditionalFormatting>
  <conditionalFormatting sqref="G150:J150">
    <cfRule type="expression" dxfId="106" priority="91">
      <formula>AND($H$10&lt;2,COLUMN()=7)</formula>
    </cfRule>
    <cfRule type="expression" dxfId="105" priority="92">
      <formula>AND($H$10&lt;3,COLUMN()=8)</formula>
    </cfRule>
    <cfRule type="expression" dxfId="104" priority="93">
      <formula>AND($H$10&lt;4,COLUMN()=9)</formula>
    </cfRule>
    <cfRule type="expression" dxfId="103" priority="94">
      <formula>AND($H$10&lt;5,COLUMN()=10)</formula>
    </cfRule>
  </conditionalFormatting>
  <conditionalFormatting sqref="G152:J152">
    <cfRule type="expression" dxfId="102" priority="95">
      <formula>AND($H$10&lt;2,COLUMN()=7)</formula>
    </cfRule>
    <cfRule type="expression" dxfId="101" priority="96">
      <formula>AND($H$10&lt;3,COLUMN()=8)</formula>
    </cfRule>
    <cfRule type="expression" dxfId="100" priority="97">
      <formula>AND($H$10&lt;4,COLUMN()=9)</formula>
    </cfRule>
    <cfRule type="expression" dxfId="99" priority="98">
      <formula>AND($H$10&lt;5,COLUMN()=10)</formula>
    </cfRule>
  </conditionalFormatting>
  <conditionalFormatting sqref="H20:H83 H89:H121 H127:H165">
    <cfRule type="expression" dxfId="98" priority="80">
      <formula>$H$10&lt;3</formula>
    </cfRule>
  </conditionalFormatting>
  <conditionalFormatting sqref="I20:I83 I89:I121 I127:I165">
    <cfRule type="expression" dxfId="97" priority="84">
      <formula>$H$10&lt;4</formula>
    </cfRule>
  </conditionalFormatting>
  <conditionalFormatting sqref="J20:J83 J89:J121 J127:J165">
    <cfRule type="expression" dxfId="96" priority="88">
      <formula>$H$10&lt;5</formula>
    </cfRule>
  </conditionalFormatting>
  <conditionalFormatting sqref="K19:BH83 K88:BH121">
    <cfRule type="expression" dxfId="95" priority="4">
      <formula>K$19&gt;$H$7</formula>
    </cfRule>
  </conditionalFormatting>
  <conditionalFormatting sqref="K126:BH163">
    <cfRule type="expression" dxfId="94" priority="2">
      <formula>K$19&gt;$H$7</formula>
    </cfRule>
  </conditionalFormatting>
  <conditionalFormatting sqref="K165:BH165">
    <cfRule type="expression" dxfId="93" priority="90">
      <formula>K$19&gt;$H$7</formula>
    </cfRule>
  </conditionalFormatting>
  <conditionalFormatting sqref="AE72:BH72">
    <cfRule type="expression" dxfId="92" priority="111">
      <formula>K$19&gt;$H$7</formula>
    </cfRule>
  </conditionalFormatting>
  <dataValidations count="3">
    <dataValidation type="whole" imeMode="off" allowBlank="1" showInputMessage="1" showErrorMessage="1" error="1～5の数値をご入力ください" sqref="H10" xr:uid="{97E51F9E-218A-4676-86D7-870AE51C0766}">
      <formula1>1</formula1>
      <formula2>5</formula2>
    </dataValidation>
    <dataValidation imeMode="off" allowBlank="1" showInputMessage="1" showErrorMessage="1" sqref="H7:H8 F18:BH165" xr:uid="{034087C3-5034-44D7-92AD-717F1FEA31F3}"/>
    <dataValidation imeMode="hiragana" allowBlank="1" showInputMessage="1" showErrorMessage="1" sqref="D26:E27 E48 D68:E68 E76 E80 C81:E81 E96 D103:E103 D110:E111 D116:E116 D63:E64 E36 E40:E43 D58:E59" xr:uid="{765C6A77-4B46-493B-9389-1CDC708CFA9A}"/>
  </dataValidations>
  <hyperlinks>
    <hyperlink ref="B12:C12" location="貸借対照表" display="貸借対照表" xr:uid="{BE33FA2B-EB42-4A39-8BE7-4879D5183B65}"/>
    <hyperlink ref="B13:C13" location="損益計算書" display="損益計算書" xr:uid="{8C81FEF9-0639-472A-8B46-92D14AA8A4A3}"/>
    <hyperlink ref="B14:C14" location="キャッシュフロー計算書" display="キャッシュフロー計算書" xr:uid="{0104A4A8-74D0-4612-AB46-37A0CA66B90E}"/>
    <hyperlink ref="K1" location="ファイルの説明!A1" display="［ファイルの説明］シートに戻る" xr:uid="{5F6CD7A9-D8C9-43B9-B009-87296E15A6C3}"/>
    <hyperlink ref="B168" location="ファイルの説明!A1" display="［ファイルの説明］シートに戻る" xr:uid="{E7C230CF-9958-4A34-9B6A-DD17A72B4AEE}"/>
  </hyperlink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E9401CCA-EE03-4D3D-9945-E7AAFEE3DC15}">
            <xm:f>支払い利息!$C$81&lt;&gt;0</xm:f>
            <x14:dxf>
              <font>
                <color theme="6"/>
              </font>
              <fill>
                <patternFill>
                  <bgColor theme="6"/>
                </patternFill>
              </fill>
            </x14:dxf>
          </x14:cfRule>
          <xm:sqref>D157:D158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CCFA-23B0-4D0B-89E3-9641B8CA00B0}">
  <sheetPr>
    <tabColor theme="8" tint="0.79998168889431442"/>
  </sheetPr>
  <dimension ref="B1:BH168"/>
  <sheetViews>
    <sheetView showGridLines="0" workbookViewId="0"/>
  </sheetViews>
  <sheetFormatPr defaultColWidth="8.88671875" defaultRowHeight="15.75"/>
  <cols>
    <col min="1" max="1" width="1.77734375" style="1" customWidth="1"/>
    <col min="2" max="4" width="5.77734375" style="1" customWidth="1"/>
    <col min="5" max="5" width="30.77734375" style="1" customWidth="1"/>
    <col min="6" max="60" width="8.77734375" style="1" customWidth="1"/>
    <col min="61" max="16384" width="8.88671875" style="1"/>
  </cols>
  <sheetData>
    <row r="1" spans="2:11">
      <c r="K1" s="274" t="s">
        <v>269</v>
      </c>
    </row>
    <row r="2" spans="2:11" ht="19.5">
      <c r="B2" s="3" t="s">
        <v>96</v>
      </c>
      <c r="C2" s="3"/>
      <c r="D2" s="3"/>
      <c r="E2" s="3"/>
      <c r="F2" s="2"/>
      <c r="G2" s="2"/>
      <c r="H2" s="2"/>
      <c r="I2" s="2"/>
      <c r="J2" s="2"/>
    </row>
    <row r="3" spans="2:11" ht="86.45" customHeight="1">
      <c r="B3" s="459" t="s">
        <v>519</v>
      </c>
      <c r="C3" s="459"/>
      <c r="D3" s="459"/>
      <c r="E3" s="459"/>
      <c r="F3" s="459"/>
      <c r="G3" s="459"/>
      <c r="H3" s="459"/>
      <c r="I3" s="459"/>
      <c r="J3" s="459"/>
      <c r="K3" s="459"/>
    </row>
    <row r="4" spans="2:11">
      <c r="B4" s="192" t="s">
        <v>107</v>
      </c>
      <c r="C4" s="190"/>
      <c r="D4" s="190"/>
      <c r="E4" s="190"/>
      <c r="F4" s="190"/>
      <c r="G4" s="190"/>
      <c r="H4" s="190"/>
      <c r="I4" s="190"/>
    </row>
    <row r="5" spans="2:11" ht="317.25" customHeight="1">
      <c r="B5" s="459" t="s">
        <v>442</v>
      </c>
      <c r="C5" s="460"/>
      <c r="D5" s="460"/>
      <c r="E5" s="460"/>
      <c r="F5" s="460"/>
      <c r="G5" s="460"/>
      <c r="H5" s="460"/>
      <c r="I5" s="460"/>
      <c r="J5" s="460"/>
      <c r="K5" s="460"/>
    </row>
    <row r="7" spans="2:11" ht="19.5" customHeight="1">
      <c r="B7" s="528" t="s">
        <v>23</v>
      </c>
      <c r="C7" s="529"/>
      <c r="D7" s="474" t="str">
        <f>発電計画!$F$8</f>
        <v>②</v>
      </c>
      <c r="E7" s="474"/>
      <c r="G7" s="84" t="s">
        <v>62</v>
      </c>
      <c r="H7" s="83">
        <f>収入②!$C$11</f>
        <v>0</v>
      </c>
    </row>
    <row r="8" spans="2:11" ht="20.100000000000001" customHeight="1">
      <c r="B8" s="528" t="s">
        <v>138</v>
      </c>
      <c r="C8" s="529"/>
      <c r="D8" s="475">
        <f>発電計画!$F$9</f>
        <v>0</v>
      </c>
      <c r="E8" s="475"/>
      <c r="G8" s="84" t="s">
        <v>142</v>
      </c>
      <c r="H8" s="83">
        <f>収入②!$C$12</f>
        <v>0</v>
      </c>
    </row>
    <row r="10" spans="2:11" ht="20.100000000000001" customHeight="1">
      <c r="G10" s="35" t="s">
        <v>270</v>
      </c>
      <c r="H10" s="12"/>
      <c r="I10" s="1" t="s">
        <v>123</v>
      </c>
    </row>
    <row r="11" spans="2:11">
      <c r="B11" s="1" t="s">
        <v>264</v>
      </c>
    </row>
    <row r="12" spans="2:11" ht="20.100000000000001" customHeight="1">
      <c r="B12" s="465" t="s">
        <v>149</v>
      </c>
      <c r="C12" s="465"/>
    </row>
    <row r="13" spans="2:11" ht="20.100000000000001" customHeight="1">
      <c r="B13" s="465" t="s">
        <v>150</v>
      </c>
      <c r="C13" s="465"/>
      <c r="D13" s="214"/>
      <c r="E13" s="214"/>
      <c r="F13" s="214"/>
      <c r="G13" s="214"/>
    </row>
    <row r="14" spans="2:11" ht="20.100000000000001" customHeight="1">
      <c r="B14" s="465" t="s">
        <v>151</v>
      </c>
      <c r="C14" s="465"/>
      <c r="D14" s="465"/>
      <c r="E14" s="214"/>
      <c r="F14" s="214"/>
      <c r="G14" s="214"/>
    </row>
    <row r="16" spans="2:11" s="91" customFormat="1" ht="20.100000000000001" customHeight="1">
      <c r="B16" s="91" t="s">
        <v>2</v>
      </c>
    </row>
    <row r="17" spans="2:60" ht="20.100000000000001" customHeight="1" thickBot="1">
      <c r="E17" s="251" t="s">
        <v>202</v>
      </c>
      <c r="F17" s="221" t="s">
        <v>226</v>
      </c>
      <c r="G17" s="221"/>
    </row>
    <row r="18" spans="2:60" ht="20.100000000000001" customHeight="1">
      <c r="B18" s="109"/>
      <c r="C18" s="110"/>
      <c r="D18" s="110"/>
      <c r="E18" s="110"/>
      <c r="F18" s="254" t="s">
        <v>97</v>
      </c>
      <c r="G18" s="110"/>
      <c r="H18" s="110"/>
      <c r="I18" s="110"/>
      <c r="J18" s="111"/>
      <c r="K18" s="112" t="s">
        <v>62</v>
      </c>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4"/>
    </row>
    <row r="19" spans="2:60" ht="20.100000000000001" customHeight="1">
      <c r="B19" s="115"/>
      <c r="C19" s="91"/>
      <c r="D19" s="91"/>
      <c r="E19" s="91"/>
      <c r="F19" s="255"/>
      <c r="G19" s="92"/>
      <c r="H19" s="92"/>
      <c r="I19" s="92"/>
      <c r="J19" s="93"/>
      <c r="K19" s="94">
        <v>1</v>
      </c>
      <c r="L19" s="94">
        <v>2</v>
      </c>
      <c r="M19" s="94">
        <v>3</v>
      </c>
      <c r="N19" s="94">
        <v>4</v>
      </c>
      <c r="O19" s="94">
        <v>5</v>
      </c>
      <c r="P19" s="94">
        <v>6</v>
      </c>
      <c r="Q19" s="94">
        <v>7</v>
      </c>
      <c r="R19" s="94">
        <v>8</v>
      </c>
      <c r="S19" s="94">
        <v>9</v>
      </c>
      <c r="T19" s="94">
        <v>10</v>
      </c>
      <c r="U19" s="94">
        <v>11</v>
      </c>
      <c r="V19" s="94">
        <v>12</v>
      </c>
      <c r="W19" s="94">
        <v>13</v>
      </c>
      <c r="X19" s="94">
        <v>14</v>
      </c>
      <c r="Y19" s="94">
        <v>15</v>
      </c>
      <c r="Z19" s="94">
        <v>16</v>
      </c>
      <c r="AA19" s="94">
        <v>17</v>
      </c>
      <c r="AB19" s="94">
        <v>18</v>
      </c>
      <c r="AC19" s="94">
        <v>19</v>
      </c>
      <c r="AD19" s="94">
        <v>20</v>
      </c>
      <c r="AE19" s="94">
        <v>21</v>
      </c>
      <c r="AF19" s="94">
        <v>22</v>
      </c>
      <c r="AG19" s="94">
        <v>23</v>
      </c>
      <c r="AH19" s="94">
        <v>24</v>
      </c>
      <c r="AI19" s="94">
        <v>25</v>
      </c>
      <c r="AJ19" s="94">
        <v>26</v>
      </c>
      <c r="AK19" s="94">
        <v>27</v>
      </c>
      <c r="AL19" s="94">
        <v>28</v>
      </c>
      <c r="AM19" s="94">
        <v>29</v>
      </c>
      <c r="AN19" s="94">
        <v>30</v>
      </c>
      <c r="AO19" s="94">
        <v>31</v>
      </c>
      <c r="AP19" s="94">
        <v>32</v>
      </c>
      <c r="AQ19" s="94">
        <v>33</v>
      </c>
      <c r="AR19" s="94">
        <v>34</v>
      </c>
      <c r="AS19" s="94">
        <v>35</v>
      </c>
      <c r="AT19" s="94">
        <v>36</v>
      </c>
      <c r="AU19" s="94">
        <v>37</v>
      </c>
      <c r="AV19" s="94">
        <v>38</v>
      </c>
      <c r="AW19" s="94">
        <v>39</v>
      </c>
      <c r="AX19" s="94">
        <v>40</v>
      </c>
      <c r="AY19" s="94">
        <v>41</v>
      </c>
      <c r="AZ19" s="94">
        <v>42</v>
      </c>
      <c r="BA19" s="94">
        <v>43</v>
      </c>
      <c r="BB19" s="94">
        <v>44</v>
      </c>
      <c r="BC19" s="94">
        <v>45</v>
      </c>
      <c r="BD19" s="94">
        <v>46</v>
      </c>
      <c r="BE19" s="94">
        <v>47</v>
      </c>
      <c r="BF19" s="94">
        <v>48</v>
      </c>
      <c r="BG19" s="94">
        <v>49</v>
      </c>
      <c r="BH19" s="116">
        <v>50</v>
      </c>
    </row>
    <row r="20" spans="2:60" ht="20.100000000000001" customHeight="1">
      <c r="B20" s="117" t="s">
        <v>20</v>
      </c>
      <c r="C20" s="92"/>
      <c r="D20" s="92"/>
      <c r="E20" s="95" t="s">
        <v>63</v>
      </c>
      <c r="F20" s="124">
        <f>K20-$H$10</f>
        <v>0</v>
      </c>
      <c r="G20" s="96">
        <f t="shared" ref="G20:J20" si="0">F20+1</f>
        <v>1</v>
      </c>
      <c r="H20" s="96">
        <f t="shared" si="0"/>
        <v>2</v>
      </c>
      <c r="I20" s="96">
        <f t="shared" si="0"/>
        <v>3</v>
      </c>
      <c r="J20" s="96">
        <f t="shared" si="0"/>
        <v>4</v>
      </c>
      <c r="K20" s="123">
        <f>$H$8</f>
        <v>0</v>
      </c>
      <c r="L20" s="33">
        <f>K20+1</f>
        <v>1</v>
      </c>
      <c r="M20" s="33">
        <f t="shared" ref="M20:N20" si="1">L20+1</f>
        <v>2</v>
      </c>
      <c r="N20" s="33">
        <f t="shared" si="1"/>
        <v>3</v>
      </c>
      <c r="O20" s="33">
        <f>N20+1</f>
        <v>4</v>
      </c>
      <c r="P20" s="33">
        <f t="shared" ref="P20:BH20" si="2">O20+1</f>
        <v>5</v>
      </c>
      <c r="Q20" s="33">
        <f t="shared" si="2"/>
        <v>6</v>
      </c>
      <c r="R20" s="33">
        <f t="shared" si="2"/>
        <v>7</v>
      </c>
      <c r="S20" s="33">
        <f t="shared" si="2"/>
        <v>8</v>
      </c>
      <c r="T20" s="33">
        <f t="shared" si="2"/>
        <v>9</v>
      </c>
      <c r="U20" s="33">
        <f t="shared" si="2"/>
        <v>10</v>
      </c>
      <c r="V20" s="33">
        <f t="shared" si="2"/>
        <v>11</v>
      </c>
      <c r="W20" s="33">
        <f t="shared" si="2"/>
        <v>12</v>
      </c>
      <c r="X20" s="33">
        <f t="shared" si="2"/>
        <v>13</v>
      </c>
      <c r="Y20" s="33">
        <f t="shared" si="2"/>
        <v>14</v>
      </c>
      <c r="Z20" s="33">
        <f t="shared" si="2"/>
        <v>15</v>
      </c>
      <c r="AA20" s="33">
        <f t="shared" si="2"/>
        <v>16</v>
      </c>
      <c r="AB20" s="33">
        <f t="shared" si="2"/>
        <v>17</v>
      </c>
      <c r="AC20" s="33">
        <f t="shared" si="2"/>
        <v>18</v>
      </c>
      <c r="AD20" s="215">
        <f t="shared" si="2"/>
        <v>19</v>
      </c>
      <c r="AE20" s="33">
        <f t="shared" si="2"/>
        <v>20</v>
      </c>
      <c r="AF20" s="33">
        <f t="shared" si="2"/>
        <v>21</v>
      </c>
      <c r="AG20" s="33">
        <f t="shared" si="2"/>
        <v>22</v>
      </c>
      <c r="AH20" s="33">
        <f t="shared" si="2"/>
        <v>23</v>
      </c>
      <c r="AI20" s="33">
        <f t="shared" si="2"/>
        <v>24</v>
      </c>
      <c r="AJ20" s="33">
        <f t="shared" si="2"/>
        <v>25</v>
      </c>
      <c r="AK20" s="33">
        <f t="shared" si="2"/>
        <v>26</v>
      </c>
      <c r="AL20" s="33">
        <f t="shared" si="2"/>
        <v>27</v>
      </c>
      <c r="AM20" s="33">
        <f t="shared" si="2"/>
        <v>28</v>
      </c>
      <c r="AN20" s="33">
        <f t="shared" si="2"/>
        <v>29</v>
      </c>
      <c r="AO20" s="33">
        <f t="shared" si="2"/>
        <v>30</v>
      </c>
      <c r="AP20" s="33">
        <f t="shared" si="2"/>
        <v>31</v>
      </c>
      <c r="AQ20" s="33">
        <f t="shared" si="2"/>
        <v>32</v>
      </c>
      <c r="AR20" s="33">
        <f t="shared" si="2"/>
        <v>33</v>
      </c>
      <c r="AS20" s="33">
        <f t="shared" si="2"/>
        <v>34</v>
      </c>
      <c r="AT20" s="33">
        <f t="shared" si="2"/>
        <v>35</v>
      </c>
      <c r="AU20" s="33">
        <f t="shared" si="2"/>
        <v>36</v>
      </c>
      <c r="AV20" s="33">
        <f t="shared" si="2"/>
        <v>37</v>
      </c>
      <c r="AW20" s="33">
        <f t="shared" si="2"/>
        <v>38</v>
      </c>
      <c r="AX20" s="33">
        <f t="shared" si="2"/>
        <v>39</v>
      </c>
      <c r="AY20" s="33">
        <f t="shared" si="2"/>
        <v>40</v>
      </c>
      <c r="AZ20" s="33">
        <f t="shared" si="2"/>
        <v>41</v>
      </c>
      <c r="BA20" s="33">
        <f t="shared" si="2"/>
        <v>42</v>
      </c>
      <c r="BB20" s="33">
        <f t="shared" si="2"/>
        <v>43</v>
      </c>
      <c r="BC20" s="33">
        <f t="shared" si="2"/>
        <v>44</v>
      </c>
      <c r="BD20" s="33">
        <f t="shared" si="2"/>
        <v>45</v>
      </c>
      <c r="BE20" s="33">
        <f t="shared" si="2"/>
        <v>46</v>
      </c>
      <c r="BF20" s="33">
        <f t="shared" si="2"/>
        <v>47</v>
      </c>
      <c r="BG20" s="33">
        <f t="shared" si="2"/>
        <v>48</v>
      </c>
      <c r="BH20" s="97">
        <f t="shared" si="2"/>
        <v>49</v>
      </c>
    </row>
    <row r="21" spans="2:60" ht="20.100000000000001" customHeight="1">
      <c r="B21" s="118" t="s">
        <v>144</v>
      </c>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41"/>
    </row>
    <row r="22" spans="2:60" ht="20.100000000000001" customHeight="1">
      <c r="B22" s="119"/>
      <c r="C22" s="90" t="s">
        <v>145</v>
      </c>
      <c r="D22" s="88"/>
      <c r="E22" s="88"/>
      <c r="F22" s="105">
        <f t="shared" ref="F22:BH22" ca="1" si="3">SUM(F23:F27)</f>
        <v>0</v>
      </c>
      <c r="G22" s="105">
        <f t="shared" ca="1" si="3"/>
        <v>0</v>
      </c>
      <c r="H22" s="105">
        <f t="shared" ca="1" si="3"/>
        <v>0</v>
      </c>
      <c r="I22" s="105">
        <f t="shared" ca="1" si="3"/>
        <v>0</v>
      </c>
      <c r="J22" s="105">
        <f t="shared" ca="1" si="3"/>
        <v>0</v>
      </c>
      <c r="K22" s="105">
        <f t="shared" ca="1" si="3"/>
        <v>0</v>
      </c>
      <c r="L22" s="105">
        <f t="shared" ca="1" si="3"/>
        <v>0</v>
      </c>
      <c r="M22" s="105">
        <f t="shared" ca="1" si="3"/>
        <v>0</v>
      </c>
      <c r="N22" s="105">
        <f t="shared" ca="1" si="3"/>
        <v>0</v>
      </c>
      <c r="O22" s="105">
        <f t="shared" ca="1" si="3"/>
        <v>0</v>
      </c>
      <c r="P22" s="105">
        <f t="shared" ca="1" si="3"/>
        <v>0</v>
      </c>
      <c r="Q22" s="105">
        <f t="shared" ca="1" si="3"/>
        <v>0</v>
      </c>
      <c r="R22" s="105">
        <f t="shared" ca="1" si="3"/>
        <v>0</v>
      </c>
      <c r="S22" s="105">
        <f t="shared" ca="1" si="3"/>
        <v>0</v>
      </c>
      <c r="T22" s="105">
        <f t="shared" ca="1" si="3"/>
        <v>0</v>
      </c>
      <c r="U22" s="105">
        <f t="shared" ca="1" si="3"/>
        <v>0</v>
      </c>
      <c r="V22" s="105">
        <f t="shared" ca="1" si="3"/>
        <v>0</v>
      </c>
      <c r="W22" s="105">
        <f t="shared" ca="1" si="3"/>
        <v>0</v>
      </c>
      <c r="X22" s="105">
        <f t="shared" ca="1" si="3"/>
        <v>0</v>
      </c>
      <c r="Y22" s="105">
        <f t="shared" ca="1" si="3"/>
        <v>0</v>
      </c>
      <c r="Z22" s="105">
        <f t="shared" ca="1" si="3"/>
        <v>0</v>
      </c>
      <c r="AA22" s="105">
        <f t="shared" ca="1" si="3"/>
        <v>0</v>
      </c>
      <c r="AB22" s="105">
        <f t="shared" ca="1" si="3"/>
        <v>0</v>
      </c>
      <c r="AC22" s="105">
        <f t="shared" ca="1" si="3"/>
        <v>0</v>
      </c>
      <c r="AD22" s="231">
        <f t="shared" ca="1" si="3"/>
        <v>0</v>
      </c>
      <c r="AE22" s="105">
        <f t="shared" ca="1" si="3"/>
        <v>0</v>
      </c>
      <c r="AF22" s="105">
        <f t="shared" ca="1" si="3"/>
        <v>0</v>
      </c>
      <c r="AG22" s="105">
        <f t="shared" ca="1" si="3"/>
        <v>0</v>
      </c>
      <c r="AH22" s="105">
        <f t="shared" ca="1" si="3"/>
        <v>0</v>
      </c>
      <c r="AI22" s="105">
        <f t="shared" ca="1" si="3"/>
        <v>0</v>
      </c>
      <c r="AJ22" s="105">
        <f t="shared" ca="1" si="3"/>
        <v>0</v>
      </c>
      <c r="AK22" s="105">
        <f t="shared" ca="1" si="3"/>
        <v>0</v>
      </c>
      <c r="AL22" s="105">
        <f t="shared" ca="1" si="3"/>
        <v>0</v>
      </c>
      <c r="AM22" s="105">
        <f t="shared" ca="1" si="3"/>
        <v>0</v>
      </c>
      <c r="AN22" s="105">
        <f t="shared" ca="1" si="3"/>
        <v>0</v>
      </c>
      <c r="AO22" s="105">
        <f t="shared" ca="1" si="3"/>
        <v>0</v>
      </c>
      <c r="AP22" s="105">
        <f t="shared" ca="1" si="3"/>
        <v>0</v>
      </c>
      <c r="AQ22" s="105">
        <f t="shared" ca="1" si="3"/>
        <v>0</v>
      </c>
      <c r="AR22" s="105">
        <f t="shared" ca="1" si="3"/>
        <v>0</v>
      </c>
      <c r="AS22" s="105">
        <f t="shared" ca="1" si="3"/>
        <v>0</v>
      </c>
      <c r="AT22" s="105">
        <f t="shared" ca="1" si="3"/>
        <v>0</v>
      </c>
      <c r="AU22" s="105">
        <f t="shared" ca="1" si="3"/>
        <v>0</v>
      </c>
      <c r="AV22" s="105">
        <f t="shared" ca="1" si="3"/>
        <v>0</v>
      </c>
      <c r="AW22" s="105">
        <f t="shared" ca="1" si="3"/>
        <v>0</v>
      </c>
      <c r="AX22" s="105">
        <f t="shared" ca="1" si="3"/>
        <v>0</v>
      </c>
      <c r="AY22" s="105">
        <f t="shared" ca="1" si="3"/>
        <v>0</v>
      </c>
      <c r="AZ22" s="105">
        <f t="shared" ca="1" si="3"/>
        <v>0</v>
      </c>
      <c r="BA22" s="105">
        <f t="shared" ca="1" si="3"/>
        <v>0</v>
      </c>
      <c r="BB22" s="105">
        <f t="shared" ca="1" si="3"/>
        <v>0</v>
      </c>
      <c r="BC22" s="105">
        <f t="shared" ca="1" si="3"/>
        <v>0</v>
      </c>
      <c r="BD22" s="105">
        <f t="shared" ca="1" si="3"/>
        <v>0</v>
      </c>
      <c r="BE22" s="105">
        <f t="shared" ca="1" si="3"/>
        <v>0</v>
      </c>
      <c r="BF22" s="105">
        <f t="shared" ca="1" si="3"/>
        <v>0</v>
      </c>
      <c r="BG22" s="105">
        <f t="shared" ca="1" si="3"/>
        <v>0</v>
      </c>
      <c r="BH22" s="82">
        <f t="shared" ca="1" si="3"/>
        <v>0</v>
      </c>
    </row>
    <row r="23" spans="2:60" ht="20.100000000000001" customHeight="1">
      <c r="B23" s="119"/>
      <c r="C23" s="85"/>
      <c r="D23" s="88" t="s">
        <v>203</v>
      </c>
      <c r="E23" s="88"/>
      <c r="F23" s="105">
        <f ca="1">F165</f>
        <v>0</v>
      </c>
      <c r="G23" s="105">
        <f ca="1">G165</f>
        <v>0</v>
      </c>
      <c r="H23" s="105">
        <f t="shared" ref="H23:J23" ca="1" si="4">H165</f>
        <v>0</v>
      </c>
      <c r="I23" s="105">
        <f t="shared" ca="1" si="4"/>
        <v>0</v>
      </c>
      <c r="J23" s="105">
        <f t="shared" ca="1" si="4"/>
        <v>0</v>
      </c>
      <c r="K23" s="105">
        <f ca="1">K165</f>
        <v>0</v>
      </c>
      <c r="L23" s="105">
        <f t="shared" ref="L23:AC23" ca="1" si="5">L165</f>
        <v>0</v>
      </c>
      <c r="M23" s="105">
        <f t="shared" ca="1" si="5"/>
        <v>0</v>
      </c>
      <c r="N23" s="105">
        <f t="shared" ca="1" si="5"/>
        <v>0</v>
      </c>
      <c r="O23" s="105">
        <f t="shared" ca="1" si="5"/>
        <v>0</v>
      </c>
      <c r="P23" s="105">
        <f t="shared" ca="1" si="5"/>
        <v>0</v>
      </c>
      <c r="Q23" s="105">
        <f t="shared" ca="1" si="5"/>
        <v>0</v>
      </c>
      <c r="R23" s="105">
        <f t="shared" ca="1" si="5"/>
        <v>0</v>
      </c>
      <c r="S23" s="105">
        <f t="shared" ca="1" si="5"/>
        <v>0</v>
      </c>
      <c r="T23" s="105">
        <f t="shared" ca="1" si="5"/>
        <v>0</v>
      </c>
      <c r="U23" s="105">
        <f t="shared" ca="1" si="5"/>
        <v>0</v>
      </c>
      <c r="V23" s="105">
        <f t="shared" ca="1" si="5"/>
        <v>0</v>
      </c>
      <c r="W23" s="105">
        <f t="shared" ca="1" si="5"/>
        <v>0</v>
      </c>
      <c r="X23" s="105">
        <f t="shared" ca="1" si="5"/>
        <v>0</v>
      </c>
      <c r="Y23" s="105">
        <f t="shared" ca="1" si="5"/>
        <v>0</v>
      </c>
      <c r="Z23" s="105">
        <f t="shared" ca="1" si="5"/>
        <v>0</v>
      </c>
      <c r="AA23" s="105">
        <f t="shared" ca="1" si="5"/>
        <v>0</v>
      </c>
      <c r="AB23" s="105">
        <f t="shared" ca="1" si="5"/>
        <v>0</v>
      </c>
      <c r="AC23" s="105">
        <f t="shared" ca="1" si="5"/>
        <v>0</v>
      </c>
      <c r="AD23" s="105">
        <f ca="1">AD165</f>
        <v>0</v>
      </c>
      <c r="AE23" s="105">
        <f ca="1">AE165</f>
        <v>0</v>
      </c>
      <c r="AF23" s="105">
        <f t="shared" ref="AF23:BH23" ca="1" si="6">AF165</f>
        <v>0</v>
      </c>
      <c r="AG23" s="105">
        <f t="shared" ca="1" si="6"/>
        <v>0</v>
      </c>
      <c r="AH23" s="105">
        <f t="shared" ca="1" si="6"/>
        <v>0</v>
      </c>
      <c r="AI23" s="105">
        <f t="shared" ca="1" si="6"/>
        <v>0</v>
      </c>
      <c r="AJ23" s="105">
        <f t="shared" ca="1" si="6"/>
        <v>0</v>
      </c>
      <c r="AK23" s="105">
        <f t="shared" ca="1" si="6"/>
        <v>0</v>
      </c>
      <c r="AL23" s="105">
        <f t="shared" ca="1" si="6"/>
        <v>0</v>
      </c>
      <c r="AM23" s="105">
        <f t="shared" ca="1" si="6"/>
        <v>0</v>
      </c>
      <c r="AN23" s="105">
        <f t="shared" ca="1" si="6"/>
        <v>0</v>
      </c>
      <c r="AO23" s="105">
        <f t="shared" ca="1" si="6"/>
        <v>0</v>
      </c>
      <c r="AP23" s="105">
        <f t="shared" ca="1" si="6"/>
        <v>0</v>
      </c>
      <c r="AQ23" s="105">
        <f t="shared" ca="1" si="6"/>
        <v>0</v>
      </c>
      <c r="AR23" s="105">
        <f t="shared" ca="1" si="6"/>
        <v>0</v>
      </c>
      <c r="AS23" s="105">
        <f t="shared" ca="1" si="6"/>
        <v>0</v>
      </c>
      <c r="AT23" s="105">
        <f t="shared" ca="1" si="6"/>
        <v>0</v>
      </c>
      <c r="AU23" s="105">
        <f t="shared" ca="1" si="6"/>
        <v>0</v>
      </c>
      <c r="AV23" s="105">
        <f t="shared" ca="1" si="6"/>
        <v>0</v>
      </c>
      <c r="AW23" s="105">
        <f t="shared" ca="1" si="6"/>
        <v>0</v>
      </c>
      <c r="AX23" s="105">
        <f t="shared" ca="1" si="6"/>
        <v>0</v>
      </c>
      <c r="AY23" s="105">
        <f t="shared" ca="1" si="6"/>
        <v>0</v>
      </c>
      <c r="AZ23" s="105">
        <f t="shared" ca="1" si="6"/>
        <v>0</v>
      </c>
      <c r="BA23" s="105">
        <f t="shared" ca="1" si="6"/>
        <v>0</v>
      </c>
      <c r="BB23" s="105">
        <f t="shared" ca="1" si="6"/>
        <v>0</v>
      </c>
      <c r="BC23" s="105">
        <f t="shared" ca="1" si="6"/>
        <v>0</v>
      </c>
      <c r="BD23" s="105">
        <f t="shared" ca="1" si="6"/>
        <v>0</v>
      </c>
      <c r="BE23" s="105">
        <f t="shared" ca="1" si="6"/>
        <v>0</v>
      </c>
      <c r="BF23" s="105">
        <f t="shared" ca="1" si="6"/>
        <v>0</v>
      </c>
      <c r="BG23" s="105">
        <f t="shared" ca="1" si="6"/>
        <v>0</v>
      </c>
      <c r="BH23" s="82">
        <f t="shared" ca="1" si="6"/>
        <v>0</v>
      </c>
    </row>
    <row r="24" spans="2:60" ht="20.100000000000001" customHeight="1">
      <c r="B24" s="119"/>
      <c r="C24" s="85"/>
      <c r="D24" s="88" t="s">
        <v>302</v>
      </c>
      <c r="E24" s="88"/>
      <c r="F24" s="34"/>
      <c r="G24" s="34"/>
      <c r="H24" s="34"/>
      <c r="I24" s="34"/>
      <c r="J24" s="34"/>
      <c r="K24" s="34"/>
      <c r="L24" s="34"/>
      <c r="M24" s="34"/>
      <c r="N24" s="34"/>
      <c r="O24" s="34"/>
      <c r="P24" s="34"/>
      <c r="Q24" s="34"/>
      <c r="R24" s="34"/>
      <c r="S24" s="34"/>
      <c r="T24" s="34"/>
      <c r="U24" s="34"/>
      <c r="V24" s="34"/>
      <c r="W24" s="34"/>
      <c r="X24" s="34"/>
      <c r="Y24" s="34"/>
      <c r="Z24" s="34"/>
      <c r="AA24" s="34"/>
      <c r="AB24" s="34"/>
      <c r="AC24" s="34"/>
      <c r="AD24" s="228"/>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41"/>
    </row>
    <row r="25" spans="2:60" ht="20.100000000000001" customHeight="1">
      <c r="B25" s="119"/>
      <c r="C25" s="85"/>
      <c r="D25" s="88" t="s">
        <v>303</v>
      </c>
      <c r="E25" s="88"/>
      <c r="F25" s="34"/>
      <c r="G25" s="34"/>
      <c r="H25" s="34"/>
      <c r="I25" s="34"/>
      <c r="J25" s="34"/>
      <c r="K25" s="34"/>
      <c r="L25" s="34"/>
      <c r="M25" s="34"/>
      <c r="N25" s="34"/>
      <c r="O25" s="34"/>
      <c r="P25" s="34"/>
      <c r="Q25" s="34"/>
      <c r="R25" s="34"/>
      <c r="S25" s="34"/>
      <c r="T25" s="34"/>
      <c r="U25" s="34"/>
      <c r="V25" s="34"/>
      <c r="W25" s="34"/>
      <c r="X25" s="34"/>
      <c r="Y25" s="34"/>
      <c r="Z25" s="34"/>
      <c r="AA25" s="34"/>
      <c r="AB25" s="34"/>
      <c r="AC25" s="34"/>
      <c r="AD25" s="228"/>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41"/>
    </row>
    <row r="26" spans="2:60" ht="20.100000000000001" customHeight="1">
      <c r="B26" s="119"/>
      <c r="C26" s="85"/>
      <c r="D26" s="530" t="s">
        <v>304</v>
      </c>
      <c r="E26" s="531"/>
      <c r="F26" s="34"/>
      <c r="G26" s="34"/>
      <c r="H26" s="34"/>
      <c r="I26" s="34"/>
      <c r="J26" s="34"/>
      <c r="K26" s="34"/>
      <c r="L26" s="34"/>
      <c r="M26" s="34"/>
      <c r="N26" s="34"/>
      <c r="O26" s="34"/>
      <c r="P26" s="34"/>
      <c r="Q26" s="34"/>
      <c r="R26" s="34"/>
      <c r="S26" s="34"/>
      <c r="T26" s="34"/>
      <c r="U26" s="34"/>
      <c r="V26" s="34"/>
      <c r="W26" s="34"/>
      <c r="X26" s="34"/>
      <c r="Y26" s="34"/>
      <c r="Z26" s="34"/>
      <c r="AA26" s="34"/>
      <c r="AB26" s="34"/>
      <c r="AC26" s="34"/>
      <c r="AD26" s="228"/>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41"/>
    </row>
    <row r="27" spans="2:60" ht="20.100000000000001" customHeight="1">
      <c r="B27" s="119"/>
      <c r="C27" s="85"/>
      <c r="D27" s="522"/>
      <c r="E27" s="524"/>
      <c r="F27" s="34"/>
      <c r="G27" s="34"/>
      <c r="H27" s="34"/>
      <c r="I27" s="34"/>
      <c r="J27" s="34"/>
      <c r="K27" s="34"/>
      <c r="L27" s="34"/>
      <c r="M27" s="34"/>
      <c r="N27" s="34"/>
      <c r="O27" s="34"/>
      <c r="P27" s="34"/>
      <c r="Q27" s="34"/>
      <c r="R27" s="34"/>
      <c r="S27" s="34"/>
      <c r="T27" s="34"/>
      <c r="U27" s="34"/>
      <c r="V27" s="34"/>
      <c r="W27" s="34"/>
      <c r="X27" s="34"/>
      <c r="Y27" s="34"/>
      <c r="Z27" s="34"/>
      <c r="AA27" s="34"/>
      <c r="AB27" s="34"/>
      <c r="AC27" s="34"/>
      <c r="AD27" s="228"/>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41"/>
    </row>
    <row r="28" spans="2:60" ht="20.100000000000001" customHeight="1">
      <c r="B28" s="119"/>
      <c r="C28" s="90" t="s">
        <v>146</v>
      </c>
      <c r="D28" s="88"/>
      <c r="E28" s="88"/>
      <c r="F28" s="105">
        <f t="shared" ref="F28:BH28" si="7">SUM(F29,F37,F44)</f>
        <v>0</v>
      </c>
      <c r="G28" s="105">
        <f t="shared" si="7"/>
        <v>0</v>
      </c>
      <c r="H28" s="105">
        <f t="shared" si="7"/>
        <v>0</v>
      </c>
      <c r="I28" s="105">
        <f t="shared" si="7"/>
        <v>0</v>
      </c>
      <c r="J28" s="105">
        <f t="shared" si="7"/>
        <v>0</v>
      </c>
      <c r="K28" s="105">
        <f t="shared" si="7"/>
        <v>0</v>
      </c>
      <c r="L28" s="105">
        <f t="shared" si="7"/>
        <v>0</v>
      </c>
      <c r="M28" s="105">
        <f t="shared" si="7"/>
        <v>0</v>
      </c>
      <c r="N28" s="105">
        <f t="shared" si="7"/>
        <v>0</v>
      </c>
      <c r="O28" s="105">
        <f t="shared" si="7"/>
        <v>0</v>
      </c>
      <c r="P28" s="105">
        <f t="shared" si="7"/>
        <v>0</v>
      </c>
      <c r="Q28" s="105">
        <f t="shared" si="7"/>
        <v>0</v>
      </c>
      <c r="R28" s="105">
        <f t="shared" si="7"/>
        <v>0</v>
      </c>
      <c r="S28" s="105">
        <f t="shared" si="7"/>
        <v>0</v>
      </c>
      <c r="T28" s="105">
        <f t="shared" si="7"/>
        <v>0</v>
      </c>
      <c r="U28" s="105">
        <f t="shared" si="7"/>
        <v>0</v>
      </c>
      <c r="V28" s="105">
        <f t="shared" si="7"/>
        <v>0</v>
      </c>
      <c r="W28" s="105">
        <f t="shared" si="7"/>
        <v>0</v>
      </c>
      <c r="X28" s="105">
        <f t="shared" si="7"/>
        <v>0</v>
      </c>
      <c r="Y28" s="105">
        <f t="shared" si="7"/>
        <v>0</v>
      </c>
      <c r="Z28" s="105">
        <f t="shared" si="7"/>
        <v>0</v>
      </c>
      <c r="AA28" s="105">
        <f t="shared" si="7"/>
        <v>0</v>
      </c>
      <c r="AB28" s="105">
        <f t="shared" si="7"/>
        <v>0</v>
      </c>
      <c r="AC28" s="105">
        <f t="shared" si="7"/>
        <v>0</v>
      </c>
      <c r="AD28" s="231">
        <f t="shared" si="7"/>
        <v>0</v>
      </c>
      <c r="AE28" s="105">
        <f t="shared" si="7"/>
        <v>0</v>
      </c>
      <c r="AF28" s="105">
        <f t="shared" si="7"/>
        <v>0</v>
      </c>
      <c r="AG28" s="105">
        <f t="shared" si="7"/>
        <v>0</v>
      </c>
      <c r="AH28" s="105">
        <f t="shared" si="7"/>
        <v>0</v>
      </c>
      <c r="AI28" s="105">
        <f t="shared" si="7"/>
        <v>0</v>
      </c>
      <c r="AJ28" s="105">
        <f t="shared" si="7"/>
        <v>0</v>
      </c>
      <c r="AK28" s="105">
        <f t="shared" si="7"/>
        <v>0</v>
      </c>
      <c r="AL28" s="105">
        <f t="shared" si="7"/>
        <v>0</v>
      </c>
      <c r="AM28" s="105">
        <f t="shared" si="7"/>
        <v>0</v>
      </c>
      <c r="AN28" s="105">
        <f t="shared" si="7"/>
        <v>0</v>
      </c>
      <c r="AO28" s="105">
        <f t="shared" si="7"/>
        <v>0</v>
      </c>
      <c r="AP28" s="105">
        <f t="shared" si="7"/>
        <v>0</v>
      </c>
      <c r="AQ28" s="105">
        <f t="shared" si="7"/>
        <v>0</v>
      </c>
      <c r="AR28" s="105">
        <f t="shared" si="7"/>
        <v>0</v>
      </c>
      <c r="AS28" s="105">
        <f t="shared" si="7"/>
        <v>0</v>
      </c>
      <c r="AT28" s="105">
        <f t="shared" si="7"/>
        <v>0</v>
      </c>
      <c r="AU28" s="105">
        <f t="shared" si="7"/>
        <v>0</v>
      </c>
      <c r="AV28" s="105">
        <f t="shared" si="7"/>
        <v>0</v>
      </c>
      <c r="AW28" s="105">
        <f t="shared" si="7"/>
        <v>0</v>
      </c>
      <c r="AX28" s="105">
        <f t="shared" si="7"/>
        <v>0</v>
      </c>
      <c r="AY28" s="105">
        <f t="shared" si="7"/>
        <v>0</v>
      </c>
      <c r="AZ28" s="105">
        <f t="shared" si="7"/>
        <v>0</v>
      </c>
      <c r="BA28" s="105">
        <f t="shared" si="7"/>
        <v>0</v>
      </c>
      <c r="BB28" s="105">
        <f t="shared" si="7"/>
        <v>0</v>
      </c>
      <c r="BC28" s="105">
        <f t="shared" si="7"/>
        <v>0</v>
      </c>
      <c r="BD28" s="105">
        <f t="shared" si="7"/>
        <v>0</v>
      </c>
      <c r="BE28" s="105">
        <f t="shared" si="7"/>
        <v>0</v>
      </c>
      <c r="BF28" s="105">
        <f t="shared" si="7"/>
        <v>0</v>
      </c>
      <c r="BG28" s="105">
        <f t="shared" si="7"/>
        <v>0</v>
      </c>
      <c r="BH28" s="82">
        <f t="shared" si="7"/>
        <v>0</v>
      </c>
    </row>
    <row r="29" spans="2:60" ht="20.100000000000001" customHeight="1">
      <c r="B29" s="119"/>
      <c r="C29" s="85"/>
      <c r="D29" s="86" t="s">
        <v>147</v>
      </c>
      <c r="E29" s="88"/>
      <c r="F29" s="105">
        <f t="shared" ref="F29:BH29" si="8">SUM(F30:F36)</f>
        <v>0</v>
      </c>
      <c r="G29" s="105">
        <f t="shared" si="8"/>
        <v>0</v>
      </c>
      <c r="H29" s="105">
        <f t="shared" si="8"/>
        <v>0</v>
      </c>
      <c r="I29" s="105">
        <f t="shared" si="8"/>
        <v>0</v>
      </c>
      <c r="J29" s="105">
        <f t="shared" si="8"/>
        <v>0</v>
      </c>
      <c r="K29" s="105">
        <f t="shared" si="8"/>
        <v>0</v>
      </c>
      <c r="L29" s="105">
        <f t="shared" si="8"/>
        <v>0</v>
      </c>
      <c r="M29" s="105">
        <f t="shared" si="8"/>
        <v>0</v>
      </c>
      <c r="N29" s="105">
        <f t="shared" si="8"/>
        <v>0</v>
      </c>
      <c r="O29" s="105">
        <f t="shared" si="8"/>
        <v>0</v>
      </c>
      <c r="P29" s="105">
        <f t="shared" si="8"/>
        <v>0</v>
      </c>
      <c r="Q29" s="105">
        <f t="shared" si="8"/>
        <v>0</v>
      </c>
      <c r="R29" s="105">
        <f t="shared" si="8"/>
        <v>0</v>
      </c>
      <c r="S29" s="105">
        <f t="shared" si="8"/>
        <v>0</v>
      </c>
      <c r="T29" s="105">
        <f t="shared" si="8"/>
        <v>0</v>
      </c>
      <c r="U29" s="105">
        <f t="shared" si="8"/>
        <v>0</v>
      </c>
      <c r="V29" s="105">
        <f t="shared" si="8"/>
        <v>0</v>
      </c>
      <c r="W29" s="105">
        <f t="shared" si="8"/>
        <v>0</v>
      </c>
      <c r="X29" s="105">
        <f t="shared" si="8"/>
        <v>0</v>
      </c>
      <c r="Y29" s="105">
        <f t="shared" si="8"/>
        <v>0</v>
      </c>
      <c r="Z29" s="105">
        <f t="shared" si="8"/>
        <v>0</v>
      </c>
      <c r="AA29" s="105">
        <f t="shared" si="8"/>
        <v>0</v>
      </c>
      <c r="AB29" s="105">
        <f t="shared" si="8"/>
        <v>0</v>
      </c>
      <c r="AC29" s="105">
        <f t="shared" si="8"/>
        <v>0</v>
      </c>
      <c r="AD29" s="231">
        <f t="shared" si="8"/>
        <v>0</v>
      </c>
      <c r="AE29" s="105">
        <f t="shared" si="8"/>
        <v>0</v>
      </c>
      <c r="AF29" s="105">
        <f t="shared" si="8"/>
        <v>0</v>
      </c>
      <c r="AG29" s="105">
        <f t="shared" si="8"/>
        <v>0</v>
      </c>
      <c r="AH29" s="105">
        <f t="shared" si="8"/>
        <v>0</v>
      </c>
      <c r="AI29" s="105">
        <f t="shared" si="8"/>
        <v>0</v>
      </c>
      <c r="AJ29" s="105">
        <f t="shared" si="8"/>
        <v>0</v>
      </c>
      <c r="AK29" s="105">
        <f t="shared" si="8"/>
        <v>0</v>
      </c>
      <c r="AL29" s="105">
        <f t="shared" si="8"/>
        <v>0</v>
      </c>
      <c r="AM29" s="105">
        <f t="shared" si="8"/>
        <v>0</v>
      </c>
      <c r="AN29" s="105">
        <f t="shared" si="8"/>
        <v>0</v>
      </c>
      <c r="AO29" s="105">
        <f t="shared" si="8"/>
        <v>0</v>
      </c>
      <c r="AP29" s="105">
        <f t="shared" si="8"/>
        <v>0</v>
      </c>
      <c r="AQ29" s="105">
        <f t="shared" si="8"/>
        <v>0</v>
      </c>
      <c r="AR29" s="105">
        <f t="shared" si="8"/>
        <v>0</v>
      </c>
      <c r="AS29" s="105">
        <f t="shared" si="8"/>
        <v>0</v>
      </c>
      <c r="AT29" s="105">
        <f t="shared" si="8"/>
        <v>0</v>
      </c>
      <c r="AU29" s="105">
        <f t="shared" si="8"/>
        <v>0</v>
      </c>
      <c r="AV29" s="105">
        <f t="shared" si="8"/>
        <v>0</v>
      </c>
      <c r="AW29" s="105">
        <f t="shared" si="8"/>
        <v>0</v>
      </c>
      <c r="AX29" s="105">
        <f t="shared" si="8"/>
        <v>0</v>
      </c>
      <c r="AY29" s="105">
        <f t="shared" si="8"/>
        <v>0</v>
      </c>
      <c r="AZ29" s="105">
        <f t="shared" si="8"/>
        <v>0</v>
      </c>
      <c r="BA29" s="105">
        <f t="shared" si="8"/>
        <v>0</v>
      </c>
      <c r="BB29" s="105">
        <f t="shared" si="8"/>
        <v>0</v>
      </c>
      <c r="BC29" s="105">
        <f t="shared" si="8"/>
        <v>0</v>
      </c>
      <c r="BD29" s="105">
        <f t="shared" si="8"/>
        <v>0</v>
      </c>
      <c r="BE29" s="105">
        <f t="shared" si="8"/>
        <v>0</v>
      </c>
      <c r="BF29" s="105">
        <f t="shared" si="8"/>
        <v>0</v>
      </c>
      <c r="BG29" s="105">
        <f t="shared" si="8"/>
        <v>0</v>
      </c>
      <c r="BH29" s="82">
        <f t="shared" si="8"/>
        <v>0</v>
      </c>
    </row>
    <row r="30" spans="2:60" ht="20.100000000000001" customHeight="1">
      <c r="B30" s="119"/>
      <c r="C30" s="85"/>
      <c r="D30" s="85"/>
      <c r="E30" s="88" t="s">
        <v>206</v>
      </c>
      <c r="F30" s="34"/>
      <c r="G30" s="34"/>
      <c r="H30" s="34"/>
      <c r="I30" s="34"/>
      <c r="J30" s="34"/>
      <c r="K30" s="105">
        <f>支出②!$G$16+支出②!$G$17+支出②!$G$34+支出②!$G$39+支出②!$G$40</f>
        <v>0</v>
      </c>
      <c r="L30" s="105">
        <f>支出②!$G$16+支出②!$G$17+支出②!$G$34+支出②!$G$39+支出②!$G$40</f>
        <v>0</v>
      </c>
      <c r="M30" s="105">
        <f>支出②!$G$16+支出②!$G$17+支出②!$G$34+支出②!$G$39+支出②!$G$40</f>
        <v>0</v>
      </c>
      <c r="N30" s="105">
        <f>支出②!$G$16+支出②!$G$17+支出②!$G$34+支出②!$G$39+支出②!$G$40</f>
        <v>0</v>
      </c>
      <c r="O30" s="105">
        <f>支出②!$G$16+支出②!$G$17+支出②!$G$34+支出②!$G$39+支出②!$G$40</f>
        <v>0</v>
      </c>
      <c r="P30" s="105">
        <f>支出②!$G$16+支出②!$G$17+支出②!$G$34+支出②!$G$39+支出②!$G$40</f>
        <v>0</v>
      </c>
      <c r="Q30" s="105">
        <f>支出②!$G$16+支出②!$G$17+支出②!$G$34+支出②!$G$39+支出②!$G$40</f>
        <v>0</v>
      </c>
      <c r="R30" s="105">
        <f>支出②!$G$16+支出②!$G$17+支出②!$G$34+支出②!$G$39+支出②!$G$40</f>
        <v>0</v>
      </c>
      <c r="S30" s="105">
        <f>支出②!$G$16+支出②!$G$17+支出②!$G$34+支出②!$G$39+支出②!$G$40</f>
        <v>0</v>
      </c>
      <c r="T30" s="105">
        <f>支出②!$G$16+支出②!$G$17+支出②!$G$34+支出②!$G$39+支出②!$G$40</f>
        <v>0</v>
      </c>
      <c r="U30" s="105">
        <f>支出②!$G$16+支出②!$G$17+支出②!$G$34+支出②!$G$39+支出②!$G$40</f>
        <v>0</v>
      </c>
      <c r="V30" s="105">
        <f>支出②!$G$16+支出②!$G$17+支出②!$G$34+支出②!$G$39+支出②!$G$40</f>
        <v>0</v>
      </c>
      <c r="W30" s="105">
        <f>支出②!$G$16+支出②!$G$17+支出②!$G$34+支出②!$G$39+支出②!$G$40</f>
        <v>0</v>
      </c>
      <c r="X30" s="105">
        <f>支出②!$G$16+支出②!$G$17+支出②!$G$34+支出②!$G$39+支出②!$G$40</f>
        <v>0</v>
      </c>
      <c r="Y30" s="105">
        <f>支出②!$G$16+支出②!$G$17+支出②!$G$34+支出②!$G$39+支出②!$G$40</f>
        <v>0</v>
      </c>
      <c r="Z30" s="105">
        <f>支出②!$G$16+支出②!$G$17+支出②!$G$34+支出②!$G$39+支出②!$G$40</f>
        <v>0</v>
      </c>
      <c r="AA30" s="105">
        <f>支出②!$G$16+支出②!$G$17+支出②!$G$34+支出②!$G$39+支出②!$G$40</f>
        <v>0</v>
      </c>
      <c r="AB30" s="105">
        <f>支出②!$G$16+支出②!$G$17+支出②!$G$34+支出②!$G$39+支出②!$G$40</f>
        <v>0</v>
      </c>
      <c r="AC30" s="105">
        <f>支出②!$G$16+支出②!$G$17+支出②!$G$34+支出②!$G$39+支出②!$G$40</f>
        <v>0</v>
      </c>
      <c r="AD30" s="105">
        <f>支出②!$G$16+支出②!$G$17+支出②!$G$34+支出②!$G$39+支出②!$G$40</f>
        <v>0</v>
      </c>
      <c r="AE30" s="105">
        <f>支出②!$G$16+支出②!$G$17+支出②!$G$34+支出②!$G$39+支出②!$G$40</f>
        <v>0</v>
      </c>
      <c r="AF30" s="105">
        <f>支出②!$G$16+支出②!$G$17+支出②!$G$34+支出②!$G$39+支出②!$G$40</f>
        <v>0</v>
      </c>
      <c r="AG30" s="105">
        <f>支出②!$G$16+支出②!$G$17+支出②!$G$34+支出②!$G$39+支出②!$G$40</f>
        <v>0</v>
      </c>
      <c r="AH30" s="105">
        <f>支出②!$G$16+支出②!$G$17+支出②!$G$34+支出②!$G$39+支出②!$G$40</f>
        <v>0</v>
      </c>
      <c r="AI30" s="105">
        <f>支出②!$G$16+支出②!$G$17+支出②!$G$34+支出②!$G$39+支出②!$G$40</f>
        <v>0</v>
      </c>
      <c r="AJ30" s="105">
        <f>支出②!$G$16+支出②!$G$17+支出②!$G$34+支出②!$G$39+支出②!$G$40</f>
        <v>0</v>
      </c>
      <c r="AK30" s="105">
        <f>支出②!$G$16+支出②!$G$17+支出②!$G$34+支出②!$G$39+支出②!$G$40</f>
        <v>0</v>
      </c>
      <c r="AL30" s="105">
        <f>支出②!$G$16+支出②!$G$17+支出②!$G$34+支出②!$G$39+支出②!$G$40</f>
        <v>0</v>
      </c>
      <c r="AM30" s="105">
        <f>支出②!$G$16+支出②!$G$17+支出②!$G$34+支出②!$G$39+支出②!$G$40</f>
        <v>0</v>
      </c>
      <c r="AN30" s="105">
        <f>支出②!$G$16+支出②!$G$17+支出②!$G$34+支出②!$G$39+支出②!$G$40</f>
        <v>0</v>
      </c>
      <c r="AO30" s="105">
        <f>支出②!$G$16+支出②!$G$17+支出②!$G$34+支出②!$G$39+支出②!$G$40</f>
        <v>0</v>
      </c>
      <c r="AP30" s="105">
        <f>支出②!$G$16+支出②!$G$17+支出②!$G$34+支出②!$G$39+支出②!$G$40</f>
        <v>0</v>
      </c>
      <c r="AQ30" s="105">
        <f>支出②!$G$16+支出②!$G$17+支出②!$G$34+支出②!$G$39+支出②!$G$40</f>
        <v>0</v>
      </c>
      <c r="AR30" s="105">
        <f>支出②!$G$16+支出②!$G$17+支出②!$G$34+支出②!$G$39+支出②!$G$40</f>
        <v>0</v>
      </c>
      <c r="AS30" s="105">
        <f>支出②!$G$16+支出②!$G$17+支出②!$G$34+支出②!$G$39+支出②!$G$40</f>
        <v>0</v>
      </c>
      <c r="AT30" s="105">
        <f>支出②!$G$16+支出②!$G$17+支出②!$G$34+支出②!$G$39+支出②!$G$40</f>
        <v>0</v>
      </c>
      <c r="AU30" s="105">
        <f>支出②!$G$16+支出②!$G$17+支出②!$G$34+支出②!$G$39+支出②!$G$40</f>
        <v>0</v>
      </c>
      <c r="AV30" s="105">
        <f>支出②!$G$16+支出②!$G$17+支出②!$G$34+支出②!$G$39+支出②!$G$40</f>
        <v>0</v>
      </c>
      <c r="AW30" s="105">
        <f>支出②!$G$16+支出②!$G$17+支出②!$G$34+支出②!$G$39+支出②!$G$40</f>
        <v>0</v>
      </c>
      <c r="AX30" s="105">
        <f>支出②!$G$16+支出②!$G$17+支出②!$G$34+支出②!$G$39+支出②!$G$40</f>
        <v>0</v>
      </c>
      <c r="AY30" s="105">
        <f>支出②!$G$16+支出②!$G$17+支出②!$G$34+支出②!$G$39+支出②!$G$40</f>
        <v>0</v>
      </c>
      <c r="AZ30" s="105">
        <f>支出②!$G$16+支出②!$G$17+支出②!$G$34+支出②!$G$39+支出②!$G$40</f>
        <v>0</v>
      </c>
      <c r="BA30" s="105">
        <f>支出②!$G$16+支出②!$G$17+支出②!$G$34+支出②!$G$39+支出②!$G$40</f>
        <v>0</v>
      </c>
      <c r="BB30" s="105">
        <f>支出②!$G$16+支出②!$G$17+支出②!$G$34+支出②!$G$39+支出②!$G$40</f>
        <v>0</v>
      </c>
      <c r="BC30" s="105">
        <f>支出②!$G$16+支出②!$G$17+支出②!$G$34+支出②!$G$39+支出②!$G$40</f>
        <v>0</v>
      </c>
      <c r="BD30" s="105">
        <f>支出②!$G$16+支出②!$G$17+支出②!$G$34+支出②!$G$39+支出②!$G$40</f>
        <v>0</v>
      </c>
      <c r="BE30" s="105">
        <f>支出②!$G$16+支出②!$G$17+支出②!$G$34+支出②!$G$39+支出②!$G$40</f>
        <v>0</v>
      </c>
      <c r="BF30" s="105">
        <f>支出②!$G$16+支出②!$G$17+支出②!$G$34+支出②!$G$39+支出②!$G$40</f>
        <v>0</v>
      </c>
      <c r="BG30" s="105">
        <f>支出②!$G$16+支出②!$G$17+支出②!$G$34+支出②!$G$39+支出②!$G$40</f>
        <v>0</v>
      </c>
      <c r="BH30" s="82">
        <f>支出②!$G$16+支出②!$G$17+支出②!$G$34+支出②!$G$39+支出②!$G$40</f>
        <v>0</v>
      </c>
    </row>
    <row r="31" spans="2:60" ht="20.100000000000001" customHeight="1">
      <c r="B31" s="119"/>
      <c r="C31" s="85"/>
      <c r="D31" s="85"/>
      <c r="E31" s="88" t="s">
        <v>493</v>
      </c>
      <c r="F31" s="34"/>
      <c r="G31" s="34"/>
      <c r="H31" s="34"/>
      <c r="I31" s="34"/>
      <c r="J31" s="34"/>
      <c r="K31" s="105">
        <f>支出②!$G$43</f>
        <v>0</v>
      </c>
      <c r="L31" s="105">
        <f>支出②!$G$43</f>
        <v>0</v>
      </c>
      <c r="M31" s="105">
        <f>支出②!$G$43</f>
        <v>0</v>
      </c>
      <c r="N31" s="105">
        <f>支出②!$G$43</f>
        <v>0</v>
      </c>
      <c r="O31" s="105">
        <f>支出②!$G$43</f>
        <v>0</v>
      </c>
      <c r="P31" s="105">
        <f>支出②!$G$43</f>
        <v>0</v>
      </c>
      <c r="Q31" s="105">
        <f>支出②!$G$43</f>
        <v>0</v>
      </c>
      <c r="R31" s="105">
        <f>支出②!$G$43</f>
        <v>0</v>
      </c>
      <c r="S31" s="105">
        <f>支出②!$G$43</f>
        <v>0</v>
      </c>
      <c r="T31" s="105">
        <f>支出②!$G$43</f>
        <v>0</v>
      </c>
      <c r="U31" s="105">
        <f>支出②!$G$43</f>
        <v>0</v>
      </c>
      <c r="V31" s="105">
        <f>支出②!$G$43</f>
        <v>0</v>
      </c>
      <c r="W31" s="105">
        <f>支出②!$G$43</f>
        <v>0</v>
      </c>
      <c r="X31" s="105">
        <f>支出②!$G$43</f>
        <v>0</v>
      </c>
      <c r="Y31" s="105">
        <f>支出②!$G$43</f>
        <v>0</v>
      </c>
      <c r="Z31" s="105">
        <f>支出②!$G$43</f>
        <v>0</v>
      </c>
      <c r="AA31" s="105">
        <f>支出②!$G$43</f>
        <v>0</v>
      </c>
      <c r="AB31" s="105">
        <f>支出②!$G$43</f>
        <v>0</v>
      </c>
      <c r="AC31" s="105">
        <f>支出②!$G$43</f>
        <v>0</v>
      </c>
      <c r="AD31" s="105">
        <f>支出②!$G$43</f>
        <v>0</v>
      </c>
      <c r="AE31" s="105">
        <f>支出②!$G$43</f>
        <v>0</v>
      </c>
      <c r="AF31" s="105">
        <f>支出②!$G$43</f>
        <v>0</v>
      </c>
      <c r="AG31" s="105">
        <f>支出②!$G$43</f>
        <v>0</v>
      </c>
      <c r="AH31" s="105">
        <f>支出②!$G$43</f>
        <v>0</v>
      </c>
      <c r="AI31" s="105">
        <f>支出②!$G$43</f>
        <v>0</v>
      </c>
      <c r="AJ31" s="105">
        <f>支出②!$G$43</f>
        <v>0</v>
      </c>
      <c r="AK31" s="105">
        <f>支出②!$G$43</f>
        <v>0</v>
      </c>
      <c r="AL31" s="105">
        <f>支出②!$G$43</f>
        <v>0</v>
      </c>
      <c r="AM31" s="105">
        <f>支出②!$G$43</f>
        <v>0</v>
      </c>
      <c r="AN31" s="105">
        <f>支出②!$G$43</f>
        <v>0</v>
      </c>
      <c r="AO31" s="105">
        <f>支出②!$G$43</f>
        <v>0</v>
      </c>
      <c r="AP31" s="105">
        <f>支出②!$G$43</f>
        <v>0</v>
      </c>
      <c r="AQ31" s="105">
        <f>支出②!$G$43</f>
        <v>0</v>
      </c>
      <c r="AR31" s="105">
        <f>支出②!$G$43</f>
        <v>0</v>
      </c>
      <c r="AS31" s="105">
        <f>支出②!$G$43</f>
        <v>0</v>
      </c>
      <c r="AT31" s="105">
        <f>支出②!$G$43</f>
        <v>0</v>
      </c>
      <c r="AU31" s="105">
        <f>支出②!$G$43</f>
        <v>0</v>
      </c>
      <c r="AV31" s="105">
        <f>支出②!$G$43</f>
        <v>0</v>
      </c>
      <c r="AW31" s="105">
        <f>支出②!$G$43</f>
        <v>0</v>
      </c>
      <c r="AX31" s="105">
        <f>支出②!$G$43</f>
        <v>0</v>
      </c>
      <c r="AY31" s="105">
        <f>支出②!$G$43</f>
        <v>0</v>
      </c>
      <c r="AZ31" s="105">
        <f>支出②!$G$43</f>
        <v>0</v>
      </c>
      <c r="BA31" s="105">
        <f>支出②!$G$43</f>
        <v>0</v>
      </c>
      <c r="BB31" s="105">
        <f>支出②!$G$43</f>
        <v>0</v>
      </c>
      <c r="BC31" s="105">
        <f>支出②!$G$43</f>
        <v>0</v>
      </c>
      <c r="BD31" s="105">
        <f>支出②!$G$43</f>
        <v>0</v>
      </c>
      <c r="BE31" s="105">
        <f>支出②!$G$43</f>
        <v>0</v>
      </c>
      <c r="BF31" s="105">
        <f>支出②!$G$43</f>
        <v>0</v>
      </c>
      <c r="BG31" s="105">
        <f>支出②!$G$43</f>
        <v>0</v>
      </c>
      <c r="BH31" s="82">
        <f>支出②!$G$43</f>
        <v>0</v>
      </c>
    </row>
    <row r="32" spans="2:60" ht="20.100000000000001" customHeight="1">
      <c r="B32" s="119"/>
      <c r="C32" s="85"/>
      <c r="D32" s="85"/>
      <c r="E32" s="88" t="s">
        <v>208</v>
      </c>
      <c r="F32" s="34"/>
      <c r="G32" s="34"/>
      <c r="H32" s="34"/>
      <c r="I32" s="34"/>
      <c r="J32" s="34"/>
      <c r="K32" s="34"/>
      <c r="L32" s="34"/>
      <c r="M32" s="34"/>
      <c r="N32" s="34"/>
      <c r="O32" s="34"/>
      <c r="P32" s="34"/>
      <c r="Q32" s="34"/>
      <c r="R32" s="34"/>
      <c r="S32" s="34"/>
      <c r="T32" s="34"/>
      <c r="U32" s="34"/>
      <c r="V32" s="34"/>
      <c r="W32" s="34"/>
      <c r="X32" s="34"/>
      <c r="Y32" s="34"/>
      <c r="Z32" s="34"/>
      <c r="AA32" s="34"/>
      <c r="AB32" s="34"/>
      <c r="AC32" s="34"/>
      <c r="AD32" s="228"/>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41"/>
    </row>
    <row r="33" spans="2:60" ht="20.100000000000001" customHeight="1">
      <c r="B33" s="119"/>
      <c r="C33" s="85"/>
      <c r="D33" s="85"/>
      <c r="E33" s="88" t="s">
        <v>207</v>
      </c>
      <c r="F33" s="34"/>
      <c r="G33" s="34"/>
      <c r="H33" s="34"/>
      <c r="I33" s="34"/>
      <c r="J33" s="34"/>
      <c r="K33" s="105">
        <f>SUM($K$108:K108)</f>
        <v>0</v>
      </c>
      <c r="L33" s="105">
        <f>SUM($K$108:L108)</f>
        <v>0</v>
      </c>
      <c r="M33" s="105">
        <f>SUM($K$108:M108)</f>
        <v>0</v>
      </c>
      <c r="N33" s="105">
        <f>SUM($K$108:N108)</f>
        <v>0</v>
      </c>
      <c r="O33" s="105">
        <f>SUM($K$108:O108)</f>
        <v>0</v>
      </c>
      <c r="P33" s="105">
        <f>SUM($K$108:P108)</f>
        <v>0</v>
      </c>
      <c r="Q33" s="105">
        <f>SUM($K$108:Q108)</f>
        <v>0</v>
      </c>
      <c r="R33" s="105">
        <f>SUM($K$108:R108)</f>
        <v>0</v>
      </c>
      <c r="S33" s="105">
        <f>SUM($K$108:S108)</f>
        <v>0</v>
      </c>
      <c r="T33" s="105">
        <f>SUM($K$108:T108)</f>
        <v>0</v>
      </c>
      <c r="U33" s="105">
        <f>SUM($K$108:U108)</f>
        <v>0</v>
      </c>
      <c r="V33" s="105">
        <f>SUM($K$108:V108)</f>
        <v>0</v>
      </c>
      <c r="W33" s="105">
        <f>SUM($K$108:W108)</f>
        <v>0</v>
      </c>
      <c r="X33" s="105">
        <f>SUM($K$108:X108)</f>
        <v>0</v>
      </c>
      <c r="Y33" s="105">
        <f>SUM($K$108:Y108)</f>
        <v>0</v>
      </c>
      <c r="Z33" s="105">
        <f>SUM($K$108:Z108)</f>
        <v>0</v>
      </c>
      <c r="AA33" s="105">
        <f>SUM($K$108:AA108)</f>
        <v>0</v>
      </c>
      <c r="AB33" s="105">
        <f>SUM($K$108:AB108)</f>
        <v>0</v>
      </c>
      <c r="AC33" s="105">
        <f>SUM($K$108:AC108)</f>
        <v>0</v>
      </c>
      <c r="AD33" s="105">
        <f>SUM($K$108:AD108)</f>
        <v>0</v>
      </c>
      <c r="AE33" s="105">
        <f>SUM($K$108:AE108)</f>
        <v>0</v>
      </c>
      <c r="AF33" s="105">
        <f>SUM($K$108:AF108)</f>
        <v>0</v>
      </c>
      <c r="AG33" s="105">
        <f>SUM($K$108:AG108)</f>
        <v>0</v>
      </c>
      <c r="AH33" s="105">
        <f>SUM($K$108:AH108)</f>
        <v>0</v>
      </c>
      <c r="AI33" s="105">
        <f>SUM($K$108:AI108)</f>
        <v>0</v>
      </c>
      <c r="AJ33" s="105">
        <f>SUM($K$108:AJ108)</f>
        <v>0</v>
      </c>
      <c r="AK33" s="105">
        <f>SUM($K$108:AK108)</f>
        <v>0</v>
      </c>
      <c r="AL33" s="105">
        <f>SUM($K$108:AL108)</f>
        <v>0</v>
      </c>
      <c r="AM33" s="105">
        <f>SUM($K$108:AM108)</f>
        <v>0</v>
      </c>
      <c r="AN33" s="105">
        <f>SUM($K$108:AN108)</f>
        <v>0</v>
      </c>
      <c r="AO33" s="105">
        <f>SUM($K$108:AO108)</f>
        <v>0</v>
      </c>
      <c r="AP33" s="105">
        <f>SUM($K$108:AP108)</f>
        <v>0</v>
      </c>
      <c r="AQ33" s="105">
        <f>SUM($K$108:AQ108)</f>
        <v>0</v>
      </c>
      <c r="AR33" s="105">
        <f>SUM($K$108:AR108)</f>
        <v>0</v>
      </c>
      <c r="AS33" s="105">
        <f>SUM($K$108:AS108)</f>
        <v>0</v>
      </c>
      <c r="AT33" s="105">
        <f>SUM($K$108:AT108)</f>
        <v>0</v>
      </c>
      <c r="AU33" s="105">
        <f>SUM($K$108:AU108)</f>
        <v>0</v>
      </c>
      <c r="AV33" s="105">
        <f>SUM($K$108:AV108)</f>
        <v>0</v>
      </c>
      <c r="AW33" s="105">
        <f>SUM($K$108:AW108)</f>
        <v>0</v>
      </c>
      <c r="AX33" s="105">
        <f>SUM($K$108:AX108)</f>
        <v>0</v>
      </c>
      <c r="AY33" s="105">
        <f>SUM($K$108:AY108)</f>
        <v>0</v>
      </c>
      <c r="AZ33" s="105">
        <f>SUM($K$108:AZ108)</f>
        <v>0</v>
      </c>
      <c r="BA33" s="105">
        <f>SUM($K$108:BA108)</f>
        <v>0</v>
      </c>
      <c r="BB33" s="105">
        <f>SUM($K$108:BB108)</f>
        <v>0</v>
      </c>
      <c r="BC33" s="105">
        <f>SUM($K$108:BC108)</f>
        <v>0</v>
      </c>
      <c r="BD33" s="105">
        <f>SUM($K$108:BD108)</f>
        <v>0</v>
      </c>
      <c r="BE33" s="105">
        <f>SUM($K$108:BE108)</f>
        <v>0</v>
      </c>
      <c r="BF33" s="105">
        <f>SUM($K$108:BF108)</f>
        <v>0</v>
      </c>
      <c r="BG33" s="105">
        <f>SUM($K$108:BG108)</f>
        <v>0</v>
      </c>
      <c r="BH33" s="82">
        <f>SUM($K$108:BH108)</f>
        <v>0</v>
      </c>
    </row>
    <row r="34" spans="2:60" ht="20.100000000000001" customHeight="1">
      <c r="B34" s="119"/>
      <c r="C34" s="85"/>
      <c r="D34" s="85"/>
      <c r="E34" s="88" t="s">
        <v>148</v>
      </c>
      <c r="F34" s="105">
        <f>支出②!$G$15</f>
        <v>0</v>
      </c>
      <c r="G34" s="105">
        <f>支出②!$G$15</f>
        <v>0</v>
      </c>
      <c r="H34" s="105">
        <f>支出②!$G$15</f>
        <v>0</v>
      </c>
      <c r="I34" s="105">
        <f>支出②!$G$15</f>
        <v>0</v>
      </c>
      <c r="J34" s="105">
        <f>支出②!$G$15</f>
        <v>0</v>
      </c>
      <c r="K34" s="105">
        <f>支出②!$G$15</f>
        <v>0</v>
      </c>
      <c r="L34" s="105">
        <f>支出②!$G$15</f>
        <v>0</v>
      </c>
      <c r="M34" s="105">
        <f>支出②!$G$15</f>
        <v>0</v>
      </c>
      <c r="N34" s="105">
        <f>支出②!$G$15</f>
        <v>0</v>
      </c>
      <c r="O34" s="105">
        <f>支出②!$G$15</f>
        <v>0</v>
      </c>
      <c r="P34" s="105">
        <f>支出②!$G$15</f>
        <v>0</v>
      </c>
      <c r="Q34" s="105">
        <f>支出②!$G$15</f>
        <v>0</v>
      </c>
      <c r="R34" s="105">
        <f>支出②!$G$15</f>
        <v>0</v>
      </c>
      <c r="S34" s="105">
        <f>支出②!$G$15</f>
        <v>0</v>
      </c>
      <c r="T34" s="105">
        <f>支出②!$G$15</f>
        <v>0</v>
      </c>
      <c r="U34" s="105">
        <f>支出②!$G$15</f>
        <v>0</v>
      </c>
      <c r="V34" s="105">
        <f>支出②!$G$15</f>
        <v>0</v>
      </c>
      <c r="W34" s="105">
        <f>支出②!$G$15</f>
        <v>0</v>
      </c>
      <c r="X34" s="105">
        <f>支出②!$G$15</f>
        <v>0</v>
      </c>
      <c r="Y34" s="105">
        <f>支出②!$G$15</f>
        <v>0</v>
      </c>
      <c r="Z34" s="105">
        <f>支出②!$G$15</f>
        <v>0</v>
      </c>
      <c r="AA34" s="105">
        <f>支出②!$G$15</f>
        <v>0</v>
      </c>
      <c r="AB34" s="105">
        <f>支出②!$G$15</f>
        <v>0</v>
      </c>
      <c r="AC34" s="105">
        <f>支出②!$G$15</f>
        <v>0</v>
      </c>
      <c r="AD34" s="105">
        <f>支出②!$G$15</f>
        <v>0</v>
      </c>
      <c r="AE34" s="105">
        <f>支出②!$G$15</f>
        <v>0</v>
      </c>
      <c r="AF34" s="105">
        <f>支出②!$G$15</f>
        <v>0</v>
      </c>
      <c r="AG34" s="105">
        <f>支出②!$G$15</f>
        <v>0</v>
      </c>
      <c r="AH34" s="105">
        <f>支出②!$G$15</f>
        <v>0</v>
      </c>
      <c r="AI34" s="105">
        <f>支出②!$G$15</f>
        <v>0</v>
      </c>
      <c r="AJ34" s="105">
        <f>支出②!$G$15</f>
        <v>0</v>
      </c>
      <c r="AK34" s="105">
        <f>支出②!$G$15</f>
        <v>0</v>
      </c>
      <c r="AL34" s="105">
        <f>支出②!$G$15</f>
        <v>0</v>
      </c>
      <c r="AM34" s="105">
        <f>支出②!$G$15</f>
        <v>0</v>
      </c>
      <c r="AN34" s="105">
        <f>支出②!$G$15</f>
        <v>0</v>
      </c>
      <c r="AO34" s="105">
        <f>支出②!$G$15</f>
        <v>0</v>
      </c>
      <c r="AP34" s="105">
        <f>支出②!$G$15</f>
        <v>0</v>
      </c>
      <c r="AQ34" s="105">
        <f>支出②!$G$15</f>
        <v>0</v>
      </c>
      <c r="AR34" s="105">
        <f>支出②!$G$15</f>
        <v>0</v>
      </c>
      <c r="AS34" s="105">
        <f>支出②!$G$15</f>
        <v>0</v>
      </c>
      <c r="AT34" s="105">
        <f>支出②!$G$15</f>
        <v>0</v>
      </c>
      <c r="AU34" s="105">
        <f>支出②!$G$15</f>
        <v>0</v>
      </c>
      <c r="AV34" s="105">
        <f>支出②!$G$15</f>
        <v>0</v>
      </c>
      <c r="AW34" s="105">
        <f>支出②!$G$15</f>
        <v>0</v>
      </c>
      <c r="AX34" s="105">
        <f>支出②!$G$15</f>
        <v>0</v>
      </c>
      <c r="AY34" s="105">
        <f>支出②!$G$15</f>
        <v>0</v>
      </c>
      <c r="AZ34" s="105">
        <f>支出②!$G$15</f>
        <v>0</v>
      </c>
      <c r="BA34" s="105">
        <f>支出②!$G$15</f>
        <v>0</v>
      </c>
      <c r="BB34" s="105">
        <f>支出②!$G$15</f>
        <v>0</v>
      </c>
      <c r="BC34" s="105">
        <f>支出②!$G$15</f>
        <v>0</v>
      </c>
      <c r="BD34" s="105">
        <f>支出②!$G$15</f>
        <v>0</v>
      </c>
      <c r="BE34" s="105">
        <f>支出②!$G$15</f>
        <v>0</v>
      </c>
      <c r="BF34" s="105">
        <f>支出②!$G$15</f>
        <v>0</v>
      </c>
      <c r="BG34" s="105">
        <f>支出②!$G$15</f>
        <v>0</v>
      </c>
      <c r="BH34" s="82">
        <f>支出②!$G$15</f>
        <v>0</v>
      </c>
    </row>
    <row r="35" spans="2:60" ht="20.100000000000001" customHeight="1">
      <c r="B35" s="119"/>
      <c r="C35" s="85"/>
      <c r="D35" s="85"/>
      <c r="E35" s="88" t="s">
        <v>211</v>
      </c>
      <c r="F35" s="105">
        <f>IF(COLUMNS($F$20:F$20)&lt;=$H$10,-SUM($F$150:F150),0)</f>
        <v>0</v>
      </c>
      <c r="G35" s="105">
        <f>IF(COLUMNS($F$20:G$20)&lt;=$H$10,-SUM($F$150:G150),0)</f>
        <v>0</v>
      </c>
      <c r="H35" s="105">
        <f>IF(COLUMNS($F$20:H$20)&lt;=$H$10,-SUM($F$150:H150),0)</f>
        <v>0</v>
      </c>
      <c r="I35" s="105">
        <f>IF(COLUMNS($F$20:I$20)&lt;=$H$10,-SUM($F$150:I150),0)</f>
        <v>0</v>
      </c>
      <c r="J35" s="105">
        <f>IF(COLUMNS($F$20:J$20)&lt;=$H$10,-SUM($F$150:J150),0)</f>
        <v>0</v>
      </c>
      <c r="K35" s="34"/>
      <c r="L35" s="34"/>
      <c r="M35" s="34"/>
      <c r="N35" s="34"/>
      <c r="O35" s="34"/>
      <c r="P35" s="34"/>
      <c r="Q35" s="34"/>
      <c r="R35" s="34"/>
      <c r="S35" s="34"/>
      <c r="T35" s="34"/>
      <c r="U35" s="34"/>
      <c r="V35" s="34"/>
      <c r="W35" s="34"/>
      <c r="X35" s="34"/>
      <c r="Y35" s="34"/>
      <c r="Z35" s="34"/>
      <c r="AA35" s="34"/>
      <c r="AB35" s="34"/>
      <c r="AC35" s="34"/>
      <c r="AD35" s="228"/>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41"/>
    </row>
    <row r="36" spans="2:60" ht="20.100000000000001" customHeight="1">
      <c r="B36" s="119"/>
      <c r="C36" s="85"/>
      <c r="D36" s="85"/>
      <c r="E36" s="211"/>
      <c r="F36" s="34"/>
      <c r="G36" s="34"/>
      <c r="H36" s="34"/>
      <c r="I36" s="34"/>
      <c r="J36" s="34"/>
      <c r="K36" s="34"/>
      <c r="L36" s="34"/>
      <c r="M36" s="34"/>
      <c r="N36" s="34"/>
      <c r="O36" s="34"/>
      <c r="P36" s="34"/>
      <c r="Q36" s="34"/>
      <c r="R36" s="34"/>
      <c r="S36" s="34"/>
      <c r="T36" s="34"/>
      <c r="U36" s="34"/>
      <c r="V36" s="34"/>
      <c r="W36" s="34"/>
      <c r="X36" s="34"/>
      <c r="Y36" s="34"/>
      <c r="Z36" s="34"/>
      <c r="AA36" s="34"/>
      <c r="AB36" s="34"/>
      <c r="AC36" s="34"/>
      <c r="AD36" s="228"/>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41"/>
    </row>
    <row r="37" spans="2:60" ht="20.100000000000001" customHeight="1">
      <c r="B37" s="119"/>
      <c r="C37" s="85"/>
      <c r="D37" s="86" t="s">
        <v>152</v>
      </c>
      <c r="E37" s="88"/>
      <c r="F37" s="105">
        <f>SUM(F38:F43)</f>
        <v>0</v>
      </c>
      <c r="G37" s="105">
        <f t="shared" ref="G37:BH37" si="9">SUM(G38:G43)</f>
        <v>0</v>
      </c>
      <c r="H37" s="105">
        <f t="shared" si="9"/>
        <v>0</v>
      </c>
      <c r="I37" s="105">
        <f t="shared" si="9"/>
        <v>0</v>
      </c>
      <c r="J37" s="105">
        <f t="shared" si="9"/>
        <v>0</v>
      </c>
      <c r="K37" s="105">
        <f t="shared" si="9"/>
        <v>0</v>
      </c>
      <c r="L37" s="105">
        <f t="shared" si="9"/>
        <v>0</v>
      </c>
      <c r="M37" s="105">
        <f t="shared" si="9"/>
        <v>0</v>
      </c>
      <c r="N37" s="105">
        <f t="shared" si="9"/>
        <v>0</v>
      </c>
      <c r="O37" s="105">
        <f t="shared" si="9"/>
        <v>0</v>
      </c>
      <c r="P37" s="105">
        <f t="shared" si="9"/>
        <v>0</v>
      </c>
      <c r="Q37" s="105">
        <f t="shared" si="9"/>
        <v>0</v>
      </c>
      <c r="R37" s="105">
        <f t="shared" si="9"/>
        <v>0</v>
      </c>
      <c r="S37" s="105">
        <f t="shared" si="9"/>
        <v>0</v>
      </c>
      <c r="T37" s="105">
        <f t="shared" si="9"/>
        <v>0</v>
      </c>
      <c r="U37" s="105">
        <f t="shared" si="9"/>
        <v>0</v>
      </c>
      <c r="V37" s="105">
        <f t="shared" si="9"/>
        <v>0</v>
      </c>
      <c r="W37" s="105">
        <f t="shared" si="9"/>
        <v>0</v>
      </c>
      <c r="X37" s="105">
        <f t="shared" si="9"/>
        <v>0</v>
      </c>
      <c r="Y37" s="105">
        <f t="shared" si="9"/>
        <v>0</v>
      </c>
      <c r="Z37" s="105">
        <f t="shared" si="9"/>
        <v>0</v>
      </c>
      <c r="AA37" s="105">
        <f t="shared" si="9"/>
        <v>0</v>
      </c>
      <c r="AB37" s="105">
        <f t="shared" si="9"/>
        <v>0</v>
      </c>
      <c r="AC37" s="105">
        <f t="shared" si="9"/>
        <v>0</v>
      </c>
      <c r="AD37" s="231">
        <f t="shared" si="9"/>
        <v>0</v>
      </c>
      <c r="AE37" s="105">
        <f t="shared" si="9"/>
        <v>0</v>
      </c>
      <c r="AF37" s="105">
        <f t="shared" si="9"/>
        <v>0</v>
      </c>
      <c r="AG37" s="105">
        <f t="shared" si="9"/>
        <v>0</v>
      </c>
      <c r="AH37" s="105">
        <f t="shared" si="9"/>
        <v>0</v>
      </c>
      <c r="AI37" s="105">
        <f t="shared" si="9"/>
        <v>0</v>
      </c>
      <c r="AJ37" s="105">
        <f t="shared" si="9"/>
        <v>0</v>
      </c>
      <c r="AK37" s="105">
        <f t="shared" si="9"/>
        <v>0</v>
      </c>
      <c r="AL37" s="105">
        <f t="shared" si="9"/>
        <v>0</v>
      </c>
      <c r="AM37" s="105">
        <f t="shared" si="9"/>
        <v>0</v>
      </c>
      <c r="AN37" s="105">
        <f t="shared" si="9"/>
        <v>0</v>
      </c>
      <c r="AO37" s="105">
        <f t="shared" si="9"/>
        <v>0</v>
      </c>
      <c r="AP37" s="105">
        <f t="shared" si="9"/>
        <v>0</v>
      </c>
      <c r="AQ37" s="105">
        <f t="shared" si="9"/>
        <v>0</v>
      </c>
      <c r="AR37" s="105">
        <f t="shared" si="9"/>
        <v>0</v>
      </c>
      <c r="AS37" s="105">
        <f t="shared" si="9"/>
        <v>0</v>
      </c>
      <c r="AT37" s="105">
        <f t="shared" si="9"/>
        <v>0</v>
      </c>
      <c r="AU37" s="105">
        <f t="shared" si="9"/>
        <v>0</v>
      </c>
      <c r="AV37" s="105">
        <f t="shared" si="9"/>
        <v>0</v>
      </c>
      <c r="AW37" s="105">
        <f t="shared" si="9"/>
        <v>0</v>
      </c>
      <c r="AX37" s="105">
        <f t="shared" si="9"/>
        <v>0</v>
      </c>
      <c r="AY37" s="105">
        <f t="shared" si="9"/>
        <v>0</v>
      </c>
      <c r="AZ37" s="105">
        <f t="shared" si="9"/>
        <v>0</v>
      </c>
      <c r="BA37" s="105">
        <f t="shared" si="9"/>
        <v>0</v>
      </c>
      <c r="BB37" s="105">
        <f t="shared" si="9"/>
        <v>0</v>
      </c>
      <c r="BC37" s="105">
        <f t="shared" si="9"/>
        <v>0</v>
      </c>
      <c r="BD37" s="105">
        <f t="shared" si="9"/>
        <v>0</v>
      </c>
      <c r="BE37" s="105">
        <f t="shared" si="9"/>
        <v>0</v>
      </c>
      <c r="BF37" s="105">
        <f t="shared" si="9"/>
        <v>0</v>
      </c>
      <c r="BG37" s="105">
        <f t="shared" si="9"/>
        <v>0</v>
      </c>
      <c r="BH37" s="82">
        <f t="shared" si="9"/>
        <v>0</v>
      </c>
    </row>
    <row r="38" spans="2:60" ht="20.100000000000001" customHeight="1">
      <c r="B38" s="119"/>
      <c r="C38" s="85"/>
      <c r="D38" s="85"/>
      <c r="E38" s="88" t="s">
        <v>210</v>
      </c>
      <c r="F38" s="34"/>
      <c r="G38" s="34"/>
      <c r="H38" s="34"/>
      <c r="I38" s="34"/>
      <c r="J38" s="34"/>
      <c r="K38" s="34"/>
      <c r="L38" s="34"/>
      <c r="M38" s="34"/>
      <c r="N38" s="34"/>
      <c r="O38" s="34"/>
      <c r="P38" s="34"/>
      <c r="Q38" s="34"/>
      <c r="R38" s="34"/>
      <c r="S38" s="34"/>
      <c r="T38" s="34"/>
      <c r="U38" s="34"/>
      <c r="V38" s="34"/>
      <c r="W38" s="34"/>
      <c r="X38" s="34"/>
      <c r="Y38" s="34"/>
      <c r="Z38" s="34"/>
      <c r="AA38" s="34"/>
      <c r="AB38" s="34"/>
      <c r="AC38" s="34"/>
      <c r="AD38" s="228"/>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41"/>
    </row>
    <row r="39" spans="2:60" ht="20.100000000000001" customHeight="1">
      <c r="B39" s="119"/>
      <c r="C39" s="85"/>
      <c r="D39" s="85"/>
      <c r="E39" s="88" t="s">
        <v>153</v>
      </c>
      <c r="F39" s="34"/>
      <c r="G39" s="34"/>
      <c r="H39" s="34"/>
      <c r="I39" s="34"/>
      <c r="J39" s="34"/>
      <c r="K39" s="34"/>
      <c r="L39" s="34"/>
      <c r="M39" s="34"/>
      <c r="N39" s="34"/>
      <c r="O39" s="34"/>
      <c r="P39" s="34"/>
      <c r="Q39" s="34"/>
      <c r="R39" s="34"/>
      <c r="S39" s="34"/>
      <c r="T39" s="34"/>
      <c r="U39" s="34"/>
      <c r="V39" s="34"/>
      <c r="W39" s="34"/>
      <c r="X39" s="34"/>
      <c r="Y39" s="34"/>
      <c r="Z39" s="34"/>
      <c r="AA39" s="34"/>
      <c r="AB39" s="34"/>
      <c r="AC39" s="34"/>
      <c r="AD39" s="228"/>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41"/>
    </row>
    <row r="40" spans="2:60" ht="20.100000000000001" customHeight="1">
      <c r="B40" s="119"/>
      <c r="C40" s="85"/>
      <c r="D40" s="85"/>
      <c r="E40" s="88" t="s">
        <v>492</v>
      </c>
      <c r="F40" s="34"/>
      <c r="G40" s="34"/>
      <c r="H40" s="34"/>
      <c r="I40" s="34"/>
      <c r="J40" s="34"/>
      <c r="K40" s="105">
        <f>支出②!$F$44</f>
        <v>0</v>
      </c>
      <c r="L40" s="105">
        <f>支出②!$F$44</f>
        <v>0</v>
      </c>
      <c r="M40" s="105">
        <f>支出②!$F$44</f>
        <v>0</v>
      </c>
      <c r="N40" s="105">
        <f>支出②!$F$44</f>
        <v>0</v>
      </c>
      <c r="O40" s="105">
        <f>支出②!$F$44</f>
        <v>0</v>
      </c>
      <c r="P40" s="105">
        <f>支出②!$F$44</f>
        <v>0</v>
      </c>
      <c r="Q40" s="105">
        <f>支出②!$F$44</f>
        <v>0</v>
      </c>
      <c r="R40" s="105">
        <f>支出②!$F$44</f>
        <v>0</v>
      </c>
      <c r="S40" s="105">
        <f>支出②!$F$44</f>
        <v>0</v>
      </c>
      <c r="T40" s="105">
        <f>支出②!$F$44</f>
        <v>0</v>
      </c>
      <c r="U40" s="105">
        <f>支出②!$F$44</f>
        <v>0</v>
      </c>
      <c r="V40" s="105">
        <f>支出②!$F$44</f>
        <v>0</v>
      </c>
      <c r="W40" s="105">
        <f>支出②!$F$44</f>
        <v>0</v>
      </c>
      <c r="X40" s="105">
        <f>支出②!$F$44</f>
        <v>0</v>
      </c>
      <c r="Y40" s="105">
        <f>支出②!$F$44</f>
        <v>0</v>
      </c>
      <c r="Z40" s="105">
        <f>支出②!$F$44</f>
        <v>0</v>
      </c>
      <c r="AA40" s="105">
        <f>支出②!$F$44</f>
        <v>0</v>
      </c>
      <c r="AB40" s="105">
        <f>支出②!$F$44</f>
        <v>0</v>
      </c>
      <c r="AC40" s="105">
        <f>支出②!$F$44</f>
        <v>0</v>
      </c>
      <c r="AD40" s="105">
        <f>支出②!$F$44</f>
        <v>0</v>
      </c>
      <c r="AE40" s="105">
        <f>支出②!$F$44</f>
        <v>0</v>
      </c>
      <c r="AF40" s="105">
        <f>支出②!$F$44</f>
        <v>0</v>
      </c>
      <c r="AG40" s="105">
        <f>支出②!$F$44</f>
        <v>0</v>
      </c>
      <c r="AH40" s="105">
        <f>支出②!$F$44</f>
        <v>0</v>
      </c>
      <c r="AI40" s="105">
        <f>支出②!$F$44</f>
        <v>0</v>
      </c>
      <c r="AJ40" s="105">
        <f>支出②!$F$44</f>
        <v>0</v>
      </c>
      <c r="AK40" s="105">
        <f>支出②!$F$44</f>
        <v>0</v>
      </c>
      <c r="AL40" s="105">
        <f>支出②!$F$44</f>
        <v>0</v>
      </c>
      <c r="AM40" s="105">
        <f>支出②!$F$44</f>
        <v>0</v>
      </c>
      <c r="AN40" s="105">
        <f>支出②!$F$44</f>
        <v>0</v>
      </c>
      <c r="AO40" s="105">
        <f>支出②!$F$44</f>
        <v>0</v>
      </c>
      <c r="AP40" s="105">
        <f>支出②!$F$44</f>
        <v>0</v>
      </c>
      <c r="AQ40" s="105">
        <f>支出②!$F$44</f>
        <v>0</v>
      </c>
      <c r="AR40" s="105">
        <f>支出②!$F$44</f>
        <v>0</v>
      </c>
      <c r="AS40" s="105">
        <f>支出②!$F$44</f>
        <v>0</v>
      </c>
      <c r="AT40" s="105">
        <f>支出②!$F$44</f>
        <v>0</v>
      </c>
      <c r="AU40" s="105">
        <f>支出②!$F$44</f>
        <v>0</v>
      </c>
      <c r="AV40" s="105">
        <f>支出②!$F$44</f>
        <v>0</v>
      </c>
      <c r="AW40" s="105">
        <f>支出②!$F$44</f>
        <v>0</v>
      </c>
      <c r="AX40" s="105">
        <f>支出②!$F$44</f>
        <v>0</v>
      </c>
      <c r="AY40" s="105">
        <f>支出②!$F$44</f>
        <v>0</v>
      </c>
      <c r="AZ40" s="105">
        <f>支出②!$F$44</f>
        <v>0</v>
      </c>
      <c r="BA40" s="105">
        <f>支出②!$F$44</f>
        <v>0</v>
      </c>
      <c r="BB40" s="105">
        <f>支出②!$F$44</f>
        <v>0</v>
      </c>
      <c r="BC40" s="105">
        <f>支出②!$F$44</f>
        <v>0</v>
      </c>
      <c r="BD40" s="105">
        <f>支出②!$F$44</f>
        <v>0</v>
      </c>
      <c r="BE40" s="105">
        <f>支出②!$F$44</f>
        <v>0</v>
      </c>
      <c r="BF40" s="105">
        <f>支出②!$F$44</f>
        <v>0</v>
      </c>
      <c r="BG40" s="105">
        <f>支出②!$F$44</f>
        <v>0</v>
      </c>
      <c r="BH40" s="82">
        <f>支出②!$F$44</f>
        <v>0</v>
      </c>
    </row>
    <row r="41" spans="2:60" ht="20.100000000000001" customHeight="1">
      <c r="B41" s="119"/>
      <c r="C41" s="85"/>
      <c r="D41" s="85"/>
      <c r="E41" s="88" t="s">
        <v>314</v>
      </c>
      <c r="F41" s="34"/>
      <c r="G41" s="34"/>
      <c r="H41" s="34"/>
      <c r="I41" s="34"/>
      <c r="J41" s="34"/>
      <c r="K41" s="105">
        <f>支出②!$F$45</f>
        <v>0</v>
      </c>
      <c r="L41" s="105">
        <f>支出②!$F$45</f>
        <v>0</v>
      </c>
      <c r="M41" s="105">
        <f>支出②!$F$45</f>
        <v>0</v>
      </c>
      <c r="N41" s="105">
        <f>支出②!$F$45</f>
        <v>0</v>
      </c>
      <c r="O41" s="105">
        <f>支出②!$F$45</f>
        <v>0</v>
      </c>
      <c r="P41" s="105">
        <f>支出②!$F$45</f>
        <v>0</v>
      </c>
      <c r="Q41" s="105">
        <f>支出②!$F$45</f>
        <v>0</v>
      </c>
      <c r="R41" s="105">
        <f>支出②!$F$45</f>
        <v>0</v>
      </c>
      <c r="S41" s="105">
        <f>支出②!$F$45</f>
        <v>0</v>
      </c>
      <c r="T41" s="105">
        <f>支出②!$F$45</f>
        <v>0</v>
      </c>
      <c r="U41" s="105">
        <f>支出②!$F$45</f>
        <v>0</v>
      </c>
      <c r="V41" s="105">
        <f>支出②!$F$45</f>
        <v>0</v>
      </c>
      <c r="W41" s="105">
        <f>支出②!$F$45</f>
        <v>0</v>
      </c>
      <c r="X41" s="105">
        <f>支出②!$F$45</f>
        <v>0</v>
      </c>
      <c r="Y41" s="105">
        <f>支出②!$F$45</f>
        <v>0</v>
      </c>
      <c r="Z41" s="105">
        <f>支出②!$F$45</f>
        <v>0</v>
      </c>
      <c r="AA41" s="105">
        <f>支出②!$F$45</f>
        <v>0</v>
      </c>
      <c r="AB41" s="105">
        <f>支出②!$F$45</f>
        <v>0</v>
      </c>
      <c r="AC41" s="105">
        <f>支出②!$F$45</f>
        <v>0</v>
      </c>
      <c r="AD41" s="105">
        <f>支出②!$F$45</f>
        <v>0</v>
      </c>
      <c r="AE41" s="105">
        <f>支出②!$F$45</f>
        <v>0</v>
      </c>
      <c r="AF41" s="105">
        <f>支出②!$F$45</f>
        <v>0</v>
      </c>
      <c r="AG41" s="105">
        <f>支出②!$F$45</f>
        <v>0</v>
      </c>
      <c r="AH41" s="105">
        <f>支出②!$F$45</f>
        <v>0</v>
      </c>
      <c r="AI41" s="105">
        <f>支出②!$F$45</f>
        <v>0</v>
      </c>
      <c r="AJ41" s="105">
        <f>支出②!$F$45</f>
        <v>0</v>
      </c>
      <c r="AK41" s="105">
        <f>支出②!$F$45</f>
        <v>0</v>
      </c>
      <c r="AL41" s="105">
        <f>支出②!$F$45</f>
        <v>0</v>
      </c>
      <c r="AM41" s="105">
        <f>支出②!$F$45</f>
        <v>0</v>
      </c>
      <c r="AN41" s="105">
        <f>支出②!$F$45</f>
        <v>0</v>
      </c>
      <c r="AO41" s="105">
        <f>支出②!$F$45</f>
        <v>0</v>
      </c>
      <c r="AP41" s="105">
        <f>支出②!$F$45</f>
        <v>0</v>
      </c>
      <c r="AQ41" s="105">
        <f>支出②!$F$45</f>
        <v>0</v>
      </c>
      <c r="AR41" s="105">
        <f>支出②!$F$45</f>
        <v>0</v>
      </c>
      <c r="AS41" s="105">
        <f>支出②!$F$45</f>
        <v>0</v>
      </c>
      <c r="AT41" s="105">
        <f>支出②!$F$45</f>
        <v>0</v>
      </c>
      <c r="AU41" s="105">
        <f>支出②!$F$45</f>
        <v>0</v>
      </c>
      <c r="AV41" s="105">
        <f>支出②!$F$45</f>
        <v>0</v>
      </c>
      <c r="AW41" s="105">
        <f>支出②!$F$45</f>
        <v>0</v>
      </c>
      <c r="AX41" s="105">
        <f>支出②!$F$45</f>
        <v>0</v>
      </c>
      <c r="AY41" s="105">
        <f>支出②!$F$45</f>
        <v>0</v>
      </c>
      <c r="AZ41" s="105">
        <f>支出②!$F$45</f>
        <v>0</v>
      </c>
      <c r="BA41" s="105">
        <f>支出②!$F$45</f>
        <v>0</v>
      </c>
      <c r="BB41" s="105">
        <f>支出②!$F$45</f>
        <v>0</v>
      </c>
      <c r="BC41" s="105">
        <f>支出②!$F$45</f>
        <v>0</v>
      </c>
      <c r="BD41" s="105">
        <f>支出②!$F$45</f>
        <v>0</v>
      </c>
      <c r="BE41" s="105">
        <f>支出②!$F$45</f>
        <v>0</v>
      </c>
      <c r="BF41" s="105">
        <f>支出②!$F$45</f>
        <v>0</v>
      </c>
      <c r="BG41" s="105">
        <f>支出②!$F$45</f>
        <v>0</v>
      </c>
      <c r="BH41" s="82">
        <f>支出②!$F$45</f>
        <v>0</v>
      </c>
    </row>
    <row r="42" spans="2:60" ht="20.100000000000001" customHeight="1">
      <c r="B42" s="119"/>
      <c r="C42" s="85"/>
      <c r="D42" s="85"/>
      <c r="E42" s="88" t="s">
        <v>315</v>
      </c>
      <c r="F42" s="34"/>
      <c r="G42" s="34"/>
      <c r="H42" s="34"/>
      <c r="I42" s="34"/>
      <c r="J42" s="34"/>
      <c r="K42" s="34"/>
      <c r="L42" s="34"/>
      <c r="M42" s="34"/>
      <c r="N42" s="34"/>
      <c r="O42" s="34"/>
      <c r="P42" s="34"/>
      <c r="Q42" s="34"/>
      <c r="R42" s="34"/>
      <c r="S42" s="34"/>
      <c r="T42" s="34"/>
      <c r="U42" s="34"/>
      <c r="V42" s="34"/>
      <c r="W42" s="34"/>
      <c r="X42" s="34"/>
      <c r="Y42" s="34"/>
      <c r="Z42" s="34"/>
      <c r="AA42" s="34"/>
      <c r="AB42" s="34"/>
      <c r="AC42" s="34"/>
      <c r="AD42" s="228"/>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41"/>
    </row>
    <row r="43" spans="2:60" ht="20.100000000000001" customHeight="1">
      <c r="B43" s="119"/>
      <c r="C43" s="85"/>
      <c r="D43" s="85"/>
      <c r="E43" s="211"/>
      <c r="F43" s="34"/>
      <c r="G43" s="34"/>
      <c r="H43" s="34"/>
      <c r="I43" s="34"/>
      <c r="J43" s="34"/>
      <c r="K43" s="34"/>
      <c r="L43" s="34"/>
      <c r="M43" s="34"/>
      <c r="N43" s="34"/>
      <c r="O43" s="34"/>
      <c r="P43" s="34"/>
      <c r="Q43" s="34"/>
      <c r="R43" s="34"/>
      <c r="S43" s="34"/>
      <c r="T43" s="34"/>
      <c r="U43" s="34"/>
      <c r="V43" s="34"/>
      <c r="W43" s="34"/>
      <c r="X43" s="34"/>
      <c r="Y43" s="34"/>
      <c r="Z43" s="34"/>
      <c r="AA43" s="34"/>
      <c r="AB43" s="34"/>
      <c r="AC43" s="34"/>
      <c r="AD43" s="228"/>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41"/>
    </row>
    <row r="44" spans="2:60" ht="20.100000000000001" customHeight="1">
      <c r="B44" s="119"/>
      <c r="C44" s="85"/>
      <c r="D44" s="86" t="s">
        <v>154</v>
      </c>
      <c r="E44" s="88"/>
      <c r="F44" s="105">
        <f t="shared" ref="F44:BH44" si="10">SUM(F45:F48)</f>
        <v>0</v>
      </c>
      <c r="G44" s="105">
        <f t="shared" si="10"/>
        <v>0</v>
      </c>
      <c r="H44" s="105">
        <f t="shared" si="10"/>
        <v>0</v>
      </c>
      <c r="I44" s="105">
        <f t="shared" si="10"/>
        <v>0</v>
      </c>
      <c r="J44" s="105">
        <f t="shared" si="10"/>
        <v>0</v>
      </c>
      <c r="K44" s="105">
        <f t="shared" si="10"/>
        <v>0</v>
      </c>
      <c r="L44" s="105">
        <f t="shared" si="10"/>
        <v>0</v>
      </c>
      <c r="M44" s="105">
        <f t="shared" si="10"/>
        <v>0</v>
      </c>
      <c r="N44" s="105">
        <f t="shared" si="10"/>
        <v>0</v>
      </c>
      <c r="O44" s="105">
        <f t="shared" si="10"/>
        <v>0</v>
      </c>
      <c r="P44" s="105">
        <f t="shared" si="10"/>
        <v>0</v>
      </c>
      <c r="Q44" s="105">
        <f t="shared" si="10"/>
        <v>0</v>
      </c>
      <c r="R44" s="105">
        <f t="shared" si="10"/>
        <v>0</v>
      </c>
      <c r="S44" s="105">
        <f t="shared" si="10"/>
        <v>0</v>
      </c>
      <c r="T44" s="105">
        <f t="shared" si="10"/>
        <v>0</v>
      </c>
      <c r="U44" s="105">
        <f t="shared" si="10"/>
        <v>0</v>
      </c>
      <c r="V44" s="105">
        <f t="shared" si="10"/>
        <v>0</v>
      </c>
      <c r="W44" s="105">
        <f t="shared" si="10"/>
        <v>0</v>
      </c>
      <c r="X44" s="105">
        <f t="shared" si="10"/>
        <v>0</v>
      </c>
      <c r="Y44" s="105">
        <f t="shared" si="10"/>
        <v>0</v>
      </c>
      <c r="Z44" s="105">
        <f t="shared" si="10"/>
        <v>0</v>
      </c>
      <c r="AA44" s="105">
        <f t="shared" si="10"/>
        <v>0</v>
      </c>
      <c r="AB44" s="105">
        <f t="shared" si="10"/>
        <v>0</v>
      </c>
      <c r="AC44" s="105">
        <f t="shared" si="10"/>
        <v>0</v>
      </c>
      <c r="AD44" s="231">
        <f t="shared" si="10"/>
        <v>0</v>
      </c>
      <c r="AE44" s="105">
        <f t="shared" si="10"/>
        <v>0</v>
      </c>
      <c r="AF44" s="105">
        <f t="shared" si="10"/>
        <v>0</v>
      </c>
      <c r="AG44" s="105">
        <f t="shared" si="10"/>
        <v>0</v>
      </c>
      <c r="AH44" s="105">
        <f t="shared" si="10"/>
        <v>0</v>
      </c>
      <c r="AI44" s="105">
        <f t="shared" si="10"/>
        <v>0</v>
      </c>
      <c r="AJ44" s="105">
        <f t="shared" si="10"/>
        <v>0</v>
      </c>
      <c r="AK44" s="105">
        <f t="shared" si="10"/>
        <v>0</v>
      </c>
      <c r="AL44" s="105">
        <f t="shared" si="10"/>
        <v>0</v>
      </c>
      <c r="AM44" s="105">
        <f t="shared" si="10"/>
        <v>0</v>
      </c>
      <c r="AN44" s="105">
        <f t="shared" si="10"/>
        <v>0</v>
      </c>
      <c r="AO44" s="105">
        <f t="shared" si="10"/>
        <v>0</v>
      </c>
      <c r="AP44" s="105">
        <f t="shared" si="10"/>
        <v>0</v>
      </c>
      <c r="AQ44" s="105">
        <f t="shared" si="10"/>
        <v>0</v>
      </c>
      <c r="AR44" s="105">
        <f t="shared" si="10"/>
        <v>0</v>
      </c>
      <c r="AS44" s="105">
        <f t="shared" si="10"/>
        <v>0</v>
      </c>
      <c r="AT44" s="105">
        <f t="shared" si="10"/>
        <v>0</v>
      </c>
      <c r="AU44" s="105">
        <f t="shared" si="10"/>
        <v>0</v>
      </c>
      <c r="AV44" s="105">
        <f t="shared" si="10"/>
        <v>0</v>
      </c>
      <c r="AW44" s="105">
        <f t="shared" si="10"/>
        <v>0</v>
      </c>
      <c r="AX44" s="105">
        <f t="shared" si="10"/>
        <v>0</v>
      </c>
      <c r="AY44" s="105">
        <f t="shared" si="10"/>
        <v>0</v>
      </c>
      <c r="AZ44" s="105">
        <f t="shared" si="10"/>
        <v>0</v>
      </c>
      <c r="BA44" s="105">
        <f t="shared" si="10"/>
        <v>0</v>
      </c>
      <c r="BB44" s="105">
        <f t="shared" si="10"/>
        <v>0</v>
      </c>
      <c r="BC44" s="105">
        <f t="shared" si="10"/>
        <v>0</v>
      </c>
      <c r="BD44" s="105">
        <f t="shared" si="10"/>
        <v>0</v>
      </c>
      <c r="BE44" s="105">
        <f t="shared" si="10"/>
        <v>0</v>
      </c>
      <c r="BF44" s="105">
        <f t="shared" si="10"/>
        <v>0</v>
      </c>
      <c r="BG44" s="105">
        <f t="shared" si="10"/>
        <v>0</v>
      </c>
      <c r="BH44" s="82">
        <f t="shared" si="10"/>
        <v>0</v>
      </c>
    </row>
    <row r="45" spans="2:60" ht="20.100000000000001" customHeight="1">
      <c r="B45" s="119"/>
      <c r="C45" s="85"/>
      <c r="D45" s="85"/>
      <c r="E45" s="88" t="s">
        <v>204</v>
      </c>
      <c r="F45" s="34"/>
      <c r="G45" s="34"/>
      <c r="H45" s="34"/>
      <c r="I45" s="34"/>
      <c r="J45" s="34"/>
      <c r="K45" s="34"/>
      <c r="L45" s="34"/>
      <c r="M45" s="34"/>
      <c r="N45" s="34"/>
      <c r="O45" s="34"/>
      <c r="P45" s="34"/>
      <c r="Q45" s="34"/>
      <c r="R45" s="34"/>
      <c r="S45" s="34"/>
      <c r="T45" s="34"/>
      <c r="U45" s="34"/>
      <c r="V45" s="34"/>
      <c r="W45" s="34"/>
      <c r="X45" s="34"/>
      <c r="Y45" s="34"/>
      <c r="Z45" s="34"/>
      <c r="AA45" s="34"/>
      <c r="AB45" s="34"/>
      <c r="AC45" s="34"/>
      <c r="AD45" s="228"/>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41"/>
    </row>
    <row r="46" spans="2:60" ht="20.100000000000001" customHeight="1">
      <c r="B46" s="119"/>
      <c r="C46" s="85"/>
      <c r="D46" s="85"/>
      <c r="E46" s="88" t="s">
        <v>205</v>
      </c>
      <c r="F46" s="34"/>
      <c r="G46" s="34"/>
      <c r="H46" s="34"/>
      <c r="I46" s="34"/>
      <c r="J46" s="34"/>
      <c r="K46" s="34"/>
      <c r="L46" s="34"/>
      <c r="M46" s="34"/>
      <c r="N46" s="34"/>
      <c r="O46" s="34"/>
      <c r="P46" s="34"/>
      <c r="Q46" s="34"/>
      <c r="R46" s="34"/>
      <c r="S46" s="34"/>
      <c r="T46" s="34"/>
      <c r="U46" s="34"/>
      <c r="V46" s="34"/>
      <c r="W46" s="34"/>
      <c r="X46" s="34"/>
      <c r="Y46" s="34"/>
      <c r="Z46" s="34"/>
      <c r="AA46" s="34"/>
      <c r="AB46" s="34"/>
      <c r="AC46" s="34"/>
      <c r="AD46" s="228"/>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41"/>
    </row>
    <row r="47" spans="2:60" ht="20.100000000000001" customHeight="1">
      <c r="B47" s="119"/>
      <c r="C47" s="85"/>
      <c r="D47" s="85"/>
      <c r="E47" s="88" t="s">
        <v>209</v>
      </c>
      <c r="F47" s="34"/>
      <c r="G47" s="34"/>
      <c r="H47" s="34"/>
      <c r="I47" s="34"/>
      <c r="J47" s="34"/>
      <c r="K47" s="34"/>
      <c r="L47" s="34"/>
      <c r="M47" s="34"/>
      <c r="N47" s="34"/>
      <c r="O47" s="34"/>
      <c r="P47" s="34"/>
      <c r="Q47" s="34"/>
      <c r="R47" s="34"/>
      <c r="S47" s="34"/>
      <c r="T47" s="34"/>
      <c r="U47" s="34"/>
      <c r="V47" s="34"/>
      <c r="W47" s="34"/>
      <c r="X47" s="34"/>
      <c r="Y47" s="34"/>
      <c r="Z47" s="34"/>
      <c r="AA47" s="34"/>
      <c r="AB47" s="34"/>
      <c r="AC47" s="34"/>
      <c r="AD47" s="228"/>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41"/>
    </row>
    <row r="48" spans="2:60" ht="20.100000000000001" customHeight="1" thickBot="1">
      <c r="B48" s="119"/>
      <c r="C48" s="85"/>
      <c r="D48" s="85"/>
      <c r="E48" s="211"/>
      <c r="F48" s="34"/>
      <c r="G48" s="34"/>
      <c r="H48" s="34"/>
      <c r="I48" s="34"/>
      <c r="J48" s="34"/>
      <c r="K48" s="34"/>
      <c r="L48" s="34"/>
      <c r="M48" s="34"/>
      <c r="N48" s="34"/>
      <c r="O48" s="34"/>
      <c r="P48" s="34"/>
      <c r="Q48" s="34"/>
      <c r="R48" s="34"/>
      <c r="S48" s="34"/>
      <c r="T48" s="34"/>
      <c r="U48" s="34"/>
      <c r="V48" s="34"/>
      <c r="W48" s="34"/>
      <c r="X48" s="34"/>
      <c r="Y48" s="34"/>
      <c r="Z48" s="34"/>
      <c r="AA48" s="34"/>
      <c r="AB48" s="34"/>
      <c r="AC48" s="34"/>
      <c r="AD48" s="228"/>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41"/>
    </row>
    <row r="49" spans="2:60" ht="20.100000000000001" customHeight="1" thickTop="1">
      <c r="B49" s="119" t="s">
        <v>155</v>
      </c>
      <c r="C49" s="100"/>
      <c r="D49" s="100"/>
      <c r="E49" s="100"/>
      <c r="F49" s="106">
        <f t="shared" ref="F49:BH49" ca="1" si="11">SUM(F22,F28)</f>
        <v>0</v>
      </c>
      <c r="G49" s="106">
        <f t="shared" ca="1" si="11"/>
        <v>0</v>
      </c>
      <c r="H49" s="106">
        <f t="shared" ca="1" si="11"/>
        <v>0</v>
      </c>
      <c r="I49" s="106">
        <f t="shared" ca="1" si="11"/>
        <v>0</v>
      </c>
      <c r="J49" s="106">
        <f t="shared" ca="1" si="11"/>
        <v>0</v>
      </c>
      <c r="K49" s="106">
        <f t="shared" ca="1" si="11"/>
        <v>0</v>
      </c>
      <c r="L49" s="106">
        <f t="shared" ca="1" si="11"/>
        <v>0</v>
      </c>
      <c r="M49" s="106">
        <f t="shared" ca="1" si="11"/>
        <v>0</v>
      </c>
      <c r="N49" s="106">
        <f t="shared" ca="1" si="11"/>
        <v>0</v>
      </c>
      <c r="O49" s="106">
        <f t="shared" ca="1" si="11"/>
        <v>0</v>
      </c>
      <c r="P49" s="106">
        <f t="shared" ca="1" si="11"/>
        <v>0</v>
      </c>
      <c r="Q49" s="106">
        <f t="shared" ca="1" si="11"/>
        <v>0</v>
      </c>
      <c r="R49" s="106">
        <f t="shared" ca="1" si="11"/>
        <v>0</v>
      </c>
      <c r="S49" s="106">
        <f t="shared" ca="1" si="11"/>
        <v>0</v>
      </c>
      <c r="T49" s="106">
        <f t="shared" ca="1" si="11"/>
        <v>0</v>
      </c>
      <c r="U49" s="106">
        <f t="shared" ca="1" si="11"/>
        <v>0</v>
      </c>
      <c r="V49" s="106">
        <f t="shared" ca="1" si="11"/>
        <v>0</v>
      </c>
      <c r="W49" s="106">
        <f t="shared" ca="1" si="11"/>
        <v>0</v>
      </c>
      <c r="X49" s="106">
        <f t="shared" ca="1" si="11"/>
        <v>0</v>
      </c>
      <c r="Y49" s="106">
        <f t="shared" ca="1" si="11"/>
        <v>0</v>
      </c>
      <c r="Z49" s="106">
        <f t="shared" ca="1" si="11"/>
        <v>0</v>
      </c>
      <c r="AA49" s="106">
        <f t="shared" ca="1" si="11"/>
        <v>0</v>
      </c>
      <c r="AB49" s="106">
        <f t="shared" ca="1" si="11"/>
        <v>0</v>
      </c>
      <c r="AC49" s="106">
        <f t="shared" ca="1" si="11"/>
        <v>0</v>
      </c>
      <c r="AD49" s="232">
        <f t="shared" ca="1" si="11"/>
        <v>0</v>
      </c>
      <c r="AE49" s="106">
        <f t="shared" ca="1" si="11"/>
        <v>0</v>
      </c>
      <c r="AF49" s="106">
        <f t="shared" ca="1" si="11"/>
        <v>0</v>
      </c>
      <c r="AG49" s="106">
        <f t="shared" ca="1" si="11"/>
        <v>0</v>
      </c>
      <c r="AH49" s="106">
        <f t="shared" ca="1" si="11"/>
        <v>0</v>
      </c>
      <c r="AI49" s="106">
        <f t="shared" ca="1" si="11"/>
        <v>0</v>
      </c>
      <c r="AJ49" s="106">
        <f t="shared" ca="1" si="11"/>
        <v>0</v>
      </c>
      <c r="AK49" s="106">
        <f t="shared" ca="1" si="11"/>
        <v>0</v>
      </c>
      <c r="AL49" s="106">
        <f t="shared" ca="1" si="11"/>
        <v>0</v>
      </c>
      <c r="AM49" s="106">
        <f t="shared" ca="1" si="11"/>
        <v>0</v>
      </c>
      <c r="AN49" s="106">
        <f t="shared" ca="1" si="11"/>
        <v>0</v>
      </c>
      <c r="AO49" s="106">
        <f t="shared" ca="1" si="11"/>
        <v>0</v>
      </c>
      <c r="AP49" s="106">
        <f t="shared" ca="1" si="11"/>
        <v>0</v>
      </c>
      <c r="AQ49" s="106">
        <f t="shared" ca="1" si="11"/>
        <v>0</v>
      </c>
      <c r="AR49" s="106">
        <f t="shared" ca="1" si="11"/>
        <v>0</v>
      </c>
      <c r="AS49" s="106">
        <f t="shared" ca="1" si="11"/>
        <v>0</v>
      </c>
      <c r="AT49" s="106">
        <f t="shared" ca="1" si="11"/>
        <v>0</v>
      </c>
      <c r="AU49" s="106">
        <f t="shared" ca="1" si="11"/>
        <v>0</v>
      </c>
      <c r="AV49" s="106">
        <f t="shared" ca="1" si="11"/>
        <v>0</v>
      </c>
      <c r="AW49" s="106">
        <f t="shared" ca="1" si="11"/>
        <v>0</v>
      </c>
      <c r="AX49" s="106">
        <f t="shared" ca="1" si="11"/>
        <v>0</v>
      </c>
      <c r="AY49" s="106">
        <f t="shared" ca="1" si="11"/>
        <v>0</v>
      </c>
      <c r="AZ49" s="106">
        <f t="shared" ca="1" si="11"/>
        <v>0</v>
      </c>
      <c r="BA49" s="106">
        <f t="shared" ca="1" si="11"/>
        <v>0</v>
      </c>
      <c r="BB49" s="106">
        <f t="shared" ca="1" si="11"/>
        <v>0</v>
      </c>
      <c r="BC49" s="106">
        <f t="shared" ca="1" si="11"/>
        <v>0</v>
      </c>
      <c r="BD49" s="106">
        <f t="shared" ca="1" si="11"/>
        <v>0</v>
      </c>
      <c r="BE49" s="106">
        <f t="shared" ca="1" si="11"/>
        <v>0</v>
      </c>
      <c r="BF49" s="106">
        <f t="shared" ca="1" si="11"/>
        <v>0</v>
      </c>
      <c r="BG49" s="106">
        <f t="shared" ca="1" si="11"/>
        <v>0</v>
      </c>
      <c r="BH49" s="120">
        <f t="shared" ca="1" si="11"/>
        <v>0</v>
      </c>
    </row>
    <row r="50" spans="2:60" ht="20.100000000000001" customHeight="1">
      <c r="B50" s="118" t="s">
        <v>156</v>
      </c>
      <c r="C50" s="98"/>
      <c r="D50" s="98"/>
      <c r="E50" s="98"/>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42"/>
    </row>
    <row r="51" spans="2:60" ht="20.100000000000001" customHeight="1">
      <c r="B51" s="119"/>
      <c r="C51" s="90" t="s">
        <v>157</v>
      </c>
      <c r="D51" s="88"/>
      <c r="E51" s="88"/>
      <c r="F51" s="105">
        <f t="shared" ref="F51:AK51" si="12">SUM(F52:F59)</f>
        <v>0</v>
      </c>
      <c r="G51" s="105">
        <f t="shared" si="12"/>
        <v>0</v>
      </c>
      <c r="H51" s="105">
        <f t="shared" si="12"/>
        <v>0</v>
      </c>
      <c r="I51" s="105">
        <f t="shared" si="12"/>
        <v>0</v>
      </c>
      <c r="J51" s="105">
        <f t="shared" si="12"/>
        <v>0</v>
      </c>
      <c r="K51" s="105">
        <f t="shared" si="12"/>
        <v>0</v>
      </c>
      <c r="L51" s="105">
        <f t="shared" si="12"/>
        <v>0</v>
      </c>
      <c r="M51" s="105">
        <f t="shared" si="12"/>
        <v>0</v>
      </c>
      <c r="N51" s="105">
        <f t="shared" si="12"/>
        <v>0</v>
      </c>
      <c r="O51" s="105">
        <f t="shared" si="12"/>
        <v>0</v>
      </c>
      <c r="P51" s="105">
        <f t="shared" si="12"/>
        <v>0</v>
      </c>
      <c r="Q51" s="105">
        <f t="shared" si="12"/>
        <v>0</v>
      </c>
      <c r="R51" s="105">
        <f t="shared" si="12"/>
        <v>0</v>
      </c>
      <c r="S51" s="105">
        <f t="shared" si="12"/>
        <v>0</v>
      </c>
      <c r="T51" s="105">
        <f t="shared" si="12"/>
        <v>0</v>
      </c>
      <c r="U51" s="105">
        <f t="shared" si="12"/>
        <v>0</v>
      </c>
      <c r="V51" s="105">
        <f t="shared" si="12"/>
        <v>0</v>
      </c>
      <c r="W51" s="105">
        <f t="shared" si="12"/>
        <v>0</v>
      </c>
      <c r="X51" s="105">
        <f t="shared" si="12"/>
        <v>0</v>
      </c>
      <c r="Y51" s="105">
        <f t="shared" si="12"/>
        <v>0</v>
      </c>
      <c r="Z51" s="105">
        <f t="shared" si="12"/>
        <v>0</v>
      </c>
      <c r="AA51" s="105">
        <f t="shared" si="12"/>
        <v>0</v>
      </c>
      <c r="AB51" s="105">
        <f t="shared" si="12"/>
        <v>0</v>
      </c>
      <c r="AC51" s="105">
        <f t="shared" si="12"/>
        <v>0</v>
      </c>
      <c r="AD51" s="231">
        <f t="shared" si="12"/>
        <v>0</v>
      </c>
      <c r="AE51" s="105">
        <f t="shared" si="12"/>
        <v>0</v>
      </c>
      <c r="AF51" s="105">
        <f t="shared" si="12"/>
        <v>0</v>
      </c>
      <c r="AG51" s="105">
        <f t="shared" si="12"/>
        <v>0</v>
      </c>
      <c r="AH51" s="105">
        <f t="shared" si="12"/>
        <v>0</v>
      </c>
      <c r="AI51" s="105">
        <f t="shared" si="12"/>
        <v>0</v>
      </c>
      <c r="AJ51" s="105">
        <f t="shared" si="12"/>
        <v>0</v>
      </c>
      <c r="AK51" s="105">
        <f t="shared" si="12"/>
        <v>0</v>
      </c>
      <c r="AL51" s="105">
        <f t="shared" ref="AL51:BH51" si="13">SUM(AL52:AL59)</f>
        <v>0</v>
      </c>
      <c r="AM51" s="105">
        <f t="shared" si="13"/>
        <v>0</v>
      </c>
      <c r="AN51" s="105">
        <f t="shared" si="13"/>
        <v>0</v>
      </c>
      <c r="AO51" s="105">
        <f t="shared" si="13"/>
        <v>0</v>
      </c>
      <c r="AP51" s="105">
        <f t="shared" si="13"/>
        <v>0</v>
      </c>
      <c r="AQ51" s="105">
        <f t="shared" si="13"/>
        <v>0</v>
      </c>
      <c r="AR51" s="105">
        <f t="shared" si="13"/>
        <v>0</v>
      </c>
      <c r="AS51" s="105">
        <f t="shared" si="13"/>
        <v>0</v>
      </c>
      <c r="AT51" s="105">
        <f t="shared" si="13"/>
        <v>0</v>
      </c>
      <c r="AU51" s="105">
        <f t="shared" si="13"/>
        <v>0</v>
      </c>
      <c r="AV51" s="105">
        <f t="shared" si="13"/>
        <v>0</v>
      </c>
      <c r="AW51" s="105">
        <f t="shared" si="13"/>
        <v>0</v>
      </c>
      <c r="AX51" s="105">
        <f t="shared" si="13"/>
        <v>0</v>
      </c>
      <c r="AY51" s="105">
        <f t="shared" si="13"/>
        <v>0</v>
      </c>
      <c r="AZ51" s="105">
        <f t="shared" si="13"/>
        <v>0</v>
      </c>
      <c r="BA51" s="105">
        <f t="shared" si="13"/>
        <v>0</v>
      </c>
      <c r="BB51" s="105">
        <f t="shared" si="13"/>
        <v>0</v>
      </c>
      <c r="BC51" s="105">
        <f t="shared" si="13"/>
        <v>0</v>
      </c>
      <c r="BD51" s="105">
        <f t="shared" si="13"/>
        <v>0</v>
      </c>
      <c r="BE51" s="105">
        <f t="shared" si="13"/>
        <v>0</v>
      </c>
      <c r="BF51" s="105">
        <f t="shared" si="13"/>
        <v>0</v>
      </c>
      <c r="BG51" s="105">
        <f t="shared" si="13"/>
        <v>0</v>
      </c>
      <c r="BH51" s="82">
        <f t="shared" si="13"/>
        <v>0</v>
      </c>
    </row>
    <row r="52" spans="2:60" ht="20.100000000000001" customHeight="1">
      <c r="B52" s="119"/>
      <c r="C52" s="85"/>
      <c r="D52" s="354" t="s">
        <v>158</v>
      </c>
      <c r="E52" s="88"/>
      <c r="F52" s="34"/>
      <c r="G52" s="34"/>
      <c r="H52" s="34"/>
      <c r="I52" s="34"/>
      <c r="J52" s="34"/>
      <c r="K52" s="34"/>
      <c r="L52" s="34"/>
      <c r="M52" s="34"/>
      <c r="N52" s="34"/>
      <c r="O52" s="34"/>
      <c r="P52" s="34"/>
      <c r="Q52" s="34"/>
      <c r="R52" s="34"/>
      <c r="S52" s="34"/>
      <c r="T52" s="34"/>
      <c r="U52" s="34"/>
      <c r="V52" s="34"/>
      <c r="W52" s="34"/>
      <c r="X52" s="34"/>
      <c r="Y52" s="34"/>
      <c r="Z52" s="34"/>
      <c r="AA52" s="34"/>
      <c r="AB52" s="34"/>
      <c r="AC52" s="34"/>
      <c r="AD52" s="228"/>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41"/>
    </row>
    <row r="53" spans="2:60" ht="20.100000000000001" customHeight="1">
      <c r="B53" s="119"/>
      <c r="C53" s="85"/>
      <c r="D53" s="354" t="s">
        <v>213</v>
      </c>
      <c r="E53" s="88"/>
      <c r="F53" s="34"/>
      <c r="G53" s="34"/>
      <c r="H53" s="34"/>
      <c r="I53" s="34"/>
      <c r="J53" s="34"/>
      <c r="K53" s="34"/>
      <c r="L53" s="34"/>
      <c r="M53" s="34"/>
      <c r="N53" s="34"/>
      <c r="O53" s="34"/>
      <c r="P53" s="34"/>
      <c r="Q53" s="34"/>
      <c r="R53" s="34"/>
      <c r="S53" s="34"/>
      <c r="T53" s="34"/>
      <c r="U53" s="34"/>
      <c r="V53" s="34"/>
      <c r="W53" s="34"/>
      <c r="X53" s="34"/>
      <c r="Y53" s="34"/>
      <c r="Z53" s="34"/>
      <c r="AA53" s="34"/>
      <c r="AB53" s="34"/>
      <c r="AC53" s="34"/>
      <c r="AD53" s="228"/>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41"/>
    </row>
    <row r="54" spans="2:60" ht="20.100000000000001" customHeight="1">
      <c r="B54" s="119"/>
      <c r="C54" s="85"/>
      <c r="D54" s="88" t="s">
        <v>306</v>
      </c>
      <c r="E54" s="88"/>
      <c r="F54" s="34"/>
      <c r="G54" s="34"/>
      <c r="H54" s="34"/>
      <c r="I54" s="34"/>
      <c r="J54" s="34"/>
      <c r="K54" s="34"/>
      <c r="L54" s="34"/>
      <c r="M54" s="34"/>
      <c r="N54" s="34"/>
      <c r="O54" s="34"/>
      <c r="P54" s="34"/>
      <c r="Q54" s="34"/>
      <c r="R54" s="34"/>
      <c r="S54" s="34"/>
      <c r="T54" s="34"/>
      <c r="U54" s="34"/>
      <c r="V54" s="34"/>
      <c r="W54" s="34"/>
      <c r="X54" s="34"/>
      <c r="Y54" s="34"/>
      <c r="Z54" s="34"/>
      <c r="AA54" s="34"/>
      <c r="AB54" s="34"/>
      <c r="AC54" s="34"/>
      <c r="AD54" s="228"/>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41"/>
    </row>
    <row r="55" spans="2:60" ht="20.100000000000001" customHeight="1">
      <c r="B55" s="119"/>
      <c r="C55" s="85"/>
      <c r="D55" s="88" t="s">
        <v>215</v>
      </c>
      <c r="E55" s="88"/>
      <c r="F55" s="34"/>
      <c r="G55" s="34"/>
      <c r="H55" s="34"/>
      <c r="I55" s="34"/>
      <c r="J55" s="34"/>
      <c r="K55" s="34"/>
      <c r="L55" s="34"/>
      <c r="M55" s="34"/>
      <c r="N55" s="34"/>
      <c r="O55" s="34"/>
      <c r="P55" s="34"/>
      <c r="Q55" s="34"/>
      <c r="R55" s="34"/>
      <c r="S55" s="34"/>
      <c r="T55" s="34"/>
      <c r="U55" s="34"/>
      <c r="V55" s="34"/>
      <c r="W55" s="34"/>
      <c r="X55" s="34"/>
      <c r="Y55" s="34"/>
      <c r="Z55" s="34"/>
      <c r="AA55" s="34"/>
      <c r="AB55" s="34"/>
      <c r="AC55" s="34"/>
      <c r="AD55" s="228"/>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41"/>
    </row>
    <row r="56" spans="2:60" ht="20.100000000000001" customHeight="1">
      <c r="B56" s="119"/>
      <c r="C56" s="85"/>
      <c r="D56" s="88" t="s">
        <v>214</v>
      </c>
      <c r="E56" s="88"/>
      <c r="F56" s="34"/>
      <c r="G56" s="34"/>
      <c r="H56" s="34"/>
      <c r="I56" s="34"/>
      <c r="J56" s="34"/>
      <c r="K56" s="34"/>
      <c r="L56" s="34"/>
      <c r="M56" s="34"/>
      <c r="N56" s="34"/>
      <c r="O56" s="34"/>
      <c r="P56" s="34"/>
      <c r="Q56" s="34"/>
      <c r="R56" s="34"/>
      <c r="S56" s="34"/>
      <c r="T56" s="34"/>
      <c r="U56" s="34"/>
      <c r="V56" s="34"/>
      <c r="W56" s="34"/>
      <c r="X56" s="34"/>
      <c r="Y56" s="34"/>
      <c r="Z56" s="34"/>
      <c r="AA56" s="34"/>
      <c r="AB56" s="34"/>
      <c r="AC56" s="34"/>
      <c r="AD56" s="228"/>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41"/>
    </row>
    <row r="57" spans="2:60" ht="20.100000000000001" customHeight="1">
      <c r="B57" s="119"/>
      <c r="C57" s="85"/>
      <c r="D57" s="88" t="s">
        <v>311</v>
      </c>
      <c r="E57" s="88"/>
      <c r="F57" s="34"/>
      <c r="G57" s="34"/>
      <c r="H57" s="34"/>
      <c r="I57" s="34"/>
      <c r="J57" s="34"/>
      <c r="K57" s="34"/>
      <c r="L57" s="34"/>
      <c r="M57" s="34"/>
      <c r="N57" s="34"/>
      <c r="O57" s="34"/>
      <c r="P57" s="34"/>
      <c r="Q57" s="34"/>
      <c r="R57" s="34"/>
      <c r="S57" s="34"/>
      <c r="T57" s="34"/>
      <c r="U57" s="34"/>
      <c r="V57" s="34"/>
      <c r="W57" s="34"/>
      <c r="X57" s="34"/>
      <c r="Y57" s="34"/>
      <c r="Z57" s="34"/>
      <c r="AA57" s="34"/>
      <c r="AB57" s="34"/>
      <c r="AC57" s="34"/>
      <c r="AD57" s="228"/>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41"/>
    </row>
    <row r="58" spans="2:60" ht="20.100000000000001" customHeight="1">
      <c r="B58" s="119"/>
      <c r="C58" s="85"/>
      <c r="D58" s="354" t="s">
        <v>471</v>
      </c>
      <c r="E58" s="88"/>
      <c r="F58" s="34"/>
      <c r="G58" s="34"/>
      <c r="H58" s="34"/>
      <c r="I58" s="34"/>
      <c r="J58" s="34"/>
      <c r="K58" s="34"/>
      <c r="L58" s="34"/>
      <c r="M58" s="34"/>
      <c r="N58" s="34"/>
      <c r="O58" s="34"/>
      <c r="P58" s="34"/>
      <c r="Q58" s="34"/>
      <c r="R58" s="34"/>
      <c r="S58" s="34"/>
      <c r="T58" s="34"/>
      <c r="U58" s="34"/>
      <c r="V58" s="34"/>
      <c r="W58" s="34"/>
      <c r="X58" s="34"/>
      <c r="Y58" s="34"/>
      <c r="Z58" s="34"/>
      <c r="AA58" s="34"/>
      <c r="AB58" s="34"/>
      <c r="AC58" s="34"/>
      <c r="AD58" s="228"/>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41"/>
    </row>
    <row r="59" spans="2:60" ht="20.100000000000001" customHeight="1">
      <c r="B59" s="119"/>
      <c r="C59" s="85"/>
      <c r="D59" s="525"/>
      <c r="E59" s="498"/>
      <c r="F59" s="34"/>
      <c r="G59" s="34"/>
      <c r="H59" s="34"/>
      <c r="I59" s="34"/>
      <c r="J59" s="34"/>
      <c r="K59" s="34"/>
      <c r="L59" s="34"/>
      <c r="M59" s="34"/>
      <c r="N59" s="34"/>
      <c r="O59" s="34"/>
      <c r="P59" s="34"/>
      <c r="Q59" s="34"/>
      <c r="R59" s="34"/>
      <c r="S59" s="34"/>
      <c r="T59" s="34"/>
      <c r="U59" s="34"/>
      <c r="V59" s="34"/>
      <c r="W59" s="34"/>
      <c r="X59" s="34"/>
      <c r="Y59" s="34"/>
      <c r="Z59" s="34"/>
      <c r="AA59" s="34"/>
      <c r="AB59" s="34"/>
      <c r="AC59" s="34"/>
      <c r="AD59" s="228"/>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41"/>
    </row>
    <row r="60" spans="2:60" ht="20.100000000000001" customHeight="1">
      <c r="B60" s="119"/>
      <c r="C60" s="90" t="s">
        <v>159</v>
      </c>
      <c r="D60" s="88"/>
      <c r="E60" s="88"/>
      <c r="F60" s="105">
        <f t="shared" ref="F60:BH60" si="14">SUM(F61:F64)</f>
        <v>0</v>
      </c>
      <c r="G60" s="105">
        <f t="shared" si="14"/>
        <v>0</v>
      </c>
      <c r="H60" s="105">
        <f t="shared" si="14"/>
        <v>0</v>
      </c>
      <c r="I60" s="105">
        <f t="shared" si="14"/>
        <v>0</v>
      </c>
      <c r="J60" s="105">
        <f t="shared" si="14"/>
        <v>0</v>
      </c>
      <c r="K60" s="105">
        <f t="shared" si="14"/>
        <v>0</v>
      </c>
      <c r="L60" s="105">
        <f t="shared" si="14"/>
        <v>0</v>
      </c>
      <c r="M60" s="105">
        <f t="shared" si="14"/>
        <v>0</v>
      </c>
      <c r="N60" s="105">
        <f t="shared" si="14"/>
        <v>0</v>
      </c>
      <c r="O60" s="105">
        <f t="shared" si="14"/>
        <v>0</v>
      </c>
      <c r="P60" s="105">
        <f t="shared" si="14"/>
        <v>0</v>
      </c>
      <c r="Q60" s="105">
        <f t="shared" si="14"/>
        <v>0</v>
      </c>
      <c r="R60" s="105">
        <f t="shared" si="14"/>
        <v>0</v>
      </c>
      <c r="S60" s="105">
        <f t="shared" si="14"/>
        <v>0</v>
      </c>
      <c r="T60" s="105">
        <f t="shared" si="14"/>
        <v>0</v>
      </c>
      <c r="U60" s="105">
        <f t="shared" si="14"/>
        <v>0</v>
      </c>
      <c r="V60" s="105">
        <f t="shared" si="14"/>
        <v>0</v>
      </c>
      <c r="W60" s="105">
        <f t="shared" si="14"/>
        <v>0</v>
      </c>
      <c r="X60" s="105">
        <f t="shared" si="14"/>
        <v>0</v>
      </c>
      <c r="Y60" s="105">
        <f t="shared" si="14"/>
        <v>0</v>
      </c>
      <c r="Z60" s="105">
        <f t="shared" si="14"/>
        <v>0</v>
      </c>
      <c r="AA60" s="105">
        <f t="shared" si="14"/>
        <v>0</v>
      </c>
      <c r="AB60" s="105">
        <f t="shared" si="14"/>
        <v>0</v>
      </c>
      <c r="AC60" s="105">
        <f t="shared" si="14"/>
        <v>0</v>
      </c>
      <c r="AD60" s="231">
        <f t="shared" si="14"/>
        <v>0</v>
      </c>
      <c r="AE60" s="105">
        <f t="shared" si="14"/>
        <v>0</v>
      </c>
      <c r="AF60" s="105">
        <f t="shared" si="14"/>
        <v>0</v>
      </c>
      <c r="AG60" s="105">
        <f t="shared" si="14"/>
        <v>0</v>
      </c>
      <c r="AH60" s="105">
        <f t="shared" si="14"/>
        <v>0</v>
      </c>
      <c r="AI60" s="105">
        <f t="shared" si="14"/>
        <v>0</v>
      </c>
      <c r="AJ60" s="105">
        <f t="shared" si="14"/>
        <v>0</v>
      </c>
      <c r="AK60" s="105">
        <f t="shared" si="14"/>
        <v>0</v>
      </c>
      <c r="AL60" s="105">
        <f t="shared" si="14"/>
        <v>0</v>
      </c>
      <c r="AM60" s="105">
        <f t="shared" si="14"/>
        <v>0</v>
      </c>
      <c r="AN60" s="105">
        <f t="shared" si="14"/>
        <v>0</v>
      </c>
      <c r="AO60" s="105">
        <f t="shared" si="14"/>
        <v>0</v>
      </c>
      <c r="AP60" s="105">
        <f t="shared" si="14"/>
        <v>0</v>
      </c>
      <c r="AQ60" s="105">
        <f t="shared" si="14"/>
        <v>0</v>
      </c>
      <c r="AR60" s="105">
        <f t="shared" si="14"/>
        <v>0</v>
      </c>
      <c r="AS60" s="105">
        <f t="shared" si="14"/>
        <v>0</v>
      </c>
      <c r="AT60" s="105">
        <f t="shared" si="14"/>
        <v>0</v>
      </c>
      <c r="AU60" s="105">
        <f t="shared" si="14"/>
        <v>0</v>
      </c>
      <c r="AV60" s="105">
        <f t="shared" si="14"/>
        <v>0</v>
      </c>
      <c r="AW60" s="105">
        <f t="shared" si="14"/>
        <v>0</v>
      </c>
      <c r="AX60" s="105">
        <f t="shared" si="14"/>
        <v>0</v>
      </c>
      <c r="AY60" s="105">
        <f t="shared" si="14"/>
        <v>0</v>
      </c>
      <c r="AZ60" s="105">
        <f t="shared" si="14"/>
        <v>0</v>
      </c>
      <c r="BA60" s="105">
        <f t="shared" si="14"/>
        <v>0</v>
      </c>
      <c r="BB60" s="105">
        <f t="shared" si="14"/>
        <v>0</v>
      </c>
      <c r="BC60" s="105">
        <f t="shared" si="14"/>
        <v>0</v>
      </c>
      <c r="BD60" s="105">
        <f t="shared" si="14"/>
        <v>0</v>
      </c>
      <c r="BE60" s="105">
        <f t="shared" si="14"/>
        <v>0</v>
      </c>
      <c r="BF60" s="105">
        <f t="shared" si="14"/>
        <v>0</v>
      </c>
      <c r="BG60" s="105">
        <f t="shared" si="14"/>
        <v>0</v>
      </c>
      <c r="BH60" s="82">
        <f t="shared" si="14"/>
        <v>0</v>
      </c>
    </row>
    <row r="61" spans="2:60" ht="20.100000000000001" customHeight="1">
      <c r="B61" s="119"/>
      <c r="C61" s="85"/>
      <c r="D61" s="354" t="s">
        <v>160</v>
      </c>
      <c r="E61" s="88"/>
      <c r="F61" s="34"/>
      <c r="G61" s="34"/>
      <c r="H61" s="34"/>
      <c r="I61" s="34"/>
      <c r="J61" s="34"/>
      <c r="K61" s="105">
        <f>支払い利息!C77/1000</f>
        <v>0</v>
      </c>
      <c r="L61" s="105">
        <f>支払い利息!D77/1000</f>
        <v>0</v>
      </c>
      <c r="M61" s="105">
        <f>支払い利息!E77/1000</f>
        <v>0</v>
      </c>
      <c r="N61" s="105">
        <f>支払い利息!F77/1000</f>
        <v>0</v>
      </c>
      <c r="O61" s="105">
        <f>支払い利息!G77/1000</f>
        <v>0</v>
      </c>
      <c r="P61" s="105">
        <f>支払い利息!H77/1000</f>
        <v>0</v>
      </c>
      <c r="Q61" s="105">
        <f>支払い利息!I77/1000</f>
        <v>0</v>
      </c>
      <c r="R61" s="105">
        <f>支払い利息!J77/1000</f>
        <v>0</v>
      </c>
      <c r="S61" s="105">
        <f>支払い利息!K77/1000</f>
        <v>0</v>
      </c>
      <c r="T61" s="105">
        <f>支払い利息!L77/1000</f>
        <v>0</v>
      </c>
      <c r="U61" s="105">
        <f>支払い利息!M77/1000</f>
        <v>0</v>
      </c>
      <c r="V61" s="105">
        <f>支払い利息!N77/1000</f>
        <v>0</v>
      </c>
      <c r="W61" s="105">
        <f>支払い利息!O77/1000</f>
        <v>0</v>
      </c>
      <c r="X61" s="105">
        <f>支払い利息!P77/1000</f>
        <v>0</v>
      </c>
      <c r="Y61" s="105">
        <f>支払い利息!Q77/1000</f>
        <v>0</v>
      </c>
      <c r="Z61" s="105">
        <f>支払い利息!R77/1000</f>
        <v>0</v>
      </c>
      <c r="AA61" s="105">
        <f>支払い利息!S77/1000</f>
        <v>0</v>
      </c>
      <c r="AB61" s="105">
        <f>支払い利息!T77/1000</f>
        <v>0</v>
      </c>
      <c r="AC61" s="105">
        <f>支払い利息!U77/1000</f>
        <v>0</v>
      </c>
      <c r="AD61" s="105">
        <f>支払い利息!V77/1000</f>
        <v>0</v>
      </c>
      <c r="AE61" s="105">
        <f>支払い利息!W77/1000</f>
        <v>0</v>
      </c>
      <c r="AF61" s="105">
        <f>支払い利息!X77/1000</f>
        <v>0</v>
      </c>
      <c r="AG61" s="105">
        <f>支払い利息!Y77/1000</f>
        <v>0</v>
      </c>
      <c r="AH61" s="105">
        <f>支払い利息!Z77/1000</f>
        <v>0</v>
      </c>
      <c r="AI61" s="105">
        <f>支払い利息!AA77/1000</f>
        <v>0</v>
      </c>
      <c r="AJ61" s="105">
        <f>支払い利息!AB77/1000</f>
        <v>0</v>
      </c>
      <c r="AK61" s="105">
        <f>支払い利息!AC77/1000</f>
        <v>0</v>
      </c>
      <c r="AL61" s="105">
        <f>支払い利息!AD77/1000</f>
        <v>0</v>
      </c>
      <c r="AM61" s="105">
        <f>支払い利息!AE77/1000</f>
        <v>0</v>
      </c>
      <c r="AN61" s="105">
        <f>支払い利息!AF77/1000</f>
        <v>0</v>
      </c>
      <c r="AO61" s="105">
        <f>支払い利息!AG77/1000</f>
        <v>0</v>
      </c>
      <c r="AP61" s="105">
        <f>支払い利息!AH77/1000</f>
        <v>0</v>
      </c>
      <c r="AQ61" s="105">
        <f>支払い利息!AI77/1000</f>
        <v>0</v>
      </c>
      <c r="AR61" s="105">
        <f>支払い利息!AJ77/1000</f>
        <v>0</v>
      </c>
      <c r="AS61" s="105">
        <f>支払い利息!AK77/1000</f>
        <v>0</v>
      </c>
      <c r="AT61" s="105">
        <f>支払い利息!AL77/1000</f>
        <v>0</v>
      </c>
      <c r="AU61" s="105">
        <f>支払い利息!AM77/1000</f>
        <v>0</v>
      </c>
      <c r="AV61" s="105">
        <f>支払い利息!AN77/1000</f>
        <v>0</v>
      </c>
      <c r="AW61" s="105">
        <f>支払い利息!AO77/1000</f>
        <v>0</v>
      </c>
      <c r="AX61" s="105">
        <f>支払い利息!AP77/1000</f>
        <v>0</v>
      </c>
      <c r="AY61" s="105">
        <f>支払い利息!AQ77/1000</f>
        <v>0</v>
      </c>
      <c r="AZ61" s="105">
        <f>支払い利息!AR77/1000</f>
        <v>0</v>
      </c>
      <c r="BA61" s="105">
        <f>支払い利息!AS77/1000</f>
        <v>0</v>
      </c>
      <c r="BB61" s="105">
        <f>支払い利息!AT77/1000</f>
        <v>0</v>
      </c>
      <c r="BC61" s="105">
        <f>支払い利息!AU77/1000</f>
        <v>0</v>
      </c>
      <c r="BD61" s="105">
        <f>支払い利息!AV77/1000</f>
        <v>0</v>
      </c>
      <c r="BE61" s="105">
        <f>支払い利息!AW77/1000</f>
        <v>0</v>
      </c>
      <c r="BF61" s="105">
        <f>支払い利息!AX77/1000</f>
        <v>0</v>
      </c>
      <c r="BG61" s="105">
        <f>支払い利息!AY77/1000</f>
        <v>0</v>
      </c>
      <c r="BH61" s="82">
        <f>支払い利息!AZ77/1000</f>
        <v>0</v>
      </c>
    </row>
    <row r="62" spans="2:60" ht="20.100000000000001" customHeight="1">
      <c r="B62" s="119"/>
      <c r="C62" s="85"/>
      <c r="D62" s="88" t="s">
        <v>212</v>
      </c>
      <c r="E62" s="88"/>
      <c r="F62" s="34"/>
      <c r="G62" s="34"/>
      <c r="H62" s="34"/>
      <c r="I62" s="34"/>
      <c r="J62" s="34"/>
      <c r="K62" s="34"/>
      <c r="L62" s="34"/>
      <c r="M62" s="34"/>
      <c r="N62" s="34"/>
      <c r="O62" s="34"/>
      <c r="P62" s="34"/>
      <c r="Q62" s="34"/>
      <c r="R62" s="34"/>
      <c r="S62" s="34"/>
      <c r="T62" s="34"/>
      <c r="U62" s="34"/>
      <c r="V62" s="34"/>
      <c r="W62" s="34"/>
      <c r="X62" s="34"/>
      <c r="Y62" s="34"/>
      <c r="Z62" s="34"/>
      <c r="AA62" s="34"/>
      <c r="AB62" s="34"/>
      <c r="AC62" s="34"/>
      <c r="AD62" s="228"/>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41"/>
    </row>
    <row r="63" spans="2:60" ht="20.100000000000001" customHeight="1">
      <c r="B63" s="119"/>
      <c r="C63" s="85"/>
      <c r="D63" s="354" t="s">
        <v>471</v>
      </c>
      <c r="E63" s="88"/>
      <c r="F63" s="34"/>
      <c r="G63" s="34"/>
      <c r="H63" s="34"/>
      <c r="I63" s="34"/>
      <c r="J63" s="34"/>
      <c r="K63" s="34"/>
      <c r="L63" s="34"/>
      <c r="M63" s="34"/>
      <c r="N63" s="34"/>
      <c r="O63" s="34"/>
      <c r="P63" s="34"/>
      <c r="Q63" s="34"/>
      <c r="R63" s="34"/>
      <c r="S63" s="34"/>
      <c r="T63" s="34"/>
      <c r="U63" s="34"/>
      <c r="V63" s="34"/>
      <c r="W63" s="34"/>
      <c r="X63" s="34"/>
      <c r="Y63" s="34"/>
      <c r="Z63" s="34"/>
      <c r="AA63" s="34"/>
      <c r="AB63" s="34"/>
      <c r="AC63" s="34"/>
      <c r="AD63" s="228"/>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41"/>
    </row>
    <row r="64" spans="2:60" ht="20.100000000000001" customHeight="1">
      <c r="B64" s="119"/>
      <c r="C64" s="85"/>
      <c r="D64" s="525"/>
      <c r="E64" s="498"/>
      <c r="F64" s="34"/>
      <c r="G64" s="34"/>
      <c r="H64" s="34"/>
      <c r="I64" s="34"/>
      <c r="J64" s="34"/>
      <c r="K64" s="34"/>
      <c r="L64" s="34"/>
      <c r="M64" s="34"/>
      <c r="N64" s="34"/>
      <c r="O64" s="34"/>
      <c r="P64" s="34"/>
      <c r="Q64" s="34"/>
      <c r="R64" s="34"/>
      <c r="S64" s="34"/>
      <c r="T64" s="34"/>
      <c r="U64" s="34"/>
      <c r="V64" s="34"/>
      <c r="W64" s="34"/>
      <c r="X64" s="34"/>
      <c r="Y64" s="34"/>
      <c r="Z64" s="34"/>
      <c r="AA64" s="34"/>
      <c r="AB64" s="34"/>
      <c r="AC64" s="34"/>
      <c r="AD64" s="228"/>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41"/>
    </row>
    <row r="65" spans="2:60" ht="20.100000000000001" customHeight="1">
      <c r="B65" s="119"/>
      <c r="C65" s="90" t="s">
        <v>216</v>
      </c>
      <c r="D65" s="88"/>
      <c r="E65" s="88"/>
      <c r="F65" s="105">
        <f t="shared" ref="F65:BH65" si="15">SUM(F66:F68)</f>
        <v>0</v>
      </c>
      <c r="G65" s="105">
        <f t="shared" si="15"/>
        <v>0</v>
      </c>
      <c r="H65" s="105">
        <f t="shared" si="15"/>
        <v>0</v>
      </c>
      <c r="I65" s="105">
        <f t="shared" si="15"/>
        <v>0</v>
      </c>
      <c r="J65" s="105">
        <f t="shared" si="15"/>
        <v>0</v>
      </c>
      <c r="K65" s="105">
        <f t="shared" si="15"/>
        <v>0</v>
      </c>
      <c r="L65" s="105">
        <f t="shared" si="15"/>
        <v>0</v>
      </c>
      <c r="M65" s="105">
        <f t="shared" si="15"/>
        <v>0</v>
      </c>
      <c r="N65" s="105">
        <f t="shared" si="15"/>
        <v>0</v>
      </c>
      <c r="O65" s="105">
        <f t="shared" si="15"/>
        <v>0</v>
      </c>
      <c r="P65" s="105">
        <f t="shared" si="15"/>
        <v>0</v>
      </c>
      <c r="Q65" s="105">
        <f t="shared" si="15"/>
        <v>0</v>
      </c>
      <c r="R65" s="105">
        <f t="shared" si="15"/>
        <v>0</v>
      </c>
      <c r="S65" s="105">
        <f t="shared" si="15"/>
        <v>0</v>
      </c>
      <c r="T65" s="105">
        <f t="shared" si="15"/>
        <v>0</v>
      </c>
      <c r="U65" s="105">
        <f t="shared" si="15"/>
        <v>0</v>
      </c>
      <c r="V65" s="105">
        <f t="shared" si="15"/>
        <v>0</v>
      </c>
      <c r="W65" s="105">
        <f t="shared" si="15"/>
        <v>0</v>
      </c>
      <c r="X65" s="105">
        <f t="shared" si="15"/>
        <v>0</v>
      </c>
      <c r="Y65" s="105">
        <f t="shared" si="15"/>
        <v>0</v>
      </c>
      <c r="Z65" s="105">
        <f t="shared" si="15"/>
        <v>0</v>
      </c>
      <c r="AA65" s="105">
        <f t="shared" si="15"/>
        <v>0</v>
      </c>
      <c r="AB65" s="105">
        <f t="shared" si="15"/>
        <v>0</v>
      </c>
      <c r="AC65" s="105">
        <f t="shared" si="15"/>
        <v>0</v>
      </c>
      <c r="AD65" s="231">
        <f t="shared" si="15"/>
        <v>0</v>
      </c>
      <c r="AE65" s="105">
        <f t="shared" si="15"/>
        <v>0</v>
      </c>
      <c r="AF65" s="105">
        <f t="shared" si="15"/>
        <v>0</v>
      </c>
      <c r="AG65" s="105">
        <f t="shared" si="15"/>
        <v>0</v>
      </c>
      <c r="AH65" s="105">
        <f t="shared" si="15"/>
        <v>0</v>
      </c>
      <c r="AI65" s="105">
        <f t="shared" si="15"/>
        <v>0</v>
      </c>
      <c r="AJ65" s="105">
        <f t="shared" si="15"/>
        <v>0</v>
      </c>
      <c r="AK65" s="105">
        <f t="shared" si="15"/>
        <v>0</v>
      </c>
      <c r="AL65" s="105">
        <f t="shared" si="15"/>
        <v>0</v>
      </c>
      <c r="AM65" s="105">
        <f t="shared" si="15"/>
        <v>0</v>
      </c>
      <c r="AN65" s="105">
        <f t="shared" si="15"/>
        <v>0</v>
      </c>
      <c r="AO65" s="105">
        <f t="shared" si="15"/>
        <v>0</v>
      </c>
      <c r="AP65" s="105">
        <f t="shared" si="15"/>
        <v>0</v>
      </c>
      <c r="AQ65" s="105">
        <f t="shared" si="15"/>
        <v>0</v>
      </c>
      <c r="AR65" s="105">
        <f t="shared" si="15"/>
        <v>0</v>
      </c>
      <c r="AS65" s="105">
        <f t="shared" si="15"/>
        <v>0</v>
      </c>
      <c r="AT65" s="105">
        <f t="shared" si="15"/>
        <v>0</v>
      </c>
      <c r="AU65" s="105">
        <f t="shared" si="15"/>
        <v>0</v>
      </c>
      <c r="AV65" s="105">
        <f t="shared" si="15"/>
        <v>0</v>
      </c>
      <c r="AW65" s="105">
        <f t="shared" si="15"/>
        <v>0</v>
      </c>
      <c r="AX65" s="105">
        <f t="shared" si="15"/>
        <v>0</v>
      </c>
      <c r="AY65" s="105">
        <f t="shared" si="15"/>
        <v>0</v>
      </c>
      <c r="AZ65" s="105">
        <f t="shared" si="15"/>
        <v>0</v>
      </c>
      <c r="BA65" s="105">
        <f t="shared" si="15"/>
        <v>0</v>
      </c>
      <c r="BB65" s="105">
        <f t="shared" si="15"/>
        <v>0</v>
      </c>
      <c r="BC65" s="105">
        <f t="shared" si="15"/>
        <v>0</v>
      </c>
      <c r="BD65" s="105">
        <f t="shared" si="15"/>
        <v>0</v>
      </c>
      <c r="BE65" s="105">
        <f t="shared" si="15"/>
        <v>0</v>
      </c>
      <c r="BF65" s="105">
        <f t="shared" si="15"/>
        <v>0</v>
      </c>
      <c r="BG65" s="105">
        <f t="shared" si="15"/>
        <v>0</v>
      </c>
      <c r="BH65" s="82">
        <f t="shared" si="15"/>
        <v>0</v>
      </c>
    </row>
    <row r="66" spans="2:60" ht="20.100000000000001" customHeight="1">
      <c r="B66" s="119"/>
      <c r="C66" s="85"/>
      <c r="D66" s="86" t="s">
        <v>217</v>
      </c>
      <c r="E66" s="86"/>
      <c r="F66" s="36"/>
      <c r="G66" s="36"/>
      <c r="H66" s="36"/>
      <c r="I66" s="36"/>
      <c r="J66" s="36"/>
      <c r="K66" s="36"/>
      <c r="L66" s="36"/>
      <c r="M66" s="36"/>
      <c r="N66" s="36"/>
      <c r="O66" s="36"/>
      <c r="P66" s="36"/>
      <c r="Q66" s="36"/>
      <c r="R66" s="36"/>
      <c r="S66" s="36"/>
      <c r="T66" s="36"/>
      <c r="U66" s="36"/>
      <c r="V66" s="36"/>
      <c r="W66" s="36"/>
      <c r="X66" s="36"/>
      <c r="Y66" s="36"/>
      <c r="Z66" s="36"/>
      <c r="AA66" s="36"/>
      <c r="AB66" s="36"/>
      <c r="AC66" s="36"/>
      <c r="AD66" s="229"/>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41"/>
    </row>
    <row r="67" spans="2:60" ht="20.100000000000001" customHeight="1">
      <c r="B67" s="119"/>
      <c r="C67" s="85"/>
      <c r="D67" s="86" t="s">
        <v>218</v>
      </c>
      <c r="E67" s="86"/>
      <c r="F67" s="34"/>
      <c r="G67" s="36"/>
      <c r="H67" s="36"/>
      <c r="I67" s="36"/>
      <c r="J67" s="36"/>
      <c r="K67" s="34"/>
      <c r="L67" s="36"/>
      <c r="M67" s="36"/>
      <c r="N67" s="36"/>
      <c r="O67" s="36"/>
      <c r="P67" s="36"/>
      <c r="Q67" s="36"/>
      <c r="R67" s="36"/>
      <c r="S67" s="36"/>
      <c r="T67" s="36"/>
      <c r="U67" s="36"/>
      <c r="V67" s="36"/>
      <c r="W67" s="36"/>
      <c r="X67" s="36"/>
      <c r="Y67" s="36"/>
      <c r="Z67" s="36"/>
      <c r="AA67" s="36"/>
      <c r="AB67" s="36"/>
      <c r="AC67" s="36"/>
      <c r="AD67" s="229"/>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41"/>
    </row>
    <row r="68" spans="2:60" ht="20.100000000000001" customHeight="1" thickBot="1">
      <c r="B68" s="119"/>
      <c r="C68" s="85"/>
      <c r="D68" s="525"/>
      <c r="E68" s="498"/>
      <c r="F68" s="36"/>
      <c r="G68" s="36"/>
      <c r="H68" s="36"/>
      <c r="I68" s="36"/>
      <c r="J68" s="36"/>
      <c r="K68" s="36"/>
      <c r="L68" s="36"/>
      <c r="M68" s="36"/>
      <c r="N68" s="36"/>
      <c r="O68" s="36"/>
      <c r="P68" s="36"/>
      <c r="Q68" s="36"/>
      <c r="R68" s="36"/>
      <c r="S68" s="36"/>
      <c r="T68" s="36"/>
      <c r="U68" s="36"/>
      <c r="V68" s="36"/>
      <c r="W68" s="36"/>
      <c r="X68" s="36"/>
      <c r="Y68" s="36"/>
      <c r="Z68" s="36"/>
      <c r="AA68" s="36"/>
      <c r="AB68" s="36"/>
      <c r="AC68" s="36"/>
      <c r="AD68" s="229"/>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41"/>
    </row>
    <row r="69" spans="2:60" ht="20.100000000000001" customHeight="1" thickTop="1">
      <c r="B69" s="119" t="s">
        <v>161</v>
      </c>
      <c r="C69" s="100"/>
      <c r="D69" s="100"/>
      <c r="E69" s="100"/>
      <c r="F69" s="106">
        <f t="shared" ref="F69:BH69" si="16">SUM(F51,F60,F65)</f>
        <v>0</v>
      </c>
      <c r="G69" s="106">
        <f t="shared" si="16"/>
        <v>0</v>
      </c>
      <c r="H69" s="106">
        <f t="shared" si="16"/>
        <v>0</v>
      </c>
      <c r="I69" s="106">
        <f t="shared" si="16"/>
        <v>0</v>
      </c>
      <c r="J69" s="106">
        <f t="shared" si="16"/>
        <v>0</v>
      </c>
      <c r="K69" s="106">
        <f t="shared" si="16"/>
        <v>0</v>
      </c>
      <c r="L69" s="106">
        <f t="shared" si="16"/>
        <v>0</v>
      </c>
      <c r="M69" s="106">
        <f t="shared" si="16"/>
        <v>0</v>
      </c>
      <c r="N69" s="106">
        <f t="shared" si="16"/>
        <v>0</v>
      </c>
      <c r="O69" s="106">
        <f t="shared" si="16"/>
        <v>0</v>
      </c>
      <c r="P69" s="106">
        <f t="shared" si="16"/>
        <v>0</v>
      </c>
      <c r="Q69" s="106">
        <f t="shared" si="16"/>
        <v>0</v>
      </c>
      <c r="R69" s="106">
        <f t="shared" si="16"/>
        <v>0</v>
      </c>
      <c r="S69" s="106">
        <f t="shared" si="16"/>
        <v>0</v>
      </c>
      <c r="T69" s="106">
        <f t="shared" si="16"/>
        <v>0</v>
      </c>
      <c r="U69" s="106">
        <f t="shared" si="16"/>
        <v>0</v>
      </c>
      <c r="V69" s="106">
        <f t="shared" si="16"/>
        <v>0</v>
      </c>
      <c r="W69" s="106">
        <f t="shared" si="16"/>
        <v>0</v>
      </c>
      <c r="X69" s="106">
        <f t="shared" si="16"/>
        <v>0</v>
      </c>
      <c r="Y69" s="106">
        <f t="shared" si="16"/>
        <v>0</v>
      </c>
      <c r="Z69" s="106">
        <f t="shared" si="16"/>
        <v>0</v>
      </c>
      <c r="AA69" s="106">
        <f t="shared" si="16"/>
        <v>0</v>
      </c>
      <c r="AB69" s="106">
        <f t="shared" si="16"/>
        <v>0</v>
      </c>
      <c r="AC69" s="106">
        <f t="shared" si="16"/>
        <v>0</v>
      </c>
      <c r="AD69" s="232">
        <f t="shared" si="16"/>
        <v>0</v>
      </c>
      <c r="AE69" s="106">
        <f t="shared" si="16"/>
        <v>0</v>
      </c>
      <c r="AF69" s="106">
        <f t="shared" si="16"/>
        <v>0</v>
      </c>
      <c r="AG69" s="106">
        <f t="shared" si="16"/>
        <v>0</v>
      </c>
      <c r="AH69" s="106">
        <f t="shared" si="16"/>
        <v>0</v>
      </c>
      <c r="AI69" s="106">
        <f t="shared" si="16"/>
        <v>0</v>
      </c>
      <c r="AJ69" s="106">
        <f t="shared" si="16"/>
        <v>0</v>
      </c>
      <c r="AK69" s="106">
        <f t="shared" si="16"/>
        <v>0</v>
      </c>
      <c r="AL69" s="106">
        <f t="shared" si="16"/>
        <v>0</v>
      </c>
      <c r="AM69" s="106">
        <f t="shared" si="16"/>
        <v>0</v>
      </c>
      <c r="AN69" s="106">
        <f t="shared" si="16"/>
        <v>0</v>
      </c>
      <c r="AO69" s="106">
        <f t="shared" si="16"/>
        <v>0</v>
      </c>
      <c r="AP69" s="106">
        <f t="shared" si="16"/>
        <v>0</v>
      </c>
      <c r="AQ69" s="106">
        <f t="shared" si="16"/>
        <v>0</v>
      </c>
      <c r="AR69" s="106">
        <f t="shared" si="16"/>
        <v>0</v>
      </c>
      <c r="AS69" s="106">
        <f t="shared" si="16"/>
        <v>0</v>
      </c>
      <c r="AT69" s="106">
        <f t="shared" si="16"/>
        <v>0</v>
      </c>
      <c r="AU69" s="106">
        <f t="shared" si="16"/>
        <v>0</v>
      </c>
      <c r="AV69" s="106">
        <f t="shared" si="16"/>
        <v>0</v>
      </c>
      <c r="AW69" s="106">
        <f t="shared" si="16"/>
        <v>0</v>
      </c>
      <c r="AX69" s="106">
        <f t="shared" si="16"/>
        <v>0</v>
      </c>
      <c r="AY69" s="106">
        <f t="shared" si="16"/>
        <v>0</v>
      </c>
      <c r="AZ69" s="106">
        <f t="shared" si="16"/>
        <v>0</v>
      </c>
      <c r="BA69" s="106">
        <f t="shared" si="16"/>
        <v>0</v>
      </c>
      <c r="BB69" s="106">
        <f t="shared" si="16"/>
        <v>0</v>
      </c>
      <c r="BC69" s="106">
        <f t="shared" si="16"/>
        <v>0</v>
      </c>
      <c r="BD69" s="106">
        <f t="shared" si="16"/>
        <v>0</v>
      </c>
      <c r="BE69" s="106">
        <f t="shared" si="16"/>
        <v>0</v>
      </c>
      <c r="BF69" s="106">
        <f t="shared" si="16"/>
        <v>0</v>
      </c>
      <c r="BG69" s="106">
        <f t="shared" si="16"/>
        <v>0</v>
      </c>
      <c r="BH69" s="120">
        <f t="shared" si="16"/>
        <v>0</v>
      </c>
    </row>
    <row r="70" spans="2:60" ht="20.100000000000001" customHeight="1">
      <c r="B70" s="118" t="s">
        <v>162</v>
      </c>
      <c r="C70" s="98"/>
      <c r="D70" s="98"/>
      <c r="E70" s="98"/>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42"/>
    </row>
    <row r="71" spans="2:60" ht="20.100000000000001" customHeight="1">
      <c r="B71" s="119"/>
      <c r="C71" s="90" t="s">
        <v>219</v>
      </c>
      <c r="D71" s="88"/>
      <c r="E71" s="88"/>
      <c r="F71" s="105">
        <f ca="1">SUM(F72:F73,F77)</f>
        <v>0</v>
      </c>
      <c r="G71" s="105">
        <f t="shared" ref="G71:BH71" ca="1" si="17">SUM(G72:G73,G77)</f>
        <v>0</v>
      </c>
      <c r="H71" s="105">
        <f t="shared" ca="1" si="17"/>
        <v>0</v>
      </c>
      <c r="I71" s="105">
        <f t="shared" ca="1" si="17"/>
        <v>0</v>
      </c>
      <c r="J71" s="105">
        <f t="shared" ca="1" si="17"/>
        <v>0</v>
      </c>
      <c r="K71" s="105">
        <f t="shared" ca="1" si="17"/>
        <v>0</v>
      </c>
      <c r="L71" s="105">
        <f t="shared" ca="1" si="17"/>
        <v>0</v>
      </c>
      <c r="M71" s="105">
        <f t="shared" ca="1" si="17"/>
        <v>0</v>
      </c>
      <c r="N71" s="105">
        <f t="shared" ca="1" si="17"/>
        <v>0</v>
      </c>
      <c r="O71" s="105">
        <f t="shared" ca="1" si="17"/>
        <v>0</v>
      </c>
      <c r="P71" s="105">
        <f t="shared" ca="1" si="17"/>
        <v>0</v>
      </c>
      <c r="Q71" s="105">
        <f t="shared" ca="1" si="17"/>
        <v>0</v>
      </c>
      <c r="R71" s="105">
        <f t="shared" ca="1" si="17"/>
        <v>0</v>
      </c>
      <c r="S71" s="105">
        <f t="shared" ca="1" si="17"/>
        <v>0</v>
      </c>
      <c r="T71" s="105">
        <f t="shared" ca="1" si="17"/>
        <v>0</v>
      </c>
      <c r="U71" s="105">
        <f t="shared" ca="1" si="17"/>
        <v>0</v>
      </c>
      <c r="V71" s="105">
        <f t="shared" ca="1" si="17"/>
        <v>0</v>
      </c>
      <c r="W71" s="105">
        <f t="shared" ca="1" si="17"/>
        <v>0</v>
      </c>
      <c r="X71" s="105">
        <f t="shared" ca="1" si="17"/>
        <v>0</v>
      </c>
      <c r="Y71" s="105">
        <f t="shared" ca="1" si="17"/>
        <v>0</v>
      </c>
      <c r="Z71" s="105">
        <f t="shared" ca="1" si="17"/>
        <v>0</v>
      </c>
      <c r="AA71" s="105">
        <f t="shared" ca="1" si="17"/>
        <v>0</v>
      </c>
      <c r="AB71" s="105">
        <f t="shared" ca="1" si="17"/>
        <v>0</v>
      </c>
      <c r="AC71" s="105">
        <f t="shared" ca="1" si="17"/>
        <v>0</v>
      </c>
      <c r="AD71" s="231">
        <f t="shared" ca="1" si="17"/>
        <v>0</v>
      </c>
      <c r="AE71" s="105">
        <f t="shared" ca="1" si="17"/>
        <v>0</v>
      </c>
      <c r="AF71" s="105">
        <f t="shared" ca="1" si="17"/>
        <v>0</v>
      </c>
      <c r="AG71" s="105">
        <f t="shared" ca="1" si="17"/>
        <v>0</v>
      </c>
      <c r="AH71" s="105">
        <f t="shared" ca="1" si="17"/>
        <v>0</v>
      </c>
      <c r="AI71" s="105">
        <f t="shared" ca="1" si="17"/>
        <v>0</v>
      </c>
      <c r="AJ71" s="105">
        <f t="shared" ca="1" si="17"/>
        <v>0</v>
      </c>
      <c r="AK71" s="105">
        <f t="shared" ca="1" si="17"/>
        <v>0</v>
      </c>
      <c r="AL71" s="105">
        <f t="shared" ca="1" si="17"/>
        <v>0</v>
      </c>
      <c r="AM71" s="105">
        <f t="shared" ca="1" si="17"/>
        <v>0</v>
      </c>
      <c r="AN71" s="105">
        <f t="shared" ca="1" si="17"/>
        <v>0</v>
      </c>
      <c r="AO71" s="105">
        <f t="shared" ca="1" si="17"/>
        <v>0</v>
      </c>
      <c r="AP71" s="105">
        <f t="shared" ca="1" si="17"/>
        <v>0</v>
      </c>
      <c r="AQ71" s="105">
        <f t="shared" ca="1" si="17"/>
        <v>0</v>
      </c>
      <c r="AR71" s="105">
        <f t="shared" ca="1" si="17"/>
        <v>0</v>
      </c>
      <c r="AS71" s="105">
        <f t="shared" ca="1" si="17"/>
        <v>0</v>
      </c>
      <c r="AT71" s="105">
        <f t="shared" ca="1" si="17"/>
        <v>0</v>
      </c>
      <c r="AU71" s="105">
        <f t="shared" ca="1" si="17"/>
        <v>0</v>
      </c>
      <c r="AV71" s="105">
        <f t="shared" ca="1" si="17"/>
        <v>0</v>
      </c>
      <c r="AW71" s="105">
        <f t="shared" ca="1" si="17"/>
        <v>0</v>
      </c>
      <c r="AX71" s="105">
        <f t="shared" ca="1" si="17"/>
        <v>0</v>
      </c>
      <c r="AY71" s="105">
        <f t="shared" ca="1" si="17"/>
        <v>0</v>
      </c>
      <c r="AZ71" s="105">
        <f t="shared" ca="1" si="17"/>
        <v>0</v>
      </c>
      <c r="BA71" s="105">
        <f t="shared" ca="1" si="17"/>
        <v>0</v>
      </c>
      <c r="BB71" s="105">
        <f t="shared" ca="1" si="17"/>
        <v>0</v>
      </c>
      <c r="BC71" s="105">
        <f t="shared" ca="1" si="17"/>
        <v>0</v>
      </c>
      <c r="BD71" s="105">
        <f t="shared" ca="1" si="17"/>
        <v>0</v>
      </c>
      <c r="BE71" s="105">
        <f t="shared" ca="1" si="17"/>
        <v>0</v>
      </c>
      <c r="BF71" s="105">
        <f t="shared" ca="1" si="17"/>
        <v>0</v>
      </c>
      <c r="BG71" s="105">
        <f t="shared" ca="1" si="17"/>
        <v>0</v>
      </c>
      <c r="BH71" s="82">
        <f t="shared" ca="1" si="17"/>
        <v>0</v>
      </c>
    </row>
    <row r="72" spans="2:60" ht="20.100000000000001" customHeight="1">
      <c r="B72" s="119"/>
      <c r="C72" s="89"/>
      <c r="D72" s="355" t="s">
        <v>163</v>
      </c>
      <c r="E72" s="88"/>
      <c r="F72" s="105">
        <f ca="1">SUM($F$158:F158)</f>
        <v>0</v>
      </c>
      <c r="G72" s="371">
        <f ca="1">SUM($F$158:G158)</f>
        <v>0</v>
      </c>
      <c r="H72" s="371">
        <f ca="1">SUM($F$158:H158)</f>
        <v>0</v>
      </c>
      <c r="I72" s="371">
        <f ca="1">SUM($F$158:I158)</f>
        <v>0</v>
      </c>
      <c r="J72" s="371">
        <f ca="1">SUM($F$158:J158)</f>
        <v>0</v>
      </c>
      <c r="K72" s="105">
        <f ca="1">SUM($F$158:K158)</f>
        <v>0</v>
      </c>
      <c r="L72" s="105">
        <f ca="1">SUM($F$158:L158)</f>
        <v>0</v>
      </c>
      <c r="M72" s="105">
        <f ca="1">SUM($F$158:M158)</f>
        <v>0</v>
      </c>
      <c r="N72" s="105">
        <f ca="1">SUM($F$158:N158)</f>
        <v>0</v>
      </c>
      <c r="O72" s="105">
        <f ca="1">SUM($F$158:O158)</f>
        <v>0</v>
      </c>
      <c r="P72" s="105">
        <f ca="1">SUM($F$158:P158)</f>
        <v>0</v>
      </c>
      <c r="Q72" s="105">
        <f ca="1">SUM($F$158:Q158)</f>
        <v>0</v>
      </c>
      <c r="R72" s="105">
        <f ca="1">SUM($F$158:R158)</f>
        <v>0</v>
      </c>
      <c r="S72" s="105">
        <f ca="1">SUM($F$158:S158)</f>
        <v>0</v>
      </c>
      <c r="T72" s="105">
        <f ca="1">SUM($F$158:T158)</f>
        <v>0</v>
      </c>
      <c r="U72" s="105">
        <f ca="1">SUM($F$158:U158)</f>
        <v>0</v>
      </c>
      <c r="V72" s="105">
        <f ca="1">SUM($F$158:V158)</f>
        <v>0</v>
      </c>
      <c r="W72" s="105">
        <f ca="1">SUM($F$158:W158)</f>
        <v>0</v>
      </c>
      <c r="X72" s="105">
        <f ca="1">SUM($F$158:X158)</f>
        <v>0</v>
      </c>
      <c r="Y72" s="105">
        <f ca="1">SUM($F$158:Y158)</f>
        <v>0</v>
      </c>
      <c r="Z72" s="105">
        <f ca="1">SUM($F$158:Z158)</f>
        <v>0</v>
      </c>
      <c r="AA72" s="105">
        <f ca="1">SUM($F$158:AA158)</f>
        <v>0</v>
      </c>
      <c r="AB72" s="105">
        <f ca="1">SUM($F$158:AB158)</f>
        <v>0</v>
      </c>
      <c r="AC72" s="105">
        <f ca="1">SUM($F$158:AC158)</f>
        <v>0</v>
      </c>
      <c r="AD72" s="105">
        <f ca="1">SUM($F$158:AD158)</f>
        <v>0</v>
      </c>
      <c r="AE72" s="105">
        <f ca="1">SUM($F$158:AE158)</f>
        <v>0</v>
      </c>
      <c r="AF72" s="105">
        <f ca="1">SUM($F$158:AF158)</f>
        <v>0</v>
      </c>
      <c r="AG72" s="105">
        <f ca="1">SUM($F$158:AG158)</f>
        <v>0</v>
      </c>
      <c r="AH72" s="105">
        <f ca="1">SUM($F$158:AH158)</f>
        <v>0</v>
      </c>
      <c r="AI72" s="105">
        <f ca="1">SUM($F$158:AI158)</f>
        <v>0</v>
      </c>
      <c r="AJ72" s="105">
        <f ca="1">SUM($F$158:AJ158)</f>
        <v>0</v>
      </c>
      <c r="AK72" s="105">
        <f ca="1">SUM($F$158:AK158)</f>
        <v>0</v>
      </c>
      <c r="AL72" s="105">
        <f ca="1">SUM($F$158:AL158)</f>
        <v>0</v>
      </c>
      <c r="AM72" s="105">
        <f ca="1">SUM($F$158:AM158)</f>
        <v>0</v>
      </c>
      <c r="AN72" s="105">
        <f ca="1">SUM($F$158:AN158)</f>
        <v>0</v>
      </c>
      <c r="AO72" s="105">
        <f ca="1">SUM($F$158:AO158)</f>
        <v>0</v>
      </c>
      <c r="AP72" s="105">
        <f ca="1">SUM($F$158:AP158)</f>
        <v>0</v>
      </c>
      <c r="AQ72" s="105">
        <f ca="1">SUM($F$158:AQ158)</f>
        <v>0</v>
      </c>
      <c r="AR72" s="105">
        <f ca="1">SUM($F$158:AR158)</f>
        <v>0</v>
      </c>
      <c r="AS72" s="105">
        <f ca="1">SUM($F$158:AS158)</f>
        <v>0</v>
      </c>
      <c r="AT72" s="105">
        <f ca="1">SUM($F$158:AT158)</f>
        <v>0</v>
      </c>
      <c r="AU72" s="105">
        <f ca="1">SUM($F$158:AU158)</f>
        <v>0</v>
      </c>
      <c r="AV72" s="105">
        <f ca="1">SUM($F$158:AV158)</f>
        <v>0</v>
      </c>
      <c r="AW72" s="105">
        <f ca="1">SUM($F$158:AW158)</f>
        <v>0</v>
      </c>
      <c r="AX72" s="105">
        <f ca="1">SUM($F$158:AX158)</f>
        <v>0</v>
      </c>
      <c r="AY72" s="105">
        <f ca="1">SUM($F$158:AY158)</f>
        <v>0</v>
      </c>
      <c r="AZ72" s="105">
        <f ca="1">SUM($F$158:AZ158)</f>
        <v>0</v>
      </c>
      <c r="BA72" s="105">
        <f ca="1">SUM($F$158:BA158)</f>
        <v>0</v>
      </c>
      <c r="BB72" s="105">
        <f ca="1">SUM($F$158:BB158)</f>
        <v>0</v>
      </c>
      <c r="BC72" s="105">
        <f ca="1">SUM($F$158:BC158)</f>
        <v>0</v>
      </c>
      <c r="BD72" s="105">
        <f ca="1">SUM($F$158:BD158)</f>
        <v>0</v>
      </c>
      <c r="BE72" s="105">
        <f ca="1">SUM($F$158:BE158)</f>
        <v>0</v>
      </c>
      <c r="BF72" s="105">
        <f ca="1">SUM($F$158:BF158)</f>
        <v>0</v>
      </c>
      <c r="BG72" s="105">
        <f ca="1">SUM($F$158:BG158)</f>
        <v>0</v>
      </c>
      <c r="BH72" s="82">
        <f ca="1">SUM($F$158:BH158)</f>
        <v>0</v>
      </c>
    </row>
    <row r="73" spans="2:60" ht="20.100000000000001" customHeight="1">
      <c r="B73" s="119"/>
      <c r="C73" s="89"/>
      <c r="D73" s="356" t="s">
        <v>164</v>
      </c>
      <c r="E73" s="88"/>
      <c r="F73" s="105">
        <f t="shared" ref="F73:BH73" si="18">SUM(F74:F76)</f>
        <v>0</v>
      </c>
      <c r="G73" s="105">
        <f t="shared" si="18"/>
        <v>0</v>
      </c>
      <c r="H73" s="105">
        <f t="shared" si="18"/>
        <v>0</v>
      </c>
      <c r="I73" s="105">
        <f t="shared" si="18"/>
        <v>0</v>
      </c>
      <c r="J73" s="105">
        <f t="shared" si="18"/>
        <v>0</v>
      </c>
      <c r="K73" s="105">
        <f t="shared" si="18"/>
        <v>0</v>
      </c>
      <c r="L73" s="105">
        <f t="shared" si="18"/>
        <v>0</v>
      </c>
      <c r="M73" s="105">
        <f t="shared" si="18"/>
        <v>0</v>
      </c>
      <c r="N73" s="105">
        <f t="shared" si="18"/>
        <v>0</v>
      </c>
      <c r="O73" s="105">
        <f t="shared" si="18"/>
        <v>0</v>
      </c>
      <c r="P73" s="105">
        <f t="shared" si="18"/>
        <v>0</v>
      </c>
      <c r="Q73" s="105">
        <f t="shared" si="18"/>
        <v>0</v>
      </c>
      <c r="R73" s="105">
        <f t="shared" si="18"/>
        <v>0</v>
      </c>
      <c r="S73" s="105">
        <f t="shared" si="18"/>
        <v>0</v>
      </c>
      <c r="T73" s="105">
        <f t="shared" si="18"/>
        <v>0</v>
      </c>
      <c r="U73" s="105">
        <f t="shared" si="18"/>
        <v>0</v>
      </c>
      <c r="V73" s="105">
        <f t="shared" si="18"/>
        <v>0</v>
      </c>
      <c r="W73" s="105">
        <f t="shared" si="18"/>
        <v>0</v>
      </c>
      <c r="X73" s="105">
        <f t="shared" si="18"/>
        <v>0</v>
      </c>
      <c r="Y73" s="105">
        <f t="shared" si="18"/>
        <v>0</v>
      </c>
      <c r="Z73" s="105">
        <f t="shared" si="18"/>
        <v>0</v>
      </c>
      <c r="AA73" s="105">
        <f t="shared" si="18"/>
        <v>0</v>
      </c>
      <c r="AB73" s="105">
        <f t="shared" si="18"/>
        <v>0</v>
      </c>
      <c r="AC73" s="105">
        <f t="shared" si="18"/>
        <v>0</v>
      </c>
      <c r="AD73" s="231">
        <f t="shared" si="18"/>
        <v>0</v>
      </c>
      <c r="AE73" s="105">
        <f t="shared" si="18"/>
        <v>0</v>
      </c>
      <c r="AF73" s="105">
        <f t="shared" si="18"/>
        <v>0</v>
      </c>
      <c r="AG73" s="105">
        <f t="shared" si="18"/>
        <v>0</v>
      </c>
      <c r="AH73" s="105">
        <f t="shared" si="18"/>
        <v>0</v>
      </c>
      <c r="AI73" s="105">
        <f t="shared" si="18"/>
        <v>0</v>
      </c>
      <c r="AJ73" s="105">
        <f t="shared" si="18"/>
        <v>0</v>
      </c>
      <c r="AK73" s="105">
        <f t="shared" si="18"/>
        <v>0</v>
      </c>
      <c r="AL73" s="105">
        <f t="shared" si="18"/>
        <v>0</v>
      </c>
      <c r="AM73" s="105">
        <f t="shared" si="18"/>
        <v>0</v>
      </c>
      <c r="AN73" s="105">
        <f t="shared" si="18"/>
        <v>0</v>
      </c>
      <c r="AO73" s="105">
        <f t="shared" si="18"/>
        <v>0</v>
      </c>
      <c r="AP73" s="105">
        <f t="shared" si="18"/>
        <v>0</v>
      </c>
      <c r="AQ73" s="105">
        <f t="shared" si="18"/>
        <v>0</v>
      </c>
      <c r="AR73" s="105">
        <f t="shared" si="18"/>
        <v>0</v>
      </c>
      <c r="AS73" s="105">
        <f t="shared" si="18"/>
        <v>0</v>
      </c>
      <c r="AT73" s="105">
        <f t="shared" si="18"/>
        <v>0</v>
      </c>
      <c r="AU73" s="105">
        <f t="shared" si="18"/>
        <v>0</v>
      </c>
      <c r="AV73" s="105">
        <f t="shared" si="18"/>
        <v>0</v>
      </c>
      <c r="AW73" s="105">
        <f t="shared" si="18"/>
        <v>0</v>
      </c>
      <c r="AX73" s="105">
        <f t="shared" si="18"/>
        <v>0</v>
      </c>
      <c r="AY73" s="105">
        <f t="shared" si="18"/>
        <v>0</v>
      </c>
      <c r="AZ73" s="105">
        <f t="shared" si="18"/>
        <v>0</v>
      </c>
      <c r="BA73" s="105">
        <f t="shared" si="18"/>
        <v>0</v>
      </c>
      <c r="BB73" s="105">
        <f t="shared" si="18"/>
        <v>0</v>
      </c>
      <c r="BC73" s="105">
        <f t="shared" si="18"/>
        <v>0</v>
      </c>
      <c r="BD73" s="105">
        <f t="shared" si="18"/>
        <v>0</v>
      </c>
      <c r="BE73" s="105">
        <f t="shared" si="18"/>
        <v>0</v>
      </c>
      <c r="BF73" s="105">
        <f t="shared" si="18"/>
        <v>0</v>
      </c>
      <c r="BG73" s="105">
        <f t="shared" si="18"/>
        <v>0</v>
      </c>
      <c r="BH73" s="82">
        <f t="shared" si="18"/>
        <v>0</v>
      </c>
    </row>
    <row r="74" spans="2:60" ht="20.100000000000001" customHeight="1">
      <c r="B74" s="119"/>
      <c r="C74" s="89"/>
      <c r="D74" s="85"/>
      <c r="E74" s="87" t="s">
        <v>220</v>
      </c>
      <c r="F74" s="105">
        <f>SUM($F$153:F153)</f>
        <v>0</v>
      </c>
      <c r="G74" s="105">
        <f>SUM($F$153:G153)</f>
        <v>0</v>
      </c>
      <c r="H74" s="105">
        <f>SUM($F$153:H153)</f>
        <v>0</v>
      </c>
      <c r="I74" s="105">
        <f>SUM($F$153:I153)</f>
        <v>0</v>
      </c>
      <c r="J74" s="105">
        <f>SUM($F$153:J153)</f>
        <v>0</v>
      </c>
      <c r="K74" s="105">
        <f>SUM($F$153:K153)</f>
        <v>0</v>
      </c>
      <c r="L74" s="105">
        <f>SUM($F$153:L153)</f>
        <v>0</v>
      </c>
      <c r="M74" s="105">
        <f>SUM($F$153:M153)</f>
        <v>0</v>
      </c>
      <c r="N74" s="105">
        <f>SUM($F$153:N153)</f>
        <v>0</v>
      </c>
      <c r="O74" s="105">
        <f>SUM($F$153:O153)</f>
        <v>0</v>
      </c>
      <c r="P74" s="105">
        <f>SUM($F$153:P153)</f>
        <v>0</v>
      </c>
      <c r="Q74" s="105">
        <f>SUM($F$153:Q153)</f>
        <v>0</v>
      </c>
      <c r="R74" s="105">
        <f>SUM($F$153:R153)</f>
        <v>0</v>
      </c>
      <c r="S74" s="105">
        <f>SUM($F$153:S153)</f>
        <v>0</v>
      </c>
      <c r="T74" s="105">
        <f>SUM($F$153:T153)</f>
        <v>0</v>
      </c>
      <c r="U74" s="105">
        <f>SUM($F$153:U153)</f>
        <v>0</v>
      </c>
      <c r="V74" s="105">
        <f>SUM($F$153:V153)</f>
        <v>0</v>
      </c>
      <c r="W74" s="105">
        <f>SUM($F$153:W153)</f>
        <v>0</v>
      </c>
      <c r="X74" s="105">
        <f>SUM($F$153:X153)</f>
        <v>0</v>
      </c>
      <c r="Y74" s="105">
        <f>SUM($F$153:Y153)</f>
        <v>0</v>
      </c>
      <c r="Z74" s="105">
        <f>SUM($F$153:Z153)</f>
        <v>0</v>
      </c>
      <c r="AA74" s="105">
        <f>SUM($F$153:AA153)</f>
        <v>0</v>
      </c>
      <c r="AB74" s="105">
        <f>SUM($F$153:AB153)</f>
        <v>0</v>
      </c>
      <c r="AC74" s="105">
        <f>SUM($F$153:AC153)</f>
        <v>0</v>
      </c>
      <c r="AD74" s="105">
        <f>SUM($F$153:AD153)</f>
        <v>0</v>
      </c>
      <c r="AE74" s="105">
        <f>SUM($F$153:AE153)</f>
        <v>0</v>
      </c>
      <c r="AF74" s="105">
        <f>SUM($F$153:AF153)</f>
        <v>0</v>
      </c>
      <c r="AG74" s="105">
        <f>SUM($F$153:AG153)</f>
        <v>0</v>
      </c>
      <c r="AH74" s="105">
        <f>SUM($F$153:AH153)</f>
        <v>0</v>
      </c>
      <c r="AI74" s="105">
        <f>SUM($F$153:AI153)</f>
        <v>0</v>
      </c>
      <c r="AJ74" s="105">
        <f>SUM($F$153:AJ153)</f>
        <v>0</v>
      </c>
      <c r="AK74" s="105">
        <f>SUM($F$153:AK153)</f>
        <v>0</v>
      </c>
      <c r="AL74" s="105">
        <f>SUM($F$153:AL153)</f>
        <v>0</v>
      </c>
      <c r="AM74" s="105">
        <f>SUM($F$153:AM153)</f>
        <v>0</v>
      </c>
      <c r="AN74" s="105">
        <f>SUM($F$153:AN153)</f>
        <v>0</v>
      </c>
      <c r="AO74" s="105">
        <f>SUM($F$153:AO153)</f>
        <v>0</v>
      </c>
      <c r="AP74" s="105">
        <f>SUM($F$153:AP153)</f>
        <v>0</v>
      </c>
      <c r="AQ74" s="105">
        <f>SUM($F$153:AQ153)</f>
        <v>0</v>
      </c>
      <c r="AR74" s="105">
        <f>SUM($F$153:AR153)</f>
        <v>0</v>
      </c>
      <c r="AS74" s="105">
        <f>SUM($F$153:AS153)</f>
        <v>0</v>
      </c>
      <c r="AT74" s="105">
        <f>SUM($F$153:AT153)</f>
        <v>0</v>
      </c>
      <c r="AU74" s="105">
        <f>SUM($F$153:AU153)</f>
        <v>0</v>
      </c>
      <c r="AV74" s="105">
        <f>SUM($F$153:AV153)</f>
        <v>0</v>
      </c>
      <c r="AW74" s="105">
        <f>SUM($F$153:AW153)</f>
        <v>0</v>
      </c>
      <c r="AX74" s="105">
        <f>SUM($F$153:AX153)</f>
        <v>0</v>
      </c>
      <c r="AY74" s="105">
        <f>SUM($F$153:AY153)</f>
        <v>0</v>
      </c>
      <c r="AZ74" s="105">
        <f>SUM($F$153:AZ153)</f>
        <v>0</v>
      </c>
      <c r="BA74" s="105">
        <f>SUM($F$153:BA153)</f>
        <v>0</v>
      </c>
      <c r="BB74" s="105">
        <f>SUM($F$153:BB153)</f>
        <v>0</v>
      </c>
      <c r="BC74" s="105">
        <f>SUM($F$153:BC153)</f>
        <v>0</v>
      </c>
      <c r="BD74" s="105">
        <f>SUM($F$153:BD153)</f>
        <v>0</v>
      </c>
      <c r="BE74" s="105">
        <f>SUM($F$153:BE153)</f>
        <v>0</v>
      </c>
      <c r="BF74" s="105">
        <f>SUM($F$153:BF153)</f>
        <v>0</v>
      </c>
      <c r="BG74" s="105">
        <f>SUM($F$153:BG153)</f>
        <v>0</v>
      </c>
      <c r="BH74" s="82">
        <f>SUM($F$153:BH153)</f>
        <v>0</v>
      </c>
    </row>
    <row r="75" spans="2:60" ht="20.100000000000001" customHeight="1">
      <c r="B75" s="119"/>
      <c r="C75" s="89"/>
      <c r="D75" s="85"/>
      <c r="E75" s="87" t="s">
        <v>221</v>
      </c>
      <c r="F75" s="34"/>
      <c r="G75" s="34"/>
      <c r="H75" s="34"/>
      <c r="I75" s="34"/>
      <c r="J75" s="34"/>
      <c r="K75" s="34"/>
      <c r="L75" s="34"/>
      <c r="M75" s="34"/>
      <c r="N75" s="34"/>
      <c r="O75" s="34"/>
      <c r="P75" s="34"/>
      <c r="Q75" s="34"/>
      <c r="R75" s="34"/>
      <c r="S75" s="34"/>
      <c r="T75" s="34"/>
      <c r="U75" s="34"/>
      <c r="V75" s="34"/>
      <c r="W75" s="34"/>
      <c r="X75" s="34"/>
      <c r="Y75" s="34"/>
      <c r="Z75" s="34"/>
      <c r="AA75" s="34"/>
      <c r="AB75" s="34"/>
      <c r="AC75" s="34"/>
      <c r="AD75" s="228"/>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41"/>
    </row>
    <row r="76" spans="2:60" ht="20.100000000000001" customHeight="1">
      <c r="B76" s="119"/>
      <c r="C76" s="89"/>
      <c r="D76" s="85"/>
      <c r="E76" s="213"/>
      <c r="F76" s="34"/>
      <c r="G76" s="34"/>
      <c r="H76" s="34"/>
      <c r="I76" s="34"/>
      <c r="J76" s="34"/>
      <c r="K76" s="34"/>
      <c r="L76" s="34"/>
      <c r="M76" s="34"/>
      <c r="N76" s="34"/>
      <c r="O76" s="34"/>
      <c r="P76" s="34"/>
      <c r="Q76" s="34"/>
      <c r="R76" s="34"/>
      <c r="S76" s="34"/>
      <c r="T76" s="34"/>
      <c r="U76" s="34"/>
      <c r="V76" s="34"/>
      <c r="W76" s="34"/>
      <c r="X76" s="34"/>
      <c r="Y76" s="34"/>
      <c r="Z76" s="34"/>
      <c r="AA76" s="34"/>
      <c r="AB76" s="34"/>
      <c r="AC76" s="34"/>
      <c r="AD76" s="228"/>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41"/>
    </row>
    <row r="77" spans="2:60" ht="20.100000000000001" customHeight="1">
      <c r="B77" s="119"/>
      <c r="C77" s="89"/>
      <c r="D77" s="356" t="s">
        <v>166</v>
      </c>
      <c r="E77" s="88"/>
      <c r="F77" s="105">
        <f>SUM(F78:F80)</f>
        <v>0</v>
      </c>
      <c r="G77" s="105">
        <f t="shared" ref="G77:BH77" si="19">SUM(G78:G80)</f>
        <v>0</v>
      </c>
      <c r="H77" s="105">
        <f t="shared" si="19"/>
        <v>0</v>
      </c>
      <c r="I77" s="105">
        <f t="shared" si="19"/>
        <v>0</v>
      </c>
      <c r="J77" s="105">
        <f t="shared" si="19"/>
        <v>0</v>
      </c>
      <c r="K77" s="105">
        <f t="shared" si="19"/>
        <v>0</v>
      </c>
      <c r="L77" s="105">
        <f t="shared" si="19"/>
        <v>0</v>
      </c>
      <c r="M77" s="105">
        <f t="shared" si="19"/>
        <v>0</v>
      </c>
      <c r="N77" s="105">
        <f t="shared" si="19"/>
        <v>0</v>
      </c>
      <c r="O77" s="105">
        <f t="shared" si="19"/>
        <v>0</v>
      </c>
      <c r="P77" s="105">
        <f t="shared" si="19"/>
        <v>0</v>
      </c>
      <c r="Q77" s="105">
        <f t="shared" si="19"/>
        <v>0</v>
      </c>
      <c r="R77" s="105">
        <f t="shared" si="19"/>
        <v>0</v>
      </c>
      <c r="S77" s="105">
        <f t="shared" si="19"/>
        <v>0</v>
      </c>
      <c r="T77" s="105">
        <f t="shared" si="19"/>
        <v>0</v>
      </c>
      <c r="U77" s="105">
        <f t="shared" si="19"/>
        <v>0</v>
      </c>
      <c r="V77" s="105">
        <f t="shared" si="19"/>
        <v>0</v>
      </c>
      <c r="W77" s="105">
        <f t="shared" si="19"/>
        <v>0</v>
      </c>
      <c r="X77" s="105">
        <f t="shared" si="19"/>
        <v>0</v>
      </c>
      <c r="Y77" s="105">
        <f t="shared" si="19"/>
        <v>0</v>
      </c>
      <c r="Z77" s="105">
        <f t="shared" si="19"/>
        <v>0</v>
      </c>
      <c r="AA77" s="105">
        <f t="shared" si="19"/>
        <v>0</v>
      </c>
      <c r="AB77" s="105">
        <f t="shared" si="19"/>
        <v>0</v>
      </c>
      <c r="AC77" s="105">
        <f t="shared" si="19"/>
        <v>0</v>
      </c>
      <c r="AD77" s="231">
        <f t="shared" si="19"/>
        <v>0</v>
      </c>
      <c r="AE77" s="105">
        <f t="shared" si="19"/>
        <v>0</v>
      </c>
      <c r="AF77" s="105">
        <f t="shared" si="19"/>
        <v>0</v>
      </c>
      <c r="AG77" s="105">
        <f t="shared" si="19"/>
        <v>0</v>
      </c>
      <c r="AH77" s="105">
        <f t="shared" si="19"/>
        <v>0</v>
      </c>
      <c r="AI77" s="105">
        <f t="shared" si="19"/>
        <v>0</v>
      </c>
      <c r="AJ77" s="105">
        <f t="shared" si="19"/>
        <v>0</v>
      </c>
      <c r="AK77" s="105">
        <f t="shared" si="19"/>
        <v>0</v>
      </c>
      <c r="AL77" s="105">
        <f t="shared" si="19"/>
        <v>0</v>
      </c>
      <c r="AM77" s="105">
        <f t="shared" si="19"/>
        <v>0</v>
      </c>
      <c r="AN77" s="105">
        <f t="shared" si="19"/>
        <v>0</v>
      </c>
      <c r="AO77" s="105">
        <f t="shared" si="19"/>
        <v>0</v>
      </c>
      <c r="AP77" s="105">
        <f t="shared" si="19"/>
        <v>0</v>
      </c>
      <c r="AQ77" s="105">
        <f t="shared" si="19"/>
        <v>0</v>
      </c>
      <c r="AR77" s="105">
        <f t="shared" si="19"/>
        <v>0</v>
      </c>
      <c r="AS77" s="105">
        <f t="shared" si="19"/>
        <v>0</v>
      </c>
      <c r="AT77" s="105">
        <f t="shared" si="19"/>
        <v>0</v>
      </c>
      <c r="AU77" s="105">
        <f t="shared" si="19"/>
        <v>0</v>
      </c>
      <c r="AV77" s="105">
        <f t="shared" si="19"/>
        <v>0</v>
      </c>
      <c r="AW77" s="105">
        <f t="shared" si="19"/>
        <v>0</v>
      </c>
      <c r="AX77" s="105">
        <f t="shared" si="19"/>
        <v>0</v>
      </c>
      <c r="AY77" s="105">
        <f t="shared" si="19"/>
        <v>0</v>
      </c>
      <c r="AZ77" s="105">
        <f t="shared" si="19"/>
        <v>0</v>
      </c>
      <c r="BA77" s="105">
        <f t="shared" si="19"/>
        <v>0</v>
      </c>
      <c r="BB77" s="105">
        <f t="shared" si="19"/>
        <v>0</v>
      </c>
      <c r="BC77" s="105">
        <f t="shared" si="19"/>
        <v>0</v>
      </c>
      <c r="BD77" s="105">
        <f t="shared" si="19"/>
        <v>0</v>
      </c>
      <c r="BE77" s="105">
        <f t="shared" si="19"/>
        <v>0</v>
      </c>
      <c r="BF77" s="105">
        <f t="shared" si="19"/>
        <v>0</v>
      </c>
      <c r="BG77" s="105">
        <f t="shared" si="19"/>
        <v>0</v>
      </c>
      <c r="BH77" s="82">
        <f t="shared" si="19"/>
        <v>0</v>
      </c>
    </row>
    <row r="78" spans="2:60" ht="20.100000000000001" customHeight="1">
      <c r="B78" s="119"/>
      <c r="C78" s="89"/>
      <c r="D78" s="89"/>
      <c r="E78" s="87" t="s">
        <v>165</v>
      </c>
      <c r="F78" s="34"/>
      <c r="G78" s="34"/>
      <c r="H78" s="34"/>
      <c r="I78" s="34"/>
      <c r="J78" s="34"/>
      <c r="K78" s="34"/>
      <c r="L78" s="34"/>
      <c r="M78" s="34"/>
      <c r="N78" s="34"/>
      <c r="O78" s="34"/>
      <c r="P78" s="34"/>
      <c r="Q78" s="34"/>
      <c r="R78" s="34"/>
      <c r="S78" s="34"/>
      <c r="T78" s="34"/>
      <c r="U78" s="34"/>
      <c r="V78" s="34"/>
      <c r="W78" s="34"/>
      <c r="X78" s="34"/>
      <c r="Y78" s="34"/>
      <c r="Z78" s="34"/>
      <c r="AA78" s="34"/>
      <c r="AB78" s="34"/>
      <c r="AC78" s="34"/>
      <c r="AD78" s="228"/>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41"/>
    </row>
    <row r="79" spans="2:60" ht="20.100000000000001" customHeight="1">
      <c r="B79" s="119"/>
      <c r="C79" s="89"/>
      <c r="D79" s="89"/>
      <c r="E79" s="87" t="s">
        <v>222</v>
      </c>
      <c r="F79" s="105">
        <f>SUM($F$121:F121)</f>
        <v>0</v>
      </c>
      <c r="G79" s="105">
        <f>SUM($F$121:G121)</f>
        <v>0</v>
      </c>
      <c r="H79" s="105">
        <f>SUM($F$121:H121)</f>
        <v>0</v>
      </c>
      <c r="I79" s="105">
        <f>SUM($F$121:I121)</f>
        <v>0</v>
      </c>
      <c r="J79" s="105">
        <f>SUM($F$121:J121)</f>
        <v>0</v>
      </c>
      <c r="K79" s="105">
        <f>SUM($F$121:K121)</f>
        <v>0</v>
      </c>
      <c r="L79" s="105">
        <f>SUM($F$121:L121)</f>
        <v>0</v>
      </c>
      <c r="M79" s="105">
        <f>SUM($F$121:M121)</f>
        <v>0</v>
      </c>
      <c r="N79" s="105">
        <f>SUM($F$121:N121)</f>
        <v>0</v>
      </c>
      <c r="O79" s="105">
        <f>SUM($F$121:O121)</f>
        <v>0</v>
      </c>
      <c r="P79" s="105">
        <f>SUM($F$121:P121)</f>
        <v>0</v>
      </c>
      <c r="Q79" s="105">
        <f>SUM($F$121:Q121)</f>
        <v>0</v>
      </c>
      <c r="R79" s="105">
        <f>SUM($F$121:R121)</f>
        <v>0</v>
      </c>
      <c r="S79" s="105">
        <f>SUM($F$121:S121)</f>
        <v>0</v>
      </c>
      <c r="T79" s="105">
        <f>SUM($F$121:T121)</f>
        <v>0</v>
      </c>
      <c r="U79" s="105">
        <f>SUM($F$121:U121)</f>
        <v>0</v>
      </c>
      <c r="V79" s="105">
        <f>SUM($F$121:V121)</f>
        <v>0</v>
      </c>
      <c r="W79" s="105">
        <f>SUM($F$121:W121)</f>
        <v>0</v>
      </c>
      <c r="X79" s="105">
        <f>SUM($F$121:X121)</f>
        <v>0</v>
      </c>
      <c r="Y79" s="105">
        <f>SUM($F$121:Y121)</f>
        <v>0</v>
      </c>
      <c r="Z79" s="105">
        <f>SUM($F$121:Z121)</f>
        <v>0</v>
      </c>
      <c r="AA79" s="105">
        <f>SUM($F$121:AA121)</f>
        <v>0</v>
      </c>
      <c r="AB79" s="105">
        <f>SUM($F$121:AB121)</f>
        <v>0</v>
      </c>
      <c r="AC79" s="105">
        <f>SUM($F$121:AC121)</f>
        <v>0</v>
      </c>
      <c r="AD79" s="105">
        <f>SUM($F$121:AD121)</f>
        <v>0</v>
      </c>
      <c r="AE79" s="105">
        <f>SUM($F$121:AE121)</f>
        <v>0</v>
      </c>
      <c r="AF79" s="105">
        <f>SUM($F$121:AF121)</f>
        <v>0</v>
      </c>
      <c r="AG79" s="105">
        <f>SUM($F$121:AG121)</f>
        <v>0</v>
      </c>
      <c r="AH79" s="105">
        <f>SUM($F$121:AH121)</f>
        <v>0</v>
      </c>
      <c r="AI79" s="105">
        <f>SUM($F$121:AI121)</f>
        <v>0</v>
      </c>
      <c r="AJ79" s="105">
        <f>SUM($F$121:AJ121)</f>
        <v>0</v>
      </c>
      <c r="AK79" s="105">
        <f>SUM($F$121:AK121)</f>
        <v>0</v>
      </c>
      <c r="AL79" s="105">
        <f>SUM($F$121:AL121)</f>
        <v>0</v>
      </c>
      <c r="AM79" s="105">
        <f>SUM($F$121:AM121)</f>
        <v>0</v>
      </c>
      <c r="AN79" s="105">
        <f>SUM($F$121:AN121)</f>
        <v>0</v>
      </c>
      <c r="AO79" s="105">
        <f>SUM($F$121:AO121)</f>
        <v>0</v>
      </c>
      <c r="AP79" s="105">
        <f>SUM($F$121:AP121)</f>
        <v>0</v>
      </c>
      <c r="AQ79" s="105">
        <f>SUM($F$121:AQ121)</f>
        <v>0</v>
      </c>
      <c r="AR79" s="105">
        <f>SUM($F$121:AR121)</f>
        <v>0</v>
      </c>
      <c r="AS79" s="105">
        <f>SUM($F$121:AS121)</f>
        <v>0</v>
      </c>
      <c r="AT79" s="105">
        <f>SUM($F$121:AT121)</f>
        <v>0</v>
      </c>
      <c r="AU79" s="105">
        <f>SUM($F$121:AU121)</f>
        <v>0</v>
      </c>
      <c r="AV79" s="105">
        <f>SUM($F$121:AV121)</f>
        <v>0</v>
      </c>
      <c r="AW79" s="105">
        <f>SUM($F$121:AW121)</f>
        <v>0</v>
      </c>
      <c r="AX79" s="105">
        <f>SUM($F$121:AX121)</f>
        <v>0</v>
      </c>
      <c r="AY79" s="105">
        <f>SUM($F$121:AY121)</f>
        <v>0</v>
      </c>
      <c r="AZ79" s="105">
        <f>SUM($F$121:AZ121)</f>
        <v>0</v>
      </c>
      <c r="BA79" s="105">
        <f>SUM($F$121:BA121)</f>
        <v>0</v>
      </c>
      <c r="BB79" s="105">
        <f>SUM($F$121:BB121)</f>
        <v>0</v>
      </c>
      <c r="BC79" s="105">
        <f>SUM($F$121:BC121)</f>
        <v>0</v>
      </c>
      <c r="BD79" s="105">
        <f>SUM($F$121:BD121)</f>
        <v>0</v>
      </c>
      <c r="BE79" s="105">
        <f>SUM($F$121:BE121)</f>
        <v>0</v>
      </c>
      <c r="BF79" s="105">
        <f>SUM($F$121:BF121)</f>
        <v>0</v>
      </c>
      <c r="BG79" s="105">
        <f>SUM($F$121:BG121)</f>
        <v>0</v>
      </c>
      <c r="BH79" s="82">
        <f>SUM($F$121:BH121)</f>
        <v>0</v>
      </c>
    </row>
    <row r="80" spans="2:60" ht="20.100000000000001" customHeight="1">
      <c r="B80" s="119"/>
      <c r="C80" s="89"/>
      <c r="D80" s="89"/>
      <c r="E80" s="213"/>
      <c r="F80" s="34"/>
      <c r="G80" s="34"/>
      <c r="H80" s="34"/>
      <c r="I80" s="34"/>
      <c r="J80" s="34"/>
      <c r="K80" s="34"/>
      <c r="L80" s="34"/>
      <c r="M80" s="34"/>
      <c r="N80" s="34"/>
      <c r="O80" s="34"/>
      <c r="P80" s="34"/>
      <c r="Q80" s="34"/>
      <c r="R80" s="34"/>
      <c r="S80" s="34"/>
      <c r="T80" s="34"/>
      <c r="U80" s="34"/>
      <c r="V80" s="34"/>
      <c r="W80" s="34"/>
      <c r="X80" s="34"/>
      <c r="Y80" s="34"/>
      <c r="Z80" s="34"/>
      <c r="AA80" s="34"/>
      <c r="AB80" s="34"/>
      <c r="AC80" s="34"/>
      <c r="AD80" s="228"/>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41"/>
    </row>
    <row r="81" spans="2:60" ht="20.100000000000001" customHeight="1" thickBot="1">
      <c r="B81" s="119"/>
      <c r="C81" s="525"/>
      <c r="D81" s="497"/>
      <c r="E81" s="498"/>
      <c r="F81" s="34"/>
      <c r="G81" s="34"/>
      <c r="H81" s="34"/>
      <c r="I81" s="34"/>
      <c r="J81" s="34"/>
      <c r="K81" s="34"/>
      <c r="L81" s="34"/>
      <c r="M81" s="34"/>
      <c r="N81" s="34"/>
      <c r="O81" s="34"/>
      <c r="P81" s="34"/>
      <c r="Q81" s="34"/>
      <c r="R81" s="34"/>
      <c r="S81" s="34"/>
      <c r="T81" s="34"/>
      <c r="U81" s="34"/>
      <c r="V81" s="34"/>
      <c r="W81" s="34"/>
      <c r="X81" s="34"/>
      <c r="Y81" s="34"/>
      <c r="Z81" s="34"/>
      <c r="AA81" s="34"/>
      <c r="AB81" s="34"/>
      <c r="AC81" s="34"/>
      <c r="AD81" s="228"/>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41"/>
    </row>
    <row r="82" spans="2:60" ht="20.100000000000001" customHeight="1" thickTop="1" thickBot="1">
      <c r="B82" s="119" t="s">
        <v>167</v>
      </c>
      <c r="C82" s="107"/>
      <c r="D82" s="107"/>
      <c r="E82" s="107"/>
      <c r="F82" s="108">
        <f t="shared" ref="F82:BH82" ca="1" si="20">SUM(F71,F81:F81)</f>
        <v>0</v>
      </c>
      <c r="G82" s="108">
        <f t="shared" ca="1" si="20"/>
        <v>0</v>
      </c>
      <c r="H82" s="108">
        <f t="shared" ca="1" si="20"/>
        <v>0</v>
      </c>
      <c r="I82" s="108">
        <f t="shared" ca="1" si="20"/>
        <v>0</v>
      </c>
      <c r="J82" s="108">
        <f t="shared" ca="1" si="20"/>
        <v>0</v>
      </c>
      <c r="K82" s="108">
        <f t="shared" ca="1" si="20"/>
        <v>0</v>
      </c>
      <c r="L82" s="108">
        <f t="shared" ca="1" si="20"/>
        <v>0</v>
      </c>
      <c r="M82" s="108">
        <f t="shared" ca="1" si="20"/>
        <v>0</v>
      </c>
      <c r="N82" s="108">
        <f t="shared" ca="1" si="20"/>
        <v>0</v>
      </c>
      <c r="O82" s="108">
        <f t="shared" ca="1" si="20"/>
        <v>0</v>
      </c>
      <c r="P82" s="108">
        <f t="shared" ca="1" si="20"/>
        <v>0</v>
      </c>
      <c r="Q82" s="108">
        <f t="shared" ca="1" si="20"/>
        <v>0</v>
      </c>
      <c r="R82" s="108">
        <f t="shared" ca="1" si="20"/>
        <v>0</v>
      </c>
      <c r="S82" s="108">
        <f t="shared" ca="1" si="20"/>
        <v>0</v>
      </c>
      <c r="T82" s="108">
        <f t="shared" ca="1" si="20"/>
        <v>0</v>
      </c>
      <c r="U82" s="108">
        <f t="shared" ca="1" si="20"/>
        <v>0</v>
      </c>
      <c r="V82" s="108">
        <f t="shared" ca="1" si="20"/>
        <v>0</v>
      </c>
      <c r="W82" s="108">
        <f t="shared" ca="1" si="20"/>
        <v>0</v>
      </c>
      <c r="X82" s="108">
        <f t="shared" ca="1" si="20"/>
        <v>0</v>
      </c>
      <c r="Y82" s="108">
        <f t="shared" ca="1" si="20"/>
        <v>0</v>
      </c>
      <c r="Z82" s="108">
        <f t="shared" ca="1" si="20"/>
        <v>0</v>
      </c>
      <c r="AA82" s="108">
        <f t="shared" ca="1" si="20"/>
        <v>0</v>
      </c>
      <c r="AB82" s="108">
        <f t="shared" ca="1" si="20"/>
        <v>0</v>
      </c>
      <c r="AC82" s="108">
        <f t="shared" ca="1" si="20"/>
        <v>0</v>
      </c>
      <c r="AD82" s="233">
        <f t="shared" ca="1" si="20"/>
        <v>0</v>
      </c>
      <c r="AE82" s="272">
        <f t="shared" ca="1" si="20"/>
        <v>0</v>
      </c>
      <c r="AF82" s="272">
        <f t="shared" ca="1" si="20"/>
        <v>0</v>
      </c>
      <c r="AG82" s="272">
        <f t="shared" ca="1" si="20"/>
        <v>0</v>
      </c>
      <c r="AH82" s="272">
        <f t="shared" ca="1" si="20"/>
        <v>0</v>
      </c>
      <c r="AI82" s="272">
        <f t="shared" ca="1" si="20"/>
        <v>0</v>
      </c>
      <c r="AJ82" s="272">
        <f t="shared" ca="1" si="20"/>
        <v>0</v>
      </c>
      <c r="AK82" s="272">
        <f t="shared" ca="1" si="20"/>
        <v>0</v>
      </c>
      <c r="AL82" s="272">
        <f t="shared" ca="1" si="20"/>
        <v>0</v>
      </c>
      <c r="AM82" s="272">
        <f t="shared" ca="1" si="20"/>
        <v>0</v>
      </c>
      <c r="AN82" s="272">
        <f t="shared" ca="1" si="20"/>
        <v>0</v>
      </c>
      <c r="AO82" s="272">
        <f t="shared" ca="1" si="20"/>
        <v>0</v>
      </c>
      <c r="AP82" s="272">
        <f t="shared" ca="1" si="20"/>
        <v>0</v>
      </c>
      <c r="AQ82" s="272">
        <f t="shared" ca="1" si="20"/>
        <v>0</v>
      </c>
      <c r="AR82" s="272">
        <f t="shared" ca="1" si="20"/>
        <v>0</v>
      </c>
      <c r="AS82" s="272">
        <f t="shared" ca="1" si="20"/>
        <v>0</v>
      </c>
      <c r="AT82" s="272">
        <f t="shared" ca="1" si="20"/>
        <v>0</v>
      </c>
      <c r="AU82" s="272">
        <f t="shared" ca="1" si="20"/>
        <v>0</v>
      </c>
      <c r="AV82" s="272">
        <f t="shared" ca="1" si="20"/>
        <v>0</v>
      </c>
      <c r="AW82" s="272">
        <f t="shared" ca="1" si="20"/>
        <v>0</v>
      </c>
      <c r="AX82" s="272">
        <f t="shared" ca="1" si="20"/>
        <v>0</v>
      </c>
      <c r="AY82" s="272">
        <f t="shared" ca="1" si="20"/>
        <v>0</v>
      </c>
      <c r="AZ82" s="272">
        <f t="shared" ca="1" si="20"/>
        <v>0</v>
      </c>
      <c r="BA82" s="272">
        <f t="shared" ca="1" si="20"/>
        <v>0</v>
      </c>
      <c r="BB82" s="272">
        <f t="shared" ca="1" si="20"/>
        <v>0</v>
      </c>
      <c r="BC82" s="272">
        <f t="shared" ca="1" si="20"/>
        <v>0</v>
      </c>
      <c r="BD82" s="272">
        <f t="shared" ca="1" si="20"/>
        <v>0</v>
      </c>
      <c r="BE82" s="272">
        <f t="shared" ca="1" si="20"/>
        <v>0</v>
      </c>
      <c r="BF82" s="272">
        <f t="shared" ca="1" si="20"/>
        <v>0</v>
      </c>
      <c r="BG82" s="272">
        <f t="shared" ca="1" si="20"/>
        <v>0</v>
      </c>
      <c r="BH82" s="273">
        <f t="shared" ca="1" si="20"/>
        <v>0</v>
      </c>
    </row>
    <row r="83" spans="2:60" ht="20.100000000000001" customHeight="1" thickTop="1" thickBot="1">
      <c r="B83" s="121" t="s">
        <v>168</v>
      </c>
      <c r="C83" s="122"/>
      <c r="D83" s="122"/>
      <c r="E83" s="122"/>
      <c r="F83" s="44">
        <f t="shared" ref="F83:BH83" ca="1" si="21">SUM(F69,F82)</f>
        <v>0</v>
      </c>
      <c r="G83" s="44">
        <f t="shared" ca="1" si="21"/>
        <v>0</v>
      </c>
      <c r="H83" s="44">
        <f t="shared" ca="1" si="21"/>
        <v>0</v>
      </c>
      <c r="I83" s="44">
        <f t="shared" ca="1" si="21"/>
        <v>0</v>
      </c>
      <c r="J83" s="44">
        <f t="shared" ca="1" si="21"/>
        <v>0</v>
      </c>
      <c r="K83" s="44">
        <f t="shared" ca="1" si="21"/>
        <v>0</v>
      </c>
      <c r="L83" s="44">
        <f t="shared" ca="1" si="21"/>
        <v>0</v>
      </c>
      <c r="M83" s="44">
        <f t="shared" ca="1" si="21"/>
        <v>0</v>
      </c>
      <c r="N83" s="44">
        <f t="shared" ca="1" si="21"/>
        <v>0</v>
      </c>
      <c r="O83" s="44">
        <f t="shared" ca="1" si="21"/>
        <v>0</v>
      </c>
      <c r="P83" s="44">
        <f t="shared" ca="1" si="21"/>
        <v>0</v>
      </c>
      <c r="Q83" s="44">
        <f t="shared" ca="1" si="21"/>
        <v>0</v>
      </c>
      <c r="R83" s="44">
        <f t="shared" ca="1" si="21"/>
        <v>0</v>
      </c>
      <c r="S83" s="44">
        <f t="shared" ca="1" si="21"/>
        <v>0</v>
      </c>
      <c r="T83" s="44">
        <f t="shared" ca="1" si="21"/>
        <v>0</v>
      </c>
      <c r="U83" s="44">
        <f t="shared" ca="1" si="21"/>
        <v>0</v>
      </c>
      <c r="V83" s="44">
        <f t="shared" ca="1" si="21"/>
        <v>0</v>
      </c>
      <c r="W83" s="44">
        <f t="shared" ca="1" si="21"/>
        <v>0</v>
      </c>
      <c r="X83" s="44">
        <f t="shared" ca="1" si="21"/>
        <v>0</v>
      </c>
      <c r="Y83" s="44">
        <f t="shared" ca="1" si="21"/>
        <v>0</v>
      </c>
      <c r="Z83" s="44">
        <f t="shared" ca="1" si="21"/>
        <v>0</v>
      </c>
      <c r="AA83" s="44">
        <f t="shared" ca="1" si="21"/>
        <v>0</v>
      </c>
      <c r="AB83" s="44">
        <f t="shared" ca="1" si="21"/>
        <v>0</v>
      </c>
      <c r="AC83" s="44">
        <f t="shared" ca="1" si="21"/>
        <v>0</v>
      </c>
      <c r="AD83" s="230">
        <f t="shared" ca="1" si="21"/>
        <v>0</v>
      </c>
      <c r="AE83" s="281">
        <f t="shared" ca="1" si="21"/>
        <v>0</v>
      </c>
      <c r="AF83" s="281">
        <f t="shared" ca="1" si="21"/>
        <v>0</v>
      </c>
      <c r="AG83" s="281">
        <f t="shared" ca="1" si="21"/>
        <v>0</v>
      </c>
      <c r="AH83" s="281">
        <f t="shared" ca="1" si="21"/>
        <v>0</v>
      </c>
      <c r="AI83" s="281">
        <f t="shared" ca="1" si="21"/>
        <v>0</v>
      </c>
      <c r="AJ83" s="281">
        <f t="shared" ca="1" si="21"/>
        <v>0</v>
      </c>
      <c r="AK83" s="281">
        <f t="shared" ca="1" si="21"/>
        <v>0</v>
      </c>
      <c r="AL83" s="281">
        <f t="shared" ca="1" si="21"/>
        <v>0</v>
      </c>
      <c r="AM83" s="281">
        <f t="shared" ca="1" si="21"/>
        <v>0</v>
      </c>
      <c r="AN83" s="281">
        <f t="shared" ca="1" si="21"/>
        <v>0</v>
      </c>
      <c r="AO83" s="281">
        <f t="shared" ca="1" si="21"/>
        <v>0</v>
      </c>
      <c r="AP83" s="281">
        <f t="shared" ca="1" si="21"/>
        <v>0</v>
      </c>
      <c r="AQ83" s="281">
        <f t="shared" ca="1" si="21"/>
        <v>0</v>
      </c>
      <c r="AR83" s="281">
        <f t="shared" ca="1" si="21"/>
        <v>0</v>
      </c>
      <c r="AS83" s="281">
        <f t="shared" ca="1" si="21"/>
        <v>0</v>
      </c>
      <c r="AT83" s="281">
        <f t="shared" ca="1" si="21"/>
        <v>0</v>
      </c>
      <c r="AU83" s="281">
        <f t="shared" ca="1" si="21"/>
        <v>0</v>
      </c>
      <c r="AV83" s="281">
        <f t="shared" ca="1" si="21"/>
        <v>0</v>
      </c>
      <c r="AW83" s="281">
        <f t="shared" ca="1" si="21"/>
        <v>0</v>
      </c>
      <c r="AX83" s="281">
        <f t="shared" ca="1" si="21"/>
        <v>0</v>
      </c>
      <c r="AY83" s="281">
        <f t="shared" ca="1" si="21"/>
        <v>0</v>
      </c>
      <c r="AZ83" s="281">
        <f t="shared" ca="1" si="21"/>
        <v>0</v>
      </c>
      <c r="BA83" s="281">
        <f t="shared" ca="1" si="21"/>
        <v>0</v>
      </c>
      <c r="BB83" s="281">
        <f t="shared" ca="1" si="21"/>
        <v>0</v>
      </c>
      <c r="BC83" s="281">
        <f t="shared" ca="1" si="21"/>
        <v>0</v>
      </c>
      <c r="BD83" s="281">
        <f t="shared" ca="1" si="21"/>
        <v>0</v>
      </c>
      <c r="BE83" s="281">
        <f t="shared" ca="1" si="21"/>
        <v>0</v>
      </c>
      <c r="BF83" s="281">
        <f t="shared" ca="1" si="21"/>
        <v>0</v>
      </c>
      <c r="BG83" s="281">
        <f t="shared" ca="1" si="21"/>
        <v>0</v>
      </c>
      <c r="BH83" s="282">
        <f t="shared" ca="1" si="21"/>
        <v>0</v>
      </c>
    </row>
    <row r="84" spans="2:60" ht="20.100000000000001" customHeight="1">
      <c r="B84" s="386"/>
      <c r="BH84" s="386"/>
    </row>
    <row r="85" spans="2:60" s="102" customFormat="1" ht="20.100000000000001" customHeight="1">
      <c r="B85" s="102" t="s">
        <v>1</v>
      </c>
    </row>
    <row r="86" spans="2:60" ht="20.100000000000001" customHeight="1" thickBot="1">
      <c r="B86" s="387"/>
      <c r="E86" s="251" t="s">
        <v>202</v>
      </c>
      <c r="F86" s="221" t="s">
        <v>226</v>
      </c>
      <c r="G86" s="221"/>
    </row>
    <row r="87" spans="2:60" ht="20.100000000000001" customHeight="1">
      <c r="B87" s="147"/>
      <c r="C87" s="148"/>
      <c r="D87" s="148"/>
      <c r="E87" s="148"/>
      <c r="F87" s="256" t="s">
        <v>97</v>
      </c>
      <c r="G87" s="148"/>
      <c r="H87" s="148"/>
      <c r="I87" s="148"/>
      <c r="J87" s="149"/>
      <c r="K87" s="154" t="s">
        <v>62</v>
      </c>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c r="AZ87" s="155"/>
      <c r="BA87" s="155"/>
      <c r="BB87" s="155"/>
      <c r="BC87" s="155"/>
      <c r="BD87" s="155"/>
      <c r="BE87" s="155"/>
      <c r="BF87" s="155"/>
      <c r="BG87" s="155"/>
      <c r="BH87" s="156"/>
    </row>
    <row r="88" spans="2:60" ht="20.100000000000001" customHeight="1">
      <c r="B88" s="150"/>
      <c r="C88" s="102"/>
      <c r="D88" s="102"/>
      <c r="E88" s="102"/>
      <c r="F88" s="257"/>
      <c r="G88" s="152"/>
      <c r="H88" s="152"/>
      <c r="I88" s="152"/>
      <c r="J88" s="157"/>
      <c r="K88" s="158">
        <v>1</v>
      </c>
      <c r="L88" s="158">
        <v>2</v>
      </c>
      <c r="M88" s="158">
        <v>3</v>
      </c>
      <c r="N88" s="158">
        <v>4</v>
      </c>
      <c r="O88" s="158">
        <v>5</v>
      </c>
      <c r="P88" s="158">
        <v>6</v>
      </c>
      <c r="Q88" s="158">
        <v>7</v>
      </c>
      <c r="R88" s="158">
        <v>8</v>
      </c>
      <c r="S88" s="158">
        <v>9</v>
      </c>
      <c r="T88" s="158">
        <v>10</v>
      </c>
      <c r="U88" s="158">
        <v>11</v>
      </c>
      <c r="V88" s="158">
        <v>12</v>
      </c>
      <c r="W88" s="158">
        <v>13</v>
      </c>
      <c r="X88" s="158">
        <v>14</v>
      </c>
      <c r="Y88" s="158">
        <v>15</v>
      </c>
      <c r="Z88" s="158">
        <v>16</v>
      </c>
      <c r="AA88" s="158">
        <v>17</v>
      </c>
      <c r="AB88" s="158">
        <v>18</v>
      </c>
      <c r="AC88" s="236">
        <v>19</v>
      </c>
      <c r="AD88" s="158">
        <v>20</v>
      </c>
      <c r="AE88" s="158">
        <v>21</v>
      </c>
      <c r="AF88" s="158">
        <v>22</v>
      </c>
      <c r="AG88" s="158">
        <v>23</v>
      </c>
      <c r="AH88" s="158">
        <v>24</v>
      </c>
      <c r="AI88" s="158">
        <v>25</v>
      </c>
      <c r="AJ88" s="158">
        <v>26</v>
      </c>
      <c r="AK88" s="158">
        <v>27</v>
      </c>
      <c r="AL88" s="158">
        <v>28</v>
      </c>
      <c r="AM88" s="158">
        <v>29</v>
      </c>
      <c r="AN88" s="158">
        <v>30</v>
      </c>
      <c r="AO88" s="158">
        <v>31</v>
      </c>
      <c r="AP88" s="158">
        <v>32</v>
      </c>
      <c r="AQ88" s="158">
        <v>33</v>
      </c>
      <c r="AR88" s="158">
        <v>34</v>
      </c>
      <c r="AS88" s="158">
        <v>35</v>
      </c>
      <c r="AT88" s="158">
        <v>36</v>
      </c>
      <c r="AU88" s="158">
        <v>37</v>
      </c>
      <c r="AV88" s="158">
        <v>38</v>
      </c>
      <c r="AW88" s="158">
        <v>39</v>
      </c>
      <c r="AX88" s="158">
        <v>40</v>
      </c>
      <c r="AY88" s="158">
        <v>41</v>
      </c>
      <c r="AZ88" s="158">
        <v>42</v>
      </c>
      <c r="BA88" s="158">
        <v>43</v>
      </c>
      <c r="BB88" s="158">
        <v>44</v>
      </c>
      <c r="BC88" s="158">
        <v>45</v>
      </c>
      <c r="BD88" s="158">
        <v>46</v>
      </c>
      <c r="BE88" s="158">
        <v>47</v>
      </c>
      <c r="BF88" s="158">
        <v>48</v>
      </c>
      <c r="BG88" s="158">
        <v>49</v>
      </c>
      <c r="BH88" s="159">
        <v>50</v>
      </c>
    </row>
    <row r="89" spans="2:60" ht="20.100000000000001" customHeight="1">
      <c r="B89" s="151" t="s">
        <v>20</v>
      </c>
      <c r="C89" s="152"/>
      <c r="D89" s="152"/>
      <c r="E89" s="153" t="s">
        <v>63</v>
      </c>
      <c r="F89" s="124">
        <f>K89-$H$10</f>
        <v>0</v>
      </c>
      <c r="G89" s="96">
        <f t="shared" ref="G89:J89" si="22">F89+1</f>
        <v>1</v>
      </c>
      <c r="H89" s="96">
        <f t="shared" si="22"/>
        <v>2</v>
      </c>
      <c r="I89" s="96">
        <f t="shared" si="22"/>
        <v>3</v>
      </c>
      <c r="J89" s="96">
        <f t="shared" si="22"/>
        <v>4</v>
      </c>
      <c r="K89" s="123">
        <f>$H$8</f>
        <v>0</v>
      </c>
      <c r="L89" s="33">
        <f>K89+1</f>
        <v>1</v>
      </c>
      <c r="M89" s="33">
        <f t="shared" ref="M89:N89" si="23">L89+1</f>
        <v>2</v>
      </c>
      <c r="N89" s="33">
        <f t="shared" si="23"/>
        <v>3</v>
      </c>
      <c r="O89" s="33">
        <f>N89+1</f>
        <v>4</v>
      </c>
      <c r="P89" s="33">
        <f t="shared" ref="P89:BH89" si="24">O89+1</f>
        <v>5</v>
      </c>
      <c r="Q89" s="33">
        <f t="shared" si="24"/>
        <v>6</v>
      </c>
      <c r="R89" s="33">
        <f t="shared" si="24"/>
        <v>7</v>
      </c>
      <c r="S89" s="33">
        <f t="shared" si="24"/>
        <v>8</v>
      </c>
      <c r="T89" s="33">
        <f t="shared" si="24"/>
        <v>9</v>
      </c>
      <c r="U89" s="33">
        <f t="shared" si="24"/>
        <v>10</v>
      </c>
      <c r="V89" s="33">
        <f t="shared" si="24"/>
        <v>11</v>
      </c>
      <c r="W89" s="33">
        <f t="shared" si="24"/>
        <v>12</v>
      </c>
      <c r="X89" s="33">
        <f t="shared" si="24"/>
        <v>13</v>
      </c>
      <c r="Y89" s="33">
        <f t="shared" si="24"/>
        <v>14</v>
      </c>
      <c r="Z89" s="33">
        <f t="shared" si="24"/>
        <v>15</v>
      </c>
      <c r="AA89" s="33">
        <f t="shared" si="24"/>
        <v>16</v>
      </c>
      <c r="AB89" s="33">
        <f t="shared" si="24"/>
        <v>17</v>
      </c>
      <c r="AC89" s="215">
        <f t="shared" si="24"/>
        <v>18</v>
      </c>
      <c r="AD89" s="33">
        <f t="shared" si="24"/>
        <v>19</v>
      </c>
      <c r="AE89" s="33">
        <f t="shared" si="24"/>
        <v>20</v>
      </c>
      <c r="AF89" s="33">
        <f t="shared" si="24"/>
        <v>21</v>
      </c>
      <c r="AG89" s="33">
        <f t="shared" si="24"/>
        <v>22</v>
      </c>
      <c r="AH89" s="33">
        <f t="shared" si="24"/>
        <v>23</v>
      </c>
      <c r="AI89" s="33">
        <f t="shared" si="24"/>
        <v>24</v>
      </c>
      <c r="AJ89" s="33">
        <f t="shared" si="24"/>
        <v>25</v>
      </c>
      <c r="AK89" s="33">
        <f t="shared" si="24"/>
        <v>26</v>
      </c>
      <c r="AL89" s="33">
        <f t="shared" si="24"/>
        <v>27</v>
      </c>
      <c r="AM89" s="33">
        <f t="shared" si="24"/>
        <v>28</v>
      </c>
      <c r="AN89" s="33">
        <f t="shared" si="24"/>
        <v>29</v>
      </c>
      <c r="AO89" s="33">
        <f t="shared" si="24"/>
        <v>30</v>
      </c>
      <c r="AP89" s="33">
        <f t="shared" si="24"/>
        <v>31</v>
      </c>
      <c r="AQ89" s="33">
        <f t="shared" si="24"/>
        <v>32</v>
      </c>
      <c r="AR89" s="33">
        <f t="shared" si="24"/>
        <v>33</v>
      </c>
      <c r="AS89" s="33">
        <f t="shared" si="24"/>
        <v>34</v>
      </c>
      <c r="AT89" s="33">
        <f t="shared" si="24"/>
        <v>35</v>
      </c>
      <c r="AU89" s="33">
        <f t="shared" si="24"/>
        <v>36</v>
      </c>
      <c r="AV89" s="33">
        <f t="shared" si="24"/>
        <v>37</v>
      </c>
      <c r="AW89" s="33">
        <f t="shared" si="24"/>
        <v>38</v>
      </c>
      <c r="AX89" s="33">
        <f t="shared" si="24"/>
        <v>39</v>
      </c>
      <c r="AY89" s="33">
        <f t="shared" si="24"/>
        <v>40</v>
      </c>
      <c r="AZ89" s="33">
        <f t="shared" si="24"/>
        <v>41</v>
      </c>
      <c r="BA89" s="33">
        <f t="shared" si="24"/>
        <v>42</v>
      </c>
      <c r="BB89" s="33">
        <f t="shared" si="24"/>
        <v>43</v>
      </c>
      <c r="BC89" s="33">
        <f t="shared" si="24"/>
        <v>44</v>
      </c>
      <c r="BD89" s="33">
        <f t="shared" si="24"/>
        <v>45</v>
      </c>
      <c r="BE89" s="33">
        <f t="shared" si="24"/>
        <v>46</v>
      </c>
      <c r="BF89" s="33">
        <f t="shared" si="24"/>
        <v>47</v>
      </c>
      <c r="BG89" s="33">
        <f t="shared" si="24"/>
        <v>48</v>
      </c>
      <c r="BH89" s="97">
        <f t="shared" si="24"/>
        <v>49</v>
      </c>
    </row>
    <row r="90" spans="2:60" ht="20.100000000000001" customHeight="1">
      <c r="B90" s="131" t="s">
        <v>187</v>
      </c>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237"/>
      <c r="AE90" s="237"/>
      <c r="AF90" s="237"/>
      <c r="AG90" s="237"/>
      <c r="AH90" s="237"/>
      <c r="AI90" s="237"/>
      <c r="AJ90" s="237"/>
      <c r="AK90" s="237"/>
      <c r="AL90" s="237"/>
      <c r="AM90" s="237"/>
      <c r="AN90" s="237"/>
      <c r="AO90" s="237"/>
      <c r="AP90" s="237"/>
      <c r="AQ90" s="237"/>
      <c r="AR90" s="237"/>
      <c r="AS90" s="237"/>
      <c r="AT90" s="237"/>
      <c r="AU90" s="237"/>
      <c r="AV90" s="237"/>
      <c r="AW90" s="237"/>
      <c r="AX90" s="237"/>
      <c r="AY90" s="237"/>
      <c r="AZ90" s="237"/>
      <c r="BA90" s="237"/>
      <c r="BB90" s="237"/>
      <c r="BC90" s="237"/>
      <c r="BD90" s="237"/>
      <c r="BE90" s="237"/>
      <c r="BF90" s="237"/>
      <c r="BG90" s="237"/>
      <c r="BH90" s="243"/>
    </row>
    <row r="91" spans="2:60" ht="20.100000000000001" customHeight="1">
      <c r="B91" s="133"/>
      <c r="C91" s="351" t="s">
        <v>224</v>
      </c>
      <c r="D91" s="127"/>
      <c r="E91" s="128"/>
      <c r="F91" s="168">
        <f>SUM(F92:F93)</f>
        <v>0</v>
      </c>
      <c r="G91" s="168">
        <f t="shared" ref="G91:BH91" si="25">SUM(G92:G93)</f>
        <v>0</v>
      </c>
      <c r="H91" s="168">
        <f t="shared" si="25"/>
        <v>0</v>
      </c>
      <c r="I91" s="168">
        <f t="shared" si="25"/>
        <v>0</v>
      </c>
      <c r="J91" s="168">
        <f t="shared" si="25"/>
        <v>0</v>
      </c>
      <c r="K91" s="168">
        <f t="shared" si="25"/>
        <v>0</v>
      </c>
      <c r="L91" s="168">
        <f t="shared" si="25"/>
        <v>0</v>
      </c>
      <c r="M91" s="168">
        <f t="shared" si="25"/>
        <v>0</v>
      </c>
      <c r="N91" s="168">
        <f t="shared" si="25"/>
        <v>0</v>
      </c>
      <c r="O91" s="168">
        <f t="shared" si="25"/>
        <v>0</v>
      </c>
      <c r="P91" s="168">
        <f t="shared" si="25"/>
        <v>0</v>
      </c>
      <c r="Q91" s="168">
        <f t="shared" si="25"/>
        <v>0</v>
      </c>
      <c r="R91" s="168">
        <f t="shared" si="25"/>
        <v>0</v>
      </c>
      <c r="S91" s="168">
        <f t="shared" si="25"/>
        <v>0</v>
      </c>
      <c r="T91" s="168">
        <f t="shared" si="25"/>
        <v>0</v>
      </c>
      <c r="U91" s="168">
        <f t="shared" si="25"/>
        <v>0</v>
      </c>
      <c r="V91" s="168">
        <f t="shared" si="25"/>
        <v>0</v>
      </c>
      <c r="W91" s="168">
        <f t="shared" si="25"/>
        <v>0</v>
      </c>
      <c r="X91" s="168">
        <f t="shared" si="25"/>
        <v>0</v>
      </c>
      <c r="Y91" s="168">
        <f t="shared" si="25"/>
        <v>0</v>
      </c>
      <c r="Z91" s="168">
        <f t="shared" si="25"/>
        <v>0</v>
      </c>
      <c r="AA91" s="168">
        <f t="shared" si="25"/>
        <v>0</v>
      </c>
      <c r="AB91" s="168">
        <f t="shared" si="25"/>
        <v>0</v>
      </c>
      <c r="AC91" s="168">
        <f t="shared" si="25"/>
        <v>0</v>
      </c>
      <c r="AD91" s="168">
        <f t="shared" si="25"/>
        <v>0</v>
      </c>
      <c r="AE91" s="168">
        <f t="shared" si="25"/>
        <v>0</v>
      </c>
      <c r="AF91" s="168">
        <f t="shared" si="25"/>
        <v>0</v>
      </c>
      <c r="AG91" s="168">
        <f t="shared" si="25"/>
        <v>0</v>
      </c>
      <c r="AH91" s="168">
        <f t="shared" si="25"/>
        <v>0</v>
      </c>
      <c r="AI91" s="168">
        <f t="shared" si="25"/>
        <v>0</v>
      </c>
      <c r="AJ91" s="168">
        <f t="shared" si="25"/>
        <v>0</v>
      </c>
      <c r="AK91" s="168">
        <f t="shared" si="25"/>
        <v>0</v>
      </c>
      <c r="AL91" s="168">
        <f t="shared" si="25"/>
        <v>0</v>
      </c>
      <c r="AM91" s="168">
        <f t="shared" si="25"/>
        <v>0</v>
      </c>
      <c r="AN91" s="168">
        <f t="shared" si="25"/>
        <v>0</v>
      </c>
      <c r="AO91" s="168">
        <f t="shared" si="25"/>
        <v>0</v>
      </c>
      <c r="AP91" s="168">
        <f t="shared" si="25"/>
        <v>0</v>
      </c>
      <c r="AQ91" s="168">
        <f t="shared" si="25"/>
        <v>0</v>
      </c>
      <c r="AR91" s="168">
        <f t="shared" si="25"/>
        <v>0</v>
      </c>
      <c r="AS91" s="168">
        <f t="shared" si="25"/>
        <v>0</v>
      </c>
      <c r="AT91" s="168">
        <f t="shared" si="25"/>
        <v>0</v>
      </c>
      <c r="AU91" s="168">
        <f t="shared" si="25"/>
        <v>0</v>
      </c>
      <c r="AV91" s="168">
        <f t="shared" si="25"/>
        <v>0</v>
      </c>
      <c r="AW91" s="168">
        <f t="shared" si="25"/>
        <v>0</v>
      </c>
      <c r="AX91" s="168">
        <f t="shared" si="25"/>
        <v>0</v>
      </c>
      <c r="AY91" s="168">
        <f t="shared" si="25"/>
        <v>0</v>
      </c>
      <c r="AZ91" s="168">
        <f t="shared" si="25"/>
        <v>0</v>
      </c>
      <c r="BA91" s="168">
        <f t="shared" si="25"/>
        <v>0</v>
      </c>
      <c r="BB91" s="168">
        <f t="shared" si="25"/>
        <v>0</v>
      </c>
      <c r="BC91" s="168">
        <f t="shared" si="25"/>
        <v>0</v>
      </c>
      <c r="BD91" s="168">
        <f t="shared" si="25"/>
        <v>0</v>
      </c>
      <c r="BE91" s="168">
        <f t="shared" si="25"/>
        <v>0</v>
      </c>
      <c r="BF91" s="168">
        <f t="shared" si="25"/>
        <v>0</v>
      </c>
      <c r="BG91" s="168">
        <f t="shared" si="25"/>
        <v>0</v>
      </c>
      <c r="BH91" s="169">
        <f t="shared" si="25"/>
        <v>0</v>
      </c>
    </row>
    <row r="92" spans="2:60" ht="20.100000000000001" customHeight="1">
      <c r="B92" s="133"/>
      <c r="C92" s="129"/>
      <c r="D92" s="126" t="s">
        <v>265</v>
      </c>
      <c r="E92" s="128"/>
      <c r="F92" s="34"/>
      <c r="G92" s="34"/>
      <c r="H92" s="34"/>
      <c r="I92" s="34"/>
      <c r="J92" s="34"/>
      <c r="K92" s="105" t="str">
        <f>収入②!C23</f>
        <v/>
      </c>
      <c r="L92" s="105" t="str">
        <f>収入②!D23</f>
        <v/>
      </c>
      <c r="M92" s="105" t="str">
        <f>収入②!E23</f>
        <v/>
      </c>
      <c r="N92" s="105" t="str">
        <f>収入②!F23</f>
        <v/>
      </c>
      <c r="O92" s="105" t="str">
        <f>収入②!G23</f>
        <v/>
      </c>
      <c r="P92" s="105" t="str">
        <f>収入②!H23</f>
        <v/>
      </c>
      <c r="Q92" s="105" t="str">
        <f>収入②!I23</f>
        <v/>
      </c>
      <c r="R92" s="105" t="str">
        <f>収入②!J23</f>
        <v/>
      </c>
      <c r="S92" s="105" t="str">
        <f>収入②!K23</f>
        <v/>
      </c>
      <c r="T92" s="105" t="str">
        <f>収入②!L23</f>
        <v/>
      </c>
      <c r="U92" s="105" t="str">
        <f>収入②!M23</f>
        <v/>
      </c>
      <c r="V92" s="105" t="str">
        <f>収入②!N23</f>
        <v/>
      </c>
      <c r="W92" s="105" t="str">
        <f>収入②!O23</f>
        <v/>
      </c>
      <c r="X92" s="105" t="str">
        <f>収入②!P23</f>
        <v/>
      </c>
      <c r="Y92" s="105" t="str">
        <f>収入②!Q23</f>
        <v/>
      </c>
      <c r="Z92" s="105" t="str">
        <f>収入②!R23</f>
        <v/>
      </c>
      <c r="AA92" s="105" t="str">
        <f>収入②!S23</f>
        <v/>
      </c>
      <c r="AB92" s="105" t="str">
        <f>収入②!T23</f>
        <v/>
      </c>
      <c r="AC92" s="105" t="str">
        <f>収入②!U23</f>
        <v/>
      </c>
      <c r="AD92" s="105" t="str">
        <f>収入②!V23</f>
        <v/>
      </c>
      <c r="AE92" s="105" t="str">
        <f>収入②!W23</f>
        <v/>
      </c>
      <c r="AF92" s="105" t="str">
        <f>収入②!X23</f>
        <v/>
      </c>
      <c r="AG92" s="105" t="str">
        <f>収入②!Y23</f>
        <v/>
      </c>
      <c r="AH92" s="105" t="str">
        <f>収入②!Z23</f>
        <v/>
      </c>
      <c r="AI92" s="105" t="str">
        <f>収入②!AA23</f>
        <v/>
      </c>
      <c r="AJ92" s="105" t="str">
        <f>収入②!AB23</f>
        <v/>
      </c>
      <c r="AK92" s="105" t="str">
        <f>収入②!AC23</f>
        <v/>
      </c>
      <c r="AL92" s="105" t="str">
        <f>収入②!AD23</f>
        <v/>
      </c>
      <c r="AM92" s="105" t="str">
        <f>収入②!AE23</f>
        <v/>
      </c>
      <c r="AN92" s="105" t="str">
        <f>収入②!AF23</f>
        <v/>
      </c>
      <c r="AO92" s="105" t="str">
        <f>収入②!AG23</f>
        <v/>
      </c>
      <c r="AP92" s="105" t="str">
        <f>収入②!AH23</f>
        <v/>
      </c>
      <c r="AQ92" s="105" t="str">
        <f>収入②!AI23</f>
        <v/>
      </c>
      <c r="AR92" s="105" t="str">
        <f>収入②!AJ23</f>
        <v/>
      </c>
      <c r="AS92" s="105" t="str">
        <f>収入②!AK23</f>
        <v/>
      </c>
      <c r="AT92" s="105" t="str">
        <f>収入②!AL23</f>
        <v/>
      </c>
      <c r="AU92" s="105" t="str">
        <f>収入②!AM23</f>
        <v/>
      </c>
      <c r="AV92" s="105" t="str">
        <f>収入②!AN23</f>
        <v/>
      </c>
      <c r="AW92" s="105" t="str">
        <f>収入②!AO23</f>
        <v/>
      </c>
      <c r="AX92" s="105" t="str">
        <f>収入②!AP23</f>
        <v/>
      </c>
      <c r="AY92" s="105" t="str">
        <f>収入②!AQ23</f>
        <v/>
      </c>
      <c r="AZ92" s="105" t="str">
        <f>収入②!AR23</f>
        <v/>
      </c>
      <c r="BA92" s="105" t="str">
        <f>収入②!AS23</f>
        <v/>
      </c>
      <c r="BB92" s="105" t="str">
        <f>収入②!AT23</f>
        <v/>
      </c>
      <c r="BC92" s="105" t="str">
        <f>収入②!AU23</f>
        <v/>
      </c>
      <c r="BD92" s="105" t="str">
        <f>収入②!AV23</f>
        <v/>
      </c>
      <c r="BE92" s="105" t="str">
        <f>収入②!AW23</f>
        <v/>
      </c>
      <c r="BF92" s="105" t="str">
        <f>収入②!AX23</f>
        <v/>
      </c>
      <c r="BG92" s="105" t="str">
        <f>収入②!AY23</f>
        <v/>
      </c>
      <c r="BH92" s="82" t="str">
        <f>収入②!AZ23</f>
        <v/>
      </c>
    </row>
    <row r="93" spans="2:60" ht="20.100000000000001" customHeight="1">
      <c r="B93" s="133"/>
      <c r="C93" s="129"/>
      <c r="D93" s="253" t="s">
        <v>230</v>
      </c>
      <c r="E93" s="128"/>
      <c r="F93" s="168">
        <f t="shared" ref="F93:BH93" si="26">SUM(F94:F96)</f>
        <v>0</v>
      </c>
      <c r="G93" s="168">
        <f t="shared" si="26"/>
        <v>0</v>
      </c>
      <c r="H93" s="168">
        <f t="shared" si="26"/>
        <v>0</v>
      </c>
      <c r="I93" s="168">
        <f t="shared" si="26"/>
        <v>0</v>
      </c>
      <c r="J93" s="168">
        <f t="shared" si="26"/>
        <v>0</v>
      </c>
      <c r="K93" s="168">
        <f t="shared" si="26"/>
        <v>0</v>
      </c>
      <c r="L93" s="168">
        <f t="shared" si="26"/>
        <v>0</v>
      </c>
      <c r="M93" s="168">
        <f t="shared" si="26"/>
        <v>0</v>
      </c>
      <c r="N93" s="168">
        <f t="shared" si="26"/>
        <v>0</v>
      </c>
      <c r="O93" s="168">
        <f t="shared" si="26"/>
        <v>0</v>
      </c>
      <c r="P93" s="168">
        <f t="shared" si="26"/>
        <v>0</v>
      </c>
      <c r="Q93" s="168">
        <f t="shared" si="26"/>
        <v>0</v>
      </c>
      <c r="R93" s="168">
        <f t="shared" si="26"/>
        <v>0</v>
      </c>
      <c r="S93" s="168">
        <f t="shared" si="26"/>
        <v>0</v>
      </c>
      <c r="T93" s="168">
        <f t="shared" si="26"/>
        <v>0</v>
      </c>
      <c r="U93" s="168">
        <f t="shared" si="26"/>
        <v>0</v>
      </c>
      <c r="V93" s="168">
        <f t="shared" si="26"/>
        <v>0</v>
      </c>
      <c r="W93" s="168">
        <f t="shared" si="26"/>
        <v>0</v>
      </c>
      <c r="X93" s="168">
        <f t="shared" si="26"/>
        <v>0</v>
      </c>
      <c r="Y93" s="168">
        <f t="shared" si="26"/>
        <v>0</v>
      </c>
      <c r="Z93" s="168">
        <f t="shared" si="26"/>
        <v>0</v>
      </c>
      <c r="AA93" s="168">
        <f t="shared" si="26"/>
        <v>0</v>
      </c>
      <c r="AB93" s="168">
        <f t="shared" si="26"/>
        <v>0</v>
      </c>
      <c r="AC93" s="168">
        <f t="shared" si="26"/>
        <v>0</v>
      </c>
      <c r="AD93" s="168">
        <f t="shared" si="26"/>
        <v>0</v>
      </c>
      <c r="AE93" s="168">
        <f t="shared" si="26"/>
        <v>0</v>
      </c>
      <c r="AF93" s="168">
        <f t="shared" si="26"/>
        <v>0</v>
      </c>
      <c r="AG93" s="168">
        <f t="shared" si="26"/>
        <v>0</v>
      </c>
      <c r="AH93" s="168">
        <f t="shared" si="26"/>
        <v>0</v>
      </c>
      <c r="AI93" s="168">
        <f t="shared" si="26"/>
        <v>0</v>
      </c>
      <c r="AJ93" s="168">
        <f t="shared" si="26"/>
        <v>0</v>
      </c>
      <c r="AK93" s="168">
        <f t="shared" si="26"/>
        <v>0</v>
      </c>
      <c r="AL93" s="168">
        <f t="shared" si="26"/>
        <v>0</v>
      </c>
      <c r="AM93" s="168">
        <f t="shared" si="26"/>
        <v>0</v>
      </c>
      <c r="AN93" s="168">
        <f t="shared" si="26"/>
        <v>0</v>
      </c>
      <c r="AO93" s="168">
        <f t="shared" si="26"/>
        <v>0</v>
      </c>
      <c r="AP93" s="168">
        <f t="shared" si="26"/>
        <v>0</v>
      </c>
      <c r="AQ93" s="168">
        <f t="shared" si="26"/>
        <v>0</v>
      </c>
      <c r="AR93" s="168">
        <f t="shared" si="26"/>
        <v>0</v>
      </c>
      <c r="AS93" s="168">
        <f t="shared" si="26"/>
        <v>0</v>
      </c>
      <c r="AT93" s="168">
        <f t="shared" si="26"/>
        <v>0</v>
      </c>
      <c r="AU93" s="168">
        <f t="shared" si="26"/>
        <v>0</v>
      </c>
      <c r="AV93" s="168">
        <f t="shared" si="26"/>
        <v>0</v>
      </c>
      <c r="AW93" s="168">
        <f t="shared" si="26"/>
        <v>0</v>
      </c>
      <c r="AX93" s="168">
        <f t="shared" si="26"/>
        <v>0</v>
      </c>
      <c r="AY93" s="168">
        <f t="shared" si="26"/>
        <v>0</v>
      </c>
      <c r="AZ93" s="168">
        <f t="shared" si="26"/>
        <v>0</v>
      </c>
      <c r="BA93" s="168">
        <f t="shared" si="26"/>
        <v>0</v>
      </c>
      <c r="BB93" s="168">
        <f t="shared" si="26"/>
        <v>0</v>
      </c>
      <c r="BC93" s="168">
        <f t="shared" si="26"/>
        <v>0</v>
      </c>
      <c r="BD93" s="168">
        <f t="shared" si="26"/>
        <v>0</v>
      </c>
      <c r="BE93" s="168">
        <f t="shared" si="26"/>
        <v>0</v>
      </c>
      <c r="BF93" s="168">
        <f t="shared" si="26"/>
        <v>0</v>
      </c>
      <c r="BG93" s="168">
        <f t="shared" si="26"/>
        <v>0</v>
      </c>
      <c r="BH93" s="169">
        <f t="shared" si="26"/>
        <v>0</v>
      </c>
    </row>
    <row r="94" spans="2:60" ht="20.100000000000001" customHeight="1">
      <c r="B94" s="133"/>
      <c r="C94" s="129"/>
      <c r="D94" s="129"/>
      <c r="E94" s="128" t="s">
        <v>231</v>
      </c>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41"/>
    </row>
    <row r="95" spans="2:60" ht="20.100000000000001" customHeight="1">
      <c r="B95" s="133"/>
      <c r="C95" s="129"/>
      <c r="D95" s="129"/>
      <c r="E95" s="128" t="s">
        <v>266</v>
      </c>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41"/>
    </row>
    <row r="96" spans="2:60" ht="20.100000000000001" customHeight="1">
      <c r="B96" s="133"/>
      <c r="C96" s="129"/>
      <c r="D96" s="129"/>
      <c r="E96" s="213"/>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41"/>
    </row>
    <row r="97" spans="2:60" ht="20.100000000000001" customHeight="1">
      <c r="B97" s="133"/>
      <c r="C97" s="253" t="s">
        <v>225</v>
      </c>
      <c r="D97" s="127"/>
      <c r="E97" s="128"/>
      <c r="F97" s="168">
        <f t="shared" ref="F97:BH97" si="27">SUM(F98:F103)</f>
        <v>0</v>
      </c>
      <c r="G97" s="168">
        <f t="shared" si="27"/>
        <v>0</v>
      </c>
      <c r="H97" s="168">
        <f t="shared" si="27"/>
        <v>0</v>
      </c>
      <c r="I97" s="168">
        <f t="shared" si="27"/>
        <v>0</v>
      </c>
      <c r="J97" s="168">
        <f t="shared" si="27"/>
        <v>0</v>
      </c>
      <c r="K97" s="168">
        <f t="shared" si="27"/>
        <v>0</v>
      </c>
      <c r="L97" s="168">
        <f t="shared" si="27"/>
        <v>0</v>
      </c>
      <c r="M97" s="168">
        <f t="shared" si="27"/>
        <v>0</v>
      </c>
      <c r="N97" s="168">
        <f t="shared" si="27"/>
        <v>0</v>
      </c>
      <c r="O97" s="168">
        <f t="shared" si="27"/>
        <v>0</v>
      </c>
      <c r="P97" s="168">
        <f t="shared" si="27"/>
        <v>0</v>
      </c>
      <c r="Q97" s="168">
        <f t="shared" si="27"/>
        <v>0</v>
      </c>
      <c r="R97" s="168">
        <f t="shared" si="27"/>
        <v>0</v>
      </c>
      <c r="S97" s="168">
        <f t="shared" si="27"/>
        <v>0</v>
      </c>
      <c r="T97" s="168">
        <f t="shared" si="27"/>
        <v>0</v>
      </c>
      <c r="U97" s="168">
        <f t="shared" si="27"/>
        <v>0</v>
      </c>
      <c r="V97" s="168">
        <f t="shared" si="27"/>
        <v>0</v>
      </c>
      <c r="W97" s="168">
        <f t="shared" si="27"/>
        <v>0</v>
      </c>
      <c r="X97" s="168">
        <f t="shared" si="27"/>
        <v>0</v>
      </c>
      <c r="Y97" s="168">
        <f t="shared" si="27"/>
        <v>0</v>
      </c>
      <c r="Z97" s="168">
        <f t="shared" si="27"/>
        <v>0</v>
      </c>
      <c r="AA97" s="168">
        <f t="shared" si="27"/>
        <v>0</v>
      </c>
      <c r="AB97" s="168">
        <f t="shared" si="27"/>
        <v>0</v>
      </c>
      <c r="AC97" s="168">
        <f t="shared" si="27"/>
        <v>0</v>
      </c>
      <c r="AD97" s="168">
        <f t="shared" si="27"/>
        <v>0</v>
      </c>
      <c r="AE97" s="168">
        <f t="shared" si="27"/>
        <v>0</v>
      </c>
      <c r="AF97" s="168">
        <f t="shared" si="27"/>
        <v>0</v>
      </c>
      <c r="AG97" s="168">
        <f t="shared" si="27"/>
        <v>0</v>
      </c>
      <c r="AH97" s="168">
        <f t="shared" si="27"/>
        <v>0</v>
      </c>
      <c r="AI97" s="168">
        <f t="shared" si="27"/>
        <v>0</v>
      </c>
      <c r="AJ97" s="168">
        <f t="shared" si="27"/>
        <v>0</v>
      </c>
      <c r="AK97" s="168">
        <f t="shared" si="27"/>
        <v>0</v>
      </c>
      <c r="AL97" s="168">
        <f t="shared" si="27"/>
        <v>0</v>
      </c>
      <c r="AM97" s="168">
        <f t="shared" si="27"/>
        <v>0</v>
      </c>
      <c r="AN97" s="168">
        <f t="shared" si="27"/>
        <v>0</v>
      </c>
      <c r="AO97" s="168">
        <f t="shared" si="27"/>
        <v>0</v>
      </c>
      <c r="AP97" s="168">
        <f t="shared" si="27"/>
        <v>0</v>
      </c>
      <c r="AQ97" s="168">
        <f t="shared" si="27"/>
        <v>0</v>
      </c>
      <c r="AR97" s="168">
        <f t="shared" si="27"/>
        <v>0</v>
      </c>
      <c r="AS97" s="168">
        <f t="shared" si="27"/>
        <v>0</v>
      </c>
      <c r="AT97" s="168">
        <f t="shared" si="27"/>
        <v>0</v>
      </c>
      <c r="AU97" s="168">
        <f t="shared" si="27"/>
        <v>0</v>
      </c>
      <c r="AV97" s="168">
        <f t="shared" si="27"/>
        <v>0</v>
      </c>
      <c r="AW97" s="168">
        <f t="shared" si="27"/>
        <v>0</v>
      </c>
      <c r="AX97" s="168">
        <f t="shared" si="27"/>
        <v>0</v>
      </c>
      <c r="AY97" s="168">
        <f t="shared" si="27"/>
        <v>0</v>
      </c>
      <c r="AZ97" s="168">
        <f t="shared" si="27"/>
        <v>0</v>
      </c>
      <c r="BA97" s="168">
        <f t="shared" si="27"/>
        <v>0</v>
      </c>
      <c r="BB97" s="168">
        <f t="shared" si="27"/>
        <v>0</v>
      </c>
      <c r="BC97" s="168">
        <f t="shared" si="27"/>
        <v>0</v>
      </c>
      <c r="BD97" s="168">
        <f t="shared" si="27"/>
        <v>0</v>
      </c>
      <c r="BE97" s="168">
        <f t="shared" si="27"/>
        <v>0</v>
      </c>
      <c r="BF97" s="168">
        <f t="shared" si="27"/>
        <v>0</v>
      </c>
      <c r="BG97" s="168">
        <f t="shared" si="27"/>
        <v>0</v>
      </c>
      <c r="BH97" s="169">
        <f t="shared" si="27"/>
        <v>0</v>
      </c>
    </row>
    <row r="98" spans="2:60" ht="20.100000000000001" customHeight="1">
      <c r="B98" s="133"/>
      <c r="C98" s="129"/>
      <c r="D98" s="126" t="s">
        <v>232</v>
      </c>
      <c r="E98" s="128"/>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41"/>
    </row>
    <row r="99" spans="2:60" ht="20.100000000000001" customHeight="1">
      <c r="B99" s="133"/>
      <c r="C99" s="129"/>
      <c r="D99" s="126" t="s">
        <v>233</v>
      </c>
      <c r="E99" s="128"/>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41"/>
    </row>
    <row r="100" spans="2:60" ht="20.100000000000001" customHeight="1">
      <c r="B100" s="133"/>
      <c r="C100" s="129"/>
      <c r="D100" s="126" t="s">
        <v>234</v>
      </c>
      <c r="E100" s="128"/>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41"/>
    </row>
    <row r="101" spans="2:60" ht="20.100000000000001" customHeight="1">
      <c r="B101" s="133"/>
      <c r="C101" s="129"/>
      <c r="D101" s="126" t="s">
        <v>235</v>
      </c>
      <c r="E101" s="128"/>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41"/>
    </row>
    <row r="102" spans="2:60" ht="20.100000000000001" customHeight="1">
      <c r="B102" s="133"/>
      <c r="C102" s="129"/>
      <c r="D102" s="126" t="s">
        <v>236</v>
      </c>
      <c r="E102" s="128"/>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41"/>
    </row>
    <row r="103" spans="2:60" ht="20.100000000000001" customHeight="1">
      <c r="B103" s="133"/>
      <c r="C103" s="129"/>
      <c r="D103" s="525"/>
      <c r="E103" s="498"/>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41"/>
    </row>
    <row r="104" spans="2:60" ht="20.100000000000001" customHeight="1" thickBot="1">
      <c r="B104" s="133"/>
      <c r="C104" s="253" t="s">
        <v>229</v>
      </c>
      <c r="D104" s="130"/>
      <c r="E104" s="260"/>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43"/>
    </row>
    <row r="105" spans="2:60" ht="20.100000000000001" customHeight="1" thickTop="1">
      <c r="B105" s="252" t="s">
        <v>228</v>
      </c>
      <c r="C105" s="261"/>
      <c r="D105" s="261"/>
      <c r="E105" s="261"/>
      <c r="F105" s="106">
        <f t="shared" ref="F105:BH105" si="28">SUM(F91,F97,F104)</f>
        <v>0</v>
      </c>
      <c r="G105" s="106">
        <f t="shared" si="28"/>
        <v>0</v>
      </c>
      <c r="H105" s="106">
        <f t="shared" si="28"/>
        <v>0</v>
      </c>
      <c r="I105" s="106">
        <f t="shared" si="28"/>
        <v>0</v>
      </c>
      <c r="J105" s="106">
        <f t="shared" si="28"/>
        <v>0</v>
      </c>
      <c r="K105" s="106">
        <f t="shared" si="28"/>
        <v>0</v>
      </c>
      <c r="L105" s="106">
        <f t="shared" si="28"/>
        <v>0</v>
      </c>
      <c r="M105" s="106">
        <f t="shared" si="28"/>
        <v>0</v>
      </c>
      <c r="N105" s="106">
        <f t="shared" si="28"/>
        <v>0</v>
      </c>
      <c r="O105" s="106">
        <f t="shared" si="28"/>
        <v>0</v>
      </c>
      <c r="P105" s="106">
        <f t="shared" si="28"/>
        <v>0</v>
      </c>
      <c r="Q105" s="106">
        <f t="shared" si="28"/>
        <v>0</v>
      </c>
      <c r="R105" s="106">
        <f t="shared" si="28"/>
        <v>0</v>
      </c>
      <c r="S105" s="106">
        <f t="shared" si="28"/>
        <v>0</v>
      </c>
      <c r="T105" s="106">
        <f t="shared" si="28"/>
        <v>0</v>
      </c>
      <c r="U105" s="106">
        <f t="shared" si="28"/>
        <v>0</v>
      </c>
      <c r="V105" s="106">
        <f t="shared" si="28"/>
        <v>0</v>
      </c>
      <c r="W105" s="106">
        <f t="shared" si="28"/>
        <v>0</v>
      </c>
      <c r="X105" s="106">
        <f t="shared" si="28"/>
        <v>0</v>
      </c>
      <c r="Y105" s="106">
        <f t="shared" si="28"/>
        <v>0</v>
      </c>
      <c r="Z105" s="106">
        <f t="shared" si="28"/>
        <v>0</v>
      </c>
      <c r="AA105" s="106">
        <f t="shared" si="28"/>
        <v>0</v>
      </c>
      <c r="AB105" s="106">
        <f t="shared" si="28"/>
        <v>0</v>
      </c>
      <c r="AC105" s="106">
        <f t="shared" si="28"/>
        <v>0</v>
      </c>
      <c r="AD105" s="106">
        <f t="shared" si="28"/>
        <v>0</v>
      </c>
      <c r="AE105" s="106">
        <f t="shared" si="28"/>
        <v>0</v>
      </c>
      <c r="AF105" s="106">
        <f t="shared" si="28"/>
        <v>0</v>
      </c>
      <c r="AG105" s="106">
        <f t="shared" si="28"/>
        <v>0</v>
      </c>
      <c r="AH105" s="106">
        <f t="shared" si="28"/>
        <v>0</v>
      </c>
      <c r="AI105" s="106">
        <f t="shared" si="28"/>
        <v>0</v>
      </c>
      <c r="AJ105" s="106">
        <f t="shared" si="28"/>
        <v>0</v>
      </c>
      <c r="AK105" s="106">
        <f t="shared" si="28"/>
        <v>0</v>
      </c>
      <c r="AL105" s="106">
        <f t="shared" si="28"/>
        <v>0</v>
      </c>
      <c r="AM105" s="106">
        <f t="shared" si="28"/>
        <v>0</v>
      </c>
      <c r="AN105" s="106">
        <f t="shared" si="28"/>
        <v>0</v>
      </c>
      <c r="AO105" s="106">
        <f t="shared" si="28"/>
        <v>0</v>
      </c>
      <c r="AP105" s="106">
        <f t="shared" si="28"/>
        <v>0</v>
      </c>
      <c r="AQ105" s="106">
        <f t="shared" si="28"/>
        <v>0</v>
      </c>
      <c r="AR105" s="106">
        <f t="shared" si="28"/>
        <v>0</v>
      </c>
      <c r="AS105" s="106">
        <f t="shared" si="28"/>
        <v>0</v>
      </c>
      <c r="AT105" s="106">
        <f t="shared" si="28"/>
        <v>0</v>
      </c>
      <c r="AU105" s="106">
        <f t="shared" si="28"/>
        <v>0</v>
      </c>
      <c r="AV105" s="106">
        <f t="shared" si="28"/>
        <v>0</v>
      </c>
      <c r="AW105" s="106">
        <f t="shared" si="28"/>
        <v>0</v>
      </c>
      <c r="AX105" s="106">
        <f t="shared" si="28"/>
        <v>0</v>
      </c>
      <c r="AY105" s="106">
        <f t="shared" si="28"/>
        <v>0</v>
      </c>
      <c r="AZ105" s="106">
        <f t="shared" si="28"/>
        <v>0</v>
      </c>
      <c r="BA105" s="106">
        <f t="shared" si="28"/>
        <v>0</v>
      </c>
      <c r="BB105" s="106">
        <f t="shared" si="28"/>
        <v>0</v>
      </c>
      <c r="BC105" s="106">
        <f t="shared" si="28"/>
        <v>0</v>
      </c>
      <c r="BD105" s="106">
        <f t="shared" si="28"/>
        <v>0</v>
      </c>
      <c r="BE105" s="106">
        <f t="shared" si="28"/>
        <v>0</v>
      </c>
      <c r="BF105" s="106">
        <f t="shared" si="28"/>
        <v>0</v>
      </c>
      <c r="BG105" s="106">
        <f t="shared" si="28"/>
        <v>0</v>
      </c>
      <c r="BH105" s="120">
        <f t="shared" si="28"/>
        <v>0</v>
      </c>
    </row>
    <row r="106" spans="2:60" ht="20.100000000000001" customHeight="1">
      <c r="B106" s="131" t="s">
        <v>189</v>
      </c>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32"/>
    </row>
    <row r="107" spans="2:60" ht="20.100000000000001" customHeight="1">
      <c r="B107" s="134"/>
      <c r="C107" s="351" t="s">
        <v>238</v>
      </c>
      <c r="D107" s="127"/>
      <c r="E107" s="128"/>
      <c r="F107" s="168">
        <f t="shared" ref="F107:AK107" si="29">SUM(F108:F111)</f>
        <v>0</v>
      </c>
      <c r="G107" s="168">
        <f t="shared" si="29"/>
        <v>0</v>
      </c>
      <c r="H107" s="168">
        <f t="shared" si="29"/>
        <v>0</v>
      </c>
      <c r="I107" s="168">
        <f t="shared" si="29"/>
        <v>0</v>
      </c>
      <c r="J107" s="168">
        <f t="shared" si="29"/>
        <v>0</v>
      </c>
      <c r="K107" s="168">
        <f t="shared" si="29"/>
        <v>0</v>
      </c>
      <c r="L107" s="168">
        <f t="shared" si="29"/>
        <v>0</v>
      </c>
      <c r="M107" s="168">
        <f t="shared" si="29"/>
        <v>0</v>
      </c>
      <c r="N107" s="168">
        <f t="shared" si="29"/>
        <v>0</v>
      </c>
      <c r="O107" s="168">
        <f t="shared" si="29"/>
        <v>0</v>
      </c>
      <c r="P107" s="168">
        <f t="shared" si="29"/>
        <v>0</v>
      </c>
      <c r="Q107" s="168">
        <f t="shared" si="29"/>
        <v>0</v>
      </c>
      <c r="R107" s="168">
        <f t="shared" si="29"/>
        <v>0</v>
      </c>
      <c r="S107" s="168">
        <f t="shared" si="29"/>
        <v>0</v>
      </c>
      <c r="T107" s="168">
        <f t="shared" si="29"/>
        <v>0</v>
      </c>
      <c r="U107" s="168">
        <f t="shared" si="29"/>
        <v>0</v>
      </c>
      <c r="V107" s="168">
        <f t="shared" si="29"/>
        <v>0</v>
      </c>
      <c r="W107" s="168">
        <f t="shared" si="29"/>
        <v>0</v>
      </c>
      <c r="X107" s="168">
        <f t="shared" si="29"/>
        <v>0</v>
      </c>
      <c r="Y107" s="168">
        <f t="shared" si="29"/>
        <v>0</v>
      </c>
      <c r="Z107" s="168">
        <f t="shared" si="29"/>
        <v>0</v>
      </c>
      <c r="AA107" s="168">
        <f t="shared" si="29"/>
        <v>0</v>
      </c>
      <c r="AB107" s="168">
        <f t="shared" si="29"/>
        <v>0</v>
      </c>
      <c r="AC107" s="168">
        <f t="shared" si="29"/>
        <v>0</v>
      </c>
      <c r="AD107" s="168">
        <f t="shared" si="29"/>
        <v>0</v>
      </c>
      <c r="AE107" s="168">
        <f t="shared" si="29"/>
        <v>0</v>
      </c>
      <c r="AF107" s="168">
        <f t="shared" si="29"/>
        <v>0</v>
      </c>
      <c r="AG107" s="168">
        <f t="shared" si="29"/>
        <v>0</v>
      </c>
      <c r="AH107" s="168">
        <f t="shared" si="29"/>
        <v>0</v>
      </c>
      <c r="AI107" s="168">
        <f t="shared" si="29"/>
        <v>0</v>
      </c>
      <c r="AJ107" s="168">
        <f t="shared" si="29"/>
        <v>0</v>
      </c>
      <c r="AK107" s="168">
        <f t="shared" si="29"/>
        <v>0</v>
      </c>
      <c r="AL107" s="168">
        <f t="shared" ref="AL107:BH107" si="30">SUM(AL108:AL111)</f>
        <v>0</v>
      </c>
      <c r="AM107" s="168">
        <f t="shared" si="30"/>
        <v>0</v>
      </c>
      <c r="AN107" s="168">
        <f t="shared" si="30"/>
        <v>0</v>
      </c>
      <c r="AO107" s="168">
        <f t="shared" si="30"/>
        <v>0</v>
      </c>
      <c r="AP107" s="168">
        <f t="shared" si="30"/>
        <v>0</v>
      </c>
      <c r="AQ107" s="168">
        <f t="shared" si="30"/>
        <v>0</v>
      </c>
      <c r="AR107" s="168">
        <f t="shared" si="30"/>
        <v>0</v>
      </c>
      <c r="AS107" s="168">
        <f t="shared" si="30"/>
        <v>0</v>
      </c>
      <c r="AT107" s="168">
        <f t="shared" si="30"/>
        <v>0</v>
      </c>
      <c r="AU107" s="168">
        <f t="shared" si="30"/>
        <v>0</v>
      </c>
      <c r="AV107" s="168">
        <f t="shared" si="30"/>
        <v>0</v>
      </c>
      <c r="AW107" s="168">
        <f t="shared" si="30"/>
        <v>0</v>
      </c>
      <c r="AX107" s="168">
        <f t="shared" si="30"/>
        <v>0</v>
      </c>
      <c r="AY107" s="168">
        <f t="shared" si="30"/>
        <v>0</v>
      </c>
      <c r="AZ107" s="168">
        <f t="shared" si="30"/>
        <v>0</v>
      </c>
      <c r="BA107" s="168">
        <f t="shared" si="30"/>
        <v>0</v>
      </c>
      <c r="BB107" s="168">
        <f t="shared" si="30"/>
        <v>0</v>
      </c>
      <c r="BC107" s="168">
        <f t="shared" si="30"/>
        <v>0</v>
      </c>
      <c r="BD107" s="168">
        <f t="shared" si="30"/>
        <v>0</v>
      </c>
      <c r="BE107" s="168">
        <f t="shared" si="30"/>
        <v>0</v>
      </c>
      <c r="BF107" s="168">
        <f t="shared" si="30"/>
        <v>0</v>
      </c>
      <c r="BG107" s="168">
        <f t="shared" si="30"/>
        <v>0</v>
      </c>
      <c r="BH107" s="169">
        <f t="shared" si="30"/>
        <v>0</v>
      </c>
    </row>
    <row r="108" spans="2:60" ht="20.100000000000001" customHeight="1">
      <c r="B108" s="133"/>
      <c r="C108" s="129"/>
      <c r="D108" s="127" t="s">
        <v>170</v>
      </c>
      <c r="E108" s="128"/>
      <c r="F108" s="99"/>
      <c r="G108" s="99"/>
      <c r="H108" s="99"/>
      <c r="I108" s="99"/>
      <c r="J108" s="99"/>
      <c r="K108" s="168" t="str">
        <f>支出②!K45</f>
        <v/>
      </c>
      <c r="L108" s="168" t="str">
        <f>支出②!L45</f>
        <v/>
      </c>
      <c r="M108" s="168" t="str">
        <f>支出②!M45</f>
        <v/>
      </c>
      <c r="N108" s="168" t="str">
        <f>支出②!N45</f>
        <v/>
      </c>
      <c r="O108" s="168" t="str">
        <f>支出②!O45</f>
        <v/>
      </c>
      <c r="P108" s="168" t="str">
        <f>支出②!P45</f>
        <v/>
      </c>
      <c r="Q108" s="168" t="str">
        <f>支出②!Q45</f>
        <v/>
      </c>
      <c r="R108" s="168" t="str">
        <f>支出②!R45</f>
        <v/>
      </c>
      <c r="S108" s="168" t="str">
        <f>支出②!S45</f>
        <v/>
      </c>
      <c r="T108" s="168" t="str">
        <f>支出②!T45</f>
        <v/>
      </c>
      <c r="U108" s="168" t="str">
        <f>支出②!U45</f>
        <v/>
      </c>
      <c r="V108" s="168" t="str">
        <f>支出②!V45</f>
        <v/>
      </c>
      <c r="W108" s="168" t="str">
        <f>支出②!W45</f>
        <v/>
      </c>
      <c r="X108" s="168" t="str">
        <f>支出②!X45</f>
        <v/>
      </c>
      <c r="Y108" s="168" t="str">
        <f>支出②!Y45</f>
        <v/>
      </c>
      <c r="Z108" s="168" t="str">
        <f>支出②!Z45</f>
        <v/>
      </c>
      <c r="AA108" s="168" t="str">
        <f>支出②!AA45</f>
        <v/>
      </c>
      <c r="AB108" s="168" t="str">
        <f>支出②!AB45</f>
        <v/>
      </c>
      <c r="AC108" s="168" t="str">
        <f>支出②!AC45</f>
        <v/>
      </c>
      <c r="AD108" s="168" t="str">
        <f>支出②!AD45</f>
        <v/>
      </c>
      <c r="AE108" s="168" t="str">
        <f>支出②!AE45</f>
        <v/>
      </c>
      <c r="AF108" s="168" t="str">
        <f>支出②!AF45</f>
        <v/>
      </c>
      <c r="AG108" s="168" t="str">
        <f>支出②!AG45</f>
        <v/>
      </c>
      <c r="AH108" s="168" t="str">
        <f>支出②!AH45</f>
        <v/>
      </c>
      <c r="AI108" s="168" t="str">
        <f>支出②!AI45</f>
        <v/>
      </c>
      <c r="AJ108" s="168" t="str">
        <f>支出②!AJ45</f>
        <v/>
      </c>
      <c r="AK108" s="168" t="str">
        <f>支出②!AK45</f>
        <v/>
      </c>
      <c r="AL108" s="168" t="str">
        <f>支出②!AL45</f>
        <v/>
      </c>
      <c r="AM108" s="168" t="str">
        <f>支出②!AM45</f>
        <v/>
      </c>
      <c r="AN108" s="168" t="str">
        <f>支出②!AN45</f>
        <v/>
      </c>
      <c r="AO108" s="168" t="str">
        <f>支出②!AO45</f>
        <v/>
      </c>
      <c r="AP108" s="168" t="str">
        <f>支出②!AP45</f>
        <v/>
      </c>
      <c r="AQ108" s="168" t="str">
        <f>支出②!AQ45</f>
        <v/>
      </c>
      <c r="AR108" s="168" t="str">
        <f>支出②!AR45</f>
        <v/>
      </c>
      <c r="AS108" s="168" t="str">
        <f>支出②!AS45</f>
        <v/>
      </c>
      <c r="AT108" s="168" t="str">
        <f>支出②!AT45</f>
        <v/>
      </c>
      <c r="AU108" s="168" t="str">
        <f>支出②!AU45</f>
        <v/>
      </c>
      <c r="AV108" s="168" t="str">
        <f>支出②!AV45</f>
        <v/>
      </c>
      <c r="AW108" s="168" t="str">
        <f>支出②!AW45</f>
        <v/>
      </c>
      <c r="AX108" s="168" t="str">
        <f>支出②!AX45</f>
        <v/>
      </c>
      <c r="AY108" s="168" t="str">
        <f>支出②!AY45</f>
        <v/>
      </c>
      <c r="AZ108" s="168" t="str">
        <f>支出②!AZ45</f>
        <v/>
      </c>
      <c r="BA108" s="168" t="str">
        <f>支出②!BA45</f>
        <v/>
      </c>
      <c r="BB108" s="168" t="str">
        <f>支出②!BB45</f>
        <v/>
      </c>
      <c r="BC108" s="168" t="str">
        <f>支出②!BC45</f>
        <v/>
      </c>
      <c r="BD108" s="168" t="str">
        <f>支出②!BD45</f>
        <v/>
      </c>
      <c r="BE108" s="168" t="str">
        <f>支出②!BE45</f>
        <v/>
      </c>
      <c r="BF108" s="168" t="str">
        <f>支出②!BF45</f>
        <v/>
      </c>
      <c r="BG108" s="168" t="str">
        <f>支出②!BG45</f>
        <v/>
      </c>
      <c r="BH108" s="169" t="str">
        <f>支出②!BH45</f>
        <v/>
      </c>
    </row>
    <row r="109" spans="2:60" ht="20.100000000000001" customHeight="1">
      <c r="B109" s="133"/>
      <c r="C109" s="129"/>
      <c r="D109" s="127" t="s">
        <v>267</v>
      </c>
      <c r="E109" s="128"/>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266"/>
    </row>
    <row r="110" spans="2:60" ht="20.100000000000001" customHeight="1">
      <c r="B110" s="133"/>
      <c r="C110" s="129"/>
      <c r="D110" s="532" t="s">
        <v>496</v>
      </c>
      <c r="E110" s="533"/>
      <c r="F110" s="99"/>
      <c r="G110" s="99"/>
      <c r="H110" s="99"/>
      <c r="I110" s="99"/>
      <c r="J110" s="99"/>
      <c r="K110" s="168">
        <f>支出②!K38-支出②!K26-支出②!K22-支出②!K23</f>
        <v>0</v>
      </c>
      <c r="L110" s="168">
        <f>支出②!L38-支出②!L26-支出②!L22-支出②!L23</f>
        <v>0</v>
      </c>
      <c r="M110" s="168">
        <f>支出②!M38-支出②!M26-支出②!M22-支出②!M23</f>
        <v>0</v>
      </c>
      <c r="N110" s="168">
        <f>支出②!N38-支出②!N26-支出②!N22-支出②!N23</f>
        <v>0</v>
      </c>
      <c r="O110" s="168">
        <f>支出②!O38-支出②!O26-支出②!O22-支出②!O23</f>
        <v>0</v>
      </c>
      <c r="P110" s="168">
        <f>支出②!P38-支出②!P26-支出②!P22-支出②!P23</f>
        <v>0</v>
      </c>
      <c r="Q110" s="168">
        <f>支出②!Q38-支出②!Q26-支出②!Q22-支出②!Q23</f>
        <v>0</v>
      </c>
      <c r="R110" s="168">
        <f>支出②!R38-支出②!R26-支出②!R22-支出②!R23</f>
        <v>0</v>
      </c>
      <c r="S110" s="168">
        <f>支出②!S38-支出②!S26-支出②!S22-支出②!S23</f>
        <v>0</v>
      </c>
      <c r="T110" s="168">
        <f>支出②!T38-支出②!T26-支出②!T22-支出②!T23</f>
        <v>0</v>
      </c>
      <c r="U110" s="168">
        <f>支出②!U38-支出②!U26-支出②!U22-支出②!U23</f>
        <v>0</v>
      </c>
      <c r="V110" s="168">
        <f>支出②!V38-支出②!V26-支出②!V22-支出②!V23</f>
        <v>0</v>
      </c>
      <c r="W110" s="168">
        <f>支出②!W38-支出②!W26-支出②!W22-支出②!W23</f>
        <v>0</v>
      </c>
      <c r="X110" s="168">
        <f>支出②!X38-支出②!X26-支出②!X22-支出②!X23</f>
        <v>0</v>
      </c>
      <c r="Y110" s="168">
        <f>支出②!Y38-支出②!Y26-支出②!Y22-支出②!Y23</f>
        <v>0</v>
      </c>
      <c r="Z110" s="168">
        <f>支出②!Z38-支出②!Z26-支出②!Z22-支出②!Z23</f>
        <v>0</v>
      </c>
      <c r="AA110" s="168">
        <f>支出②!AA38-支出②!AA26-支出②!AA22-支出②!AA23</f>
        <v>0</v>
      </c>
      <c r="AB110" s="168">
        <f>支出②!AB38-支出②!AB26-支出②!AB22-支出②!AB23</f>
        <v>0</v>
      </c>
      <c r="AC110" s="168">
        <f>支出②!AC38-支出②!AC26-支出②!AC22-支出②!AC23</f>
        <v>0</v>
      </c>
      <c r="AD110" s="168">
        <f>支出②!AD38-支出②!AD26-支出②!AD22-支出②!AD23</f>
        <v>0</v>
      </c>
      <c r="AE110" s="168">
        <f>支出②!AE38-支出②!AE26-支出②!AE22-支出②!AE23</f>
        <v>0</v>
      </c>
      <c r="AF110" s="168">
        <f>支出②!AF38-支出②!AF26-支出②!AF22-支出②!AF23</f>
        <v>0</v>
      </c>
      <c r="AG110" s="168">
        <f>支出②!AG38-支出②!AG26-支出②!AG22-支出②!AG23</f>
        <v>0</v>
      </c>
      <c r="AH110" s="168">
        <f>支出②!AH38-支出②!AH26-支出②!AH22-支出②!AH23</f>
        <v>0</v>
      </c>
      <c r="AI110" s="168">
        <f>支出②!AI38-支出②!AI26-支出②!AI22-支出②!AI23</f>
        <v>0</v>
      </c>
      <c r="AJ110" s="168">
        <f>支出②!AJ38-支出②!AJ26-支出②!AJ22-支出②!AJ23</f>
        <v>0</v>
      </c>
      <c r="AK110" s="168">
        <f>支出②!AK38-支出②!AK26-支出②!AK22-支出②!AK23</f>
        <v>0</v>
      </c>
      <c r="AL110" s="168">
        <f>支出②!AL38-支出②!AL26-支出②!AL22-支出②!AL23</f>
        <v>0</v>
      </c>
      <c r="AM110" s="168">
        <f>支出②!AM38-支出②!AM26-支出②!AM22-支出②!AM23</f>
        <v>0</v>
      </c>
      <c r="AN110" s="168">
        <f>支出②!AN38-支出②!AN26-支出②!AN22-支出②!AN23</f>
        <v>0</v>
      </c>
      <c r="AO110" s="168">
        <f>支出②!AO38-支出②!AO26-支出②!AO22-支出②!AO23</f>
        <v>0</v>
      </c>
      <c r="AP110" s="168">
        <f>支出②!AP38-支出②!AP26-支出②!AP22-支出②!AP23</f>
        <v>0</v>
      </c>
      <c r="AQ110" s="168">
        <f>支出②!AQ38-支出②!AQ26-支出②!AQ22-支出②!AQ23</f>
        <v>0</v>
      </c>
      <c r="AR110" s="168">
        <f>支出②!AR38-支出②!AR26-支出②!AR22-支出②!AR23</f>
        <v>0</v>
      </c>
      <c r="AS110" s="168">
        <f>支出②!AS38-支出②!AS26-支出②!AS22-支出②!AS23</f>
        <v>0</v>
      </c>
      <c r="AT110" s="168">
        <f>支出②!AT38-支出②!AT26-支出②!AT22-支出②!AT23</f>
        <v>0</v>
      </c>
      <c r="AU110" s="168">
        <f>支出②!AU38-支出②!AU26-支出②!AU22-支出②!AU23</f>
        <v>0</v>
      </c>
      <c r="AV110" s="168">
        <f>支出②!AV38-支出②!AV26-支出②!AV22-支出②!AV23</f>
        <v>0</v>
      </c>
      <c r="AW110" s="168">
        <f>支出②!AW38-支出②!AW26-支出②!AW22-支出②!AW23</f>
        <v>0</v>
      </c>
      <c r="AX110" s="168">
        <f>支出②!AX38-支出②!AX26-支出②!AX22-支出②!AX23</f>
        <v>0</v>
      </c>
      <c r="AY110" s="168">
        <f>支出②!AY38-支出②!AY26-支出②!AY22-支出②!AY23</f>
        <v>0</v>
      </c>
      <c r="AZ110" s="168">
        <f>支出②!AZ38-支出②!AZ26-支出②!AZ22-支出②!AZ23</f>
        <v>0</v>
      </c>
      <c r="BA110" s="168">
        <f>支出②!BA38-支出②!BA26-支出②!BA22-支出②!BA23</f>
        <v>0</v>
      </c>
      <c r="BB110" s="168">
        <f>支出②!BB38-支出②!BB26-支出②!BB22-支出②!BB23</f>
        <v>0</v>
      </c>
      <c r="BC110" s="168">
        <f>支出②!BC38-支出②!BC26-支出②!BC22-支出②!BC23</f>
        <v>0</v>
      </c>
      <c r="BD110" s="168">
        <f>支出②!BD38-支出②!BD26-支出②!BD22-支出②!BD23</f>
        <v>0</v>
      </c>
      <c r="BE110" s="168">
        <f>支出②!BE38-支出②!BE26-支出②!BE22-支出②!BE23</f>
        <v>0</v>
      </c>
      <c r="BF110" s="168">
        <f>支出②!BF38-支出②!BF26-支出②!BF22-支出②!BF23</f>
        <v>0</v>
      </c>
      <c r="BG110" s="168">
        <f>支出②!BG38-支出②!BG26-支出②!BG22-支出②!BG23</f>
        <v>0</v>
      </c>
      <c r="BH110" s="169">
        <f>支出②!BH38-支出②!BH26-支出②!BH22-支出②!BH23</f>
        <v>0</v>
      </c>
    </row>
    <row r="111" spans="2:60" ht="20.100000000000001" customHeight="1">
      <c r="B111" s="133"/>
      <c r="C111" s="129"/>
      <c r="D111" s="525"/>
      <c r="E111" s="498"/>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266"/>
    </row>
    <row r="112" spans="2:60" ht="20.100000000000001" customHeight="1">
      <c r="B112" s="133"/>
      <c r="C112" s="253" t="s">
        <v>239</v>
      </c>
      <c r="D112" s="127"/>
      <c r="E112" s="128"/>
      <c r="F112" s="168">
        <f t="shared" ref="F112:AK112" si="31">SUM(F113:F116)</f>
        <v>0</v>
      </c>
      <c r="G112" s="168">
        <f t="shared" si="31"/>
        <v>0</v>
      </c>
      <c r="H112" s="168">
        <f t="shared" si="31"/>
        <v>0</v>
      </c>
      <c r="I112" s="168">
        <f t="shared" si="31"/>
        <v>0</v>
      </c>
      <c r="J112" s="168">
        <f t="shared" si="31"/>
        <v>0</v>
      </c>
      <c r="K112" s="168">
        <f t="shared" si="31"/>
        <v>0</v>
      </c>
      <c r="L112" s="168">
        <f t="shared" si="31"/>
        <v>0</v>
      </c>
      <c r="M112" s="168">
        <f t="shared" si="31"/>
        <v>0</v>
      </c>
      <c r="N112" s="168">
        <f t="shared" si="31"/>
        <v>0</v>
      </c>
      <c r="O112" s="168">
        <f t="shared" si="31"/>
        <v>0</v>
      </c>
      <c r="P112" s="168">
        <f t="shared" si="31"/>
        <v>0</v>
      </c>
      <c r="Q112" s="168">
        <f t="shared" si="31"/>
        <v>0</v>
      </c>
      <c r="R112" s="168">
        <f t="shared" si="31"/>
        <v>0</v>
      </c>
      <c r="S112" s="168">
        <f t="shared" si="31"/>
        <v>0</v>
      </c>
      <c r="T112" s="168">
        <f t="shared" si="31"/>
        <v>0</v>
      </c>
      <c r="U112" s="168">
        <f t="shared" si="31"/>
        <v>0</v>
      </c>
      <c r="V112" s="168">
        <f t="shared" si="31"/>
        <v>0</v>
      </c>
      <c r="W112" s="168">
        <f t="shared" si="31"/>
        <v>0</v>
      </c>
      <c r="X112" s="168">
        <f t="shared" si="31"/>
        <v>0</v>
      </c>
      <c r="Y112" s="168">
        <f t="shared" si="31"/>
        <v>0</v>
      </c>
      <c r="Z112" s="168">
        <f t="shared" si="31"/>
        <v>0</v>
      </c>
      <c r="AA112" s="168">
        <f t="shared" si="31"/>
        <v>0</v>
      </c>
      <c r="AB112" s="168">
        <f t="shared" si="31"/>
        <v>0</v>
      </c>
      <c r="AC112" s="168">
        <f t="shared" si="31"/>
        <v>0</v>
      </c>
      <c r="AD112" s="168">
        <f t="shared" si="31"/>
        <v>0</v>
      </c>
      <c r="AE112" s="168">
        <f t="shared" si="31"/>
        <v>0</v>
      </c>
      <c r="AF112" s="168">
        <f t="shared" si="31"/>
        <v>0</v>
      </c>
      <c r="AG112" s="168">
        <f t="shared" si="31"/>
        <v>0</v>
      </c>
      <c r="AH112" s="168">
        <f t="shared" si="31"/>
        <v>0</v>
      </c>
      <c r="AI112" s="168">
        <f t="shared" si="31"/>
        <v>0</v>
      </c>
      <c r="AJ112" s="168">
        <f t="shared" si="31"/>
        <v>0</v>
      </c>
      <c r="AK112" s="168">
        <f t="shared" si="31"/>
        <v>0</v>
      </c>
      <c r="AL112" s="168">
        <f t="shared" ref="AL112:BH112" si="32">SUM(AL113:AL116)</f>
        <v>0</v>
      </c>
      <c r="AM112" s="168">
        <f t="shared" si="32"/>
        <v>0</v>
      </c>
      <c r="AN112" s="168">
        <f t="shared" si="32"/>
        <v>0</v>
      </c>
      <c r="AO112" s="168">
        <f t="shared" si="32"/>
        <v>0</v>
      </c>
      <c r="AP112" s="168">
        <f t="shared" si="32"/>
        <v>0</v>
      </c>
      <c r="AQ112" s="168">
        <f t="shared" si="32"/>
        <v>0</v>
      </c>
      <c r="AR112" s="168">
        <f t="shared" si="32"/>
        <v>0</v>
      </c>
      <c r="AS112" s="168">
        <f t="shared" si="32"/>
        <v>0</v>
      </c>
      <c r="AT112" s="168">
        <f t="shared" si="32"/>
        <v>0</v>
      </c>
      <c r="AU112" s="168">
        <f t="shared" si="32"/>
        <v>0</v>
      </c>
      <c r="AV112" s="168">
        <f t="shared" si="32"/>
        <v>0</v>
      </c>
      <c r="AW112" s="168">
        <f t="shared" si="32"/>
        <v>0</v>
      </c>
      <c r="AX112" s="168">
        <f t="shared" si="32"/>
        <v>0</v>
      </c>
      <c r="AY112" s="168">
        <f t="shared" si="32"/>
        <v>0</v>
      </c>
      <c r="AZ112" s="168">
        <f t="shared" si="32"/>
        <v>0</v>
      </c>
      <c r="BA112" s="168">
        <f t="shared" si="32"/>
        <v>0</v>
      </c>
      <c r="BB112" s="168">
        <f t="shared" si="32"/>
        <v>0</v>
      </c>
      <c r="BC112" s="168">
        <f t="shared" si="32"/>
        <v>0</v>
      </c>
      <c r="BD112" s="168">
        <f t="shared" si="32"/>
        <v>0</v>
      </c>
      <c r="BE112" s="168">
        <f t="shared" si="32"/>
        <v>0</v>
      </c>
      <c r="BF112" s="168">
        <f t="shared" si="32"/>
        <v>0</v>
      </c>
      <c r="BG112" s="168">
        <f t="shared" si="32"/>
        <v>0</v>
      </c>
      <c r="BH112" s="169">
        <f t="shared" si="32"/>
        <v>0</v>
      </c>
    </row>
    <row r="113" spans="2:60" ht="20.100000000000001" customHeight="1">
      <c r="B113" s="133"/>
      <c r="C113" s="129"/>
      <c r="D113" s="353" t="s">
        <v>171</v>
      </c>
      <c r="E113" s="128"/>
      <c r="F113" s="99"/>
      <c r="G113" s="99"/>
      <c r="H113" s="99"/>
      <c r="I113" s="99"/>
      <c r="J113" s="99"/>
      <c r="K113" s="168">
        <f>支出②!K26</f>
        <v>0</v>
      </c>
      <c r="L113" s="168">
        <f>支出②!L26</f>
        <v>0</v>
      </c>
      <c r="M113" s="168">
        <f>支出②!M26</f>
        <v>0</v>
      </c>
      <c r="N113" s="168">
        <f>支出②!N26</f>
        <v>0</v>
      </c>
      <c r="O113" s="168">
        <f>支出②!O26</f>
        <v>0</v>
      </c>
      <c r="P113" s="168">
        <f>支出②!P26</f>
        <v>0</v>
      </c>
      <c r="Q113" s="168">
        <f>支出②!Q26</f>
        <v>0</v>
      </c>
      <c r="R113" s="168">
        <f>支出②!R26</f>
        <v>0</v>
      </c>
      <c r="S113" s="168">
        <f>支出②!S26</f>
        <v>0</v>
      </c>
      <c r="T113" s="168">
        <f>支出②!T26</f>
        <v>0</v>
      </c>
      <c r="U113" s="168">
        <f>支出②!U26</f>
        <v>0</v>
      </c>
      <c r="V113" s="168">
        <f>支出②!V26</f>
        <v>0</v>
      </c>
      <c r="W113" s="168">
        <f>支出②!W26</f>
        <v>0</v>
      </c>
      <c r="X113" s="168">
        <f>支出②!X26</f>
        <v>0</v>
      </c>
      <c r="Y113" s="168">
        <f>支出②!Y26</f>
        <v>0</v>
      </c>
      <c r="Z113" s="168">
        <f>支出②!Z26</f>
        <v>0</v>
      </c>
      <c r="AA113" s="168">
        <f>支出②!AA26</f>
        <v>0</v>
      </c>
      <c r="AB113" s="168">
        <f>支出②!AB26</f>
        <v>0</v>
      </c>
      <c r="AC113" s="168">
        <f>支出②!AC26</f>
        <v>0</v>
      </c>
      <c r="AD113" s="168">
        <f>支出②!AD26</f>
        <v>0</v>
      </c>
      <c r="AE113" s="168">
        <f>支出②!AE26</f>
        <v>0</v>
      </c>
      <c r="AF113" s="168">
        <f>支出②!AF26</f>
        <v>0</v>
      </c>
      <c r="AG113" s="168">
        <f>支出②!AG26</f>
        <v>0</v>
      </c>
      <c r="AH113" s="168">
        <f>支出②!AH26</f>
        <v>0</v>
      </c>
      <c r="AI113" s="168">
        <f>支出②!AI26</f>
        <v>0</v>
      </c>
      <c r="AJ113" s="168">
        <f>支出②!AJ26</f>
        <v>0</v>
      </c>
      <c r="AK113" s="168">
        <f>支出②!AK26</f>
        <v>0</v>
      </c>
      <c r="AL113" s="168">
        <f>支出②!AL26</f>
        <v>0</v>
      </c>
      <c r="AM113" s="168">
        <f>支出②!AM26</f>
        <v>0</v>
      </c>
      <c r="AN113" s="168">
        <f>支出②!AN26</f>
        <v>0</v>
      </c>
      <c r="AO113" s="168">
        <f>支出②!AO26</f>
        <v>0</v>
      </c>
      <c r="AP113" s="168">
        <f>支出②!AP26</f>
        <v>0</v>
      </c>
      <c r="AQ113" s="168">
        <f>支出②!AQ26</f>
        <v>0</v>
      </c>
      <c r="AR113" s="168">
        <f>支出②!AR26</f>
        <v>0</v>
      </c>
      <c r="AS113" s="168">
        <f>支出②!AS26</f>
        <v>0</v>
      </c>
      <c r="AT113" s="168">
        <f>支出②!AT26</f>
        <v>0</v>
      </c>
      <c r="AU113" s="168">
        <f>支出②!AU26</f>
        <v>0</v>
      </c>
      <c r="AV113" s="168">
        <f>支出②!AV26</f>
        <v>0</v>
      </c>
      <c r="AW113" s="168">
        <f>支出②!AW26</f>
        <v>0</v>
      </c>
      <c r="AX113" s="168">
        <f>支出②!AX26</f>
        <v>0</v>
      </c>
      <c r="AY113" s="168">
        <f>支出②!AY26</f>
        <v>0</v>
      </c>
      <c r="AZ113" s="168">
        <f>支出②!AZ26</f>
        <v>0</v>
      </c>
      <c r="BA113" s="168">
        <f>支出②!BA26</f>
        <v>0</v>
      </c>
      <c r="BB113" s="168">
        <f>支出②!BB26</f>
        <v>0</v>
      </c>
      <c r="BC113" s="168">
        <f>支出②!BC26</f>
        <v>0</v>
      </c>
      <c r="BD113" s="168">
        <f>支出②!BD26</f>
        <v>0</v>
      </c>
      <c r="BE113" s="168">
        <f>支出②!BE26</f>
        <v>0</v>
      </c>
      <c r="BF113" s="168">
        <f>支出②!BF26</f>
        <v>0</v>
      </c>
      <c r="BG113" s="168">
        <f>支出②!BG26</f>
        <v>0</v>
      </c>
      <c r="BH113" s="169">
        <f>支出②!BH26</f>
        <v>0</v>
      </c>
    </row>
    <row r="114" spans="2:60" ht="20.100000000000001" customHeight="1">
      <c r="B114" s="133"/>
      <c r="C114" s="129"/>
      <c r="D114" s="127" t="s">
        <v>240</v>
      </c>
      <c r="E114" s="128"/>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266"/>
    </row>
    <row r="115" spans="2:60" ht="20.100000000000001" customHeight="1">
      <c r="B115" s="133"/>
      <c r="C115" s="129"/>
      <c r="D115" s="127" t="s">
        <v>241</v>
      </c>
      <c r="E115" s="128"/>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266"/>
    </row>
    <row r="116" spans="2:60" ht="20.100000000000001" customHeight="1">
      <c r="B116" s="133"/>
      <c r="C116" s="129"/>
      <c r="D116" s="525"/>
      <c r="E116" s="498"/>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266"/>
    </row>
    <row r="117" spans="2:60" ht="20.100000000000001" customHeight="1" thickBot="1">
      <c r="B117" s="133"/>
      <c r="C117" s="253" t="s">
        <v>242</v>
      </c>
      <c r="D117" s="130"/>
      <c r="E117" s="260"/>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43"/>
    </row>
    <row r="118" spans="2:60" ht="20.100000000000001" customHeight="1" thickTop="1" thickBot="1">
      <c r="B118" s="426" t="s">
        <v>237</v>
      </c>
      <c r="C118" s="427"/>
      <c r="D118" s="427"/>
      <c r="E118" s="427"/>
      <c r="F118" s="44">
        <f t="shared" ref="F118:K118" si="33">SUM(F107,F112,F117)</f>
        <v>0</v>
      </c>
      <c r="G118" s="44">
        <f t="shared" si="33"/>
        <v>0</v>
      </c>
      <c r="H118" s="44">
        <f t="shared" si="33"/>
        <v>0</v>
      </c>
      <c r="I118" s="44">
        <f t="shared" si="33"/>
        <v>0</v>
      </c>
      <c r="J118" s="44">
        <f t="shared" si="33"/>
        <v>0</v>
      </c>
      <c r="K118" s="44">
        <f t="shared" si="33"/>
        <v>0</v>
      </c>
      <c r="L118" s="44">
        <f t="shared" ref="L118:BH118" si="34">SUM(L107,L112,L117)</f>
        <v>0</v>
      </c>
      <c r="M118" s="44">
        <f t="shared" si="34"/>
        <v>0</v>
      </c>
      <c r="N118" s="44">
        <f t="shared" si="34"/>
        <v>0</v>
      </c>
      <c r="O118" s="44">
        <f t="shared" si="34"/>
        <v>0</v>
      </c>
      <c r="P118" s="44">
        <f t="shared" si="34"/>
        <v>0</v>
      </c>
      <c r="Q118" s="44">
        <f t="shared" si="34"/>
        <v>0</v>
      </c>
      <c r="R118" s="44">
        <f t="shared" si="34"/>
        <v>0</v>
      </c>
      <c r="S118" s="44">
        <f t="shared" si="34"/>
        <v>0</v>
      </c>
      <c r="T118" s="44">
        <f t="shared" si="34"/>
        <v>0</v>
      </c>
      <c r="U118" s="44">
        <f t="shared" si="34"/>
        <v>0</v>
      </c>
      <c r="V118" s="44">
        <f t="shared" si="34"/>
        <v>0</v>
      </c>
      <c r="W118" s="44">
        <f t="shared" si="34"/>
        <v>0</v>
      </c>
      <c r="X118" s="44">
        <f t="shared" si="34"/>
        <v>0</v>
      </c>
      <c r="Y118" s="44">
        <f t="shared" si="34"/>
        <v>0</v>
      </c>
      <c r="Z118" s="44">
        <f t="shared" si="34"/>
        <v>0</v>
      </c>
      <c r="AA118" s="44">
        <f t="shared" si="34"/>
        <v>0</v>
      </c>
      <c r="AB118" s="44">
        <f t="shared" si="34"/>
        <v>0</v>
      </c>
      <c r="AC118" s="44">
        <f t="shared" si="34"/>
        <v>0</v>
      </c>
      <c r="AD118" s="44">
        <f t="shared" si="34"/>
        <v>0</v>
      </c>
      <c r="AE118" s="44">
        <f t="shared" si="34"/>
        <v>0</v>
      </c>
      <c r="AF118" s="44">
        <f t="shared" si="34"/>
        <v>0</v>
      </c>
      <c r="AG118" s="44">
        <f t="shared" si="34"/>
        <v>0</v>
      </c>
      <c r="AH118" s="44">
        <f t="shared" si="34"/>
        <v>0</v>
      </c>
      <c r="AI118" s="44">
        <f t="shared" si="34"/>
        <v>0</v>
      </c>
      <c r="AJ118" s="44">
        <f t="shared" si="34"/>
        <v>0</v>
      </c>
      <c r="AK118" s="44">
        <f t="shared" si="34"/>
        <v>0</v>
      </c>
      <c r="AL118" s="44">
        <f t="shared" si="34"/>
        <v>0</v>
      </c>
      <c r="AM118" s="44">
        <f t="shared" si="34"/>
        <v>0</v>
      </c>
      <c r="AN118" s="44">
        <f t="shared" si="34"/>
        <v>0</v>
      </c>
      <c r="AO118" s="44">
        <f t="shared" si="34"/>
        <v>0</v>
      </c>
      <c r="AP118" s="44">
        <f t="shared" si="34"/>
        <v>0</v>
      </c>
      <c r="AQ118" s="44">
        <f t="shared" si="34"/>
        <v>0</v>
      </c>
      <c r="AR118" s="44">
        <f t="shared" si="34"/>
        <v>0</v>
      </c>
      <c r="AS118" s="44">
        <f t="shared" si="34"/>
        <v>0</v>
      </c>
      <c r="AT118" s="44">
        <f t="shared" si="34"/>
        <v>0</v>
      </c>
      <c r="AU118" s="44">
        <f t="shared" si="34"/>
        <v>0</v>
      </c>
      <c r="AV118" s="44">
        <f t="shared" si="34"/>
        <v>0</v>
      </c>
      <c r="AW118" s="44">
        <f t="shared" si="34"/>
        <v>0</v>
      </c>
      <c r="AX118" s="44">
        <f t="shared" si="34"/>
        <v>0</v>
      </c>
      <c r="AY118" s="44">
        <f t="shared" si="34"/>
        <v>0</v>
      </c>
      <c r="AZ118" s="44">
        <f t="shared" si="34"/>
        <v>0</v>
      </c>
      <c r="BA118" s="44">
        <f t="shared" si="34"/>
        <v>0</v>
      </c>
      <c r="BB118" s="44">
        <f t="shared" si="34"/>
        <v>0</v>
      </c>
      <c r="BC118" s="44">
        <f t="shared" si="34"/>
        <v>0</v>
      </c>
      <c r="BD118" s="44">
        <f t="shared" si="34"/>
        <v>0</v>
      </c>
      <c r="BE118" s="44">
        <f t="shared" si="34"/>
        <v>0</v>
      </c>
      <c r="BF118" s="44">
        <f t="shared" si="34"/>
        <v>0</v>
      </c>
      <c r="BG118" s="44">
        <f t="shared" si="34"/>
        <v>0</v>
      </c>
      <c r="BH118" s="374">
        <f t="shared" si="34"/>
        <v>0</v>
      </c>
    </row>
    <row r="119" spans="2:60" ht="20.100000000000001" customHeight="1" thickBot="1">
      <c r="B119" s="425" t="s">
        <v>607</v>
      </c>
      <c r="C119" s="422"/>
      <c r="D119" s="422"/>
      <c r="E119" s="424"/>
      <c r="F119" s="281">
        <f t="shared" ref="F119:L119" si="35">F105-F118</f>
        <v>0</v>
      </c>
      <c r="G119" s="281">
        <f t="shared" si="35"/>
        <v>0</v>
      </c>
      <c r="H119" s="281">
        <f t="shared" si="35"/>
        <v>0</v>
      </c>
      <c r="I119" s="281">
        <f t="shared" si="35"/>
        <v>0</v>
      </c>
      <c r="J119" s="281">
        <f t="shared" si="35"/>
        <v>0</v>
      </c>
      <c r="K119" s="281">
        <f t="shared" si="35"/>
        <v>0</v>
      </c>
      <c r="L119" s="281">
        <f t="shared" si="35"/>
        <v>0</v>
      </c>
      <c r="M119" s="281">
        <f t="shared" ref="M119:BH119" si="36">M105-M118</f>
        <v>0</v>
      </c>
      <c r="N119" s="281">
        <f t="shared" si="36"/>
        <v>0</v>
      </c>
      <c r="O119" s="281">
        <f t="shared" si="36"/>
        <v>0</v>
      </c>
      <c r="P119" s="281">
        <f t="shared" si="36"/>
        <v>0</v>
      </c>
      <c r="Q119" s="281">
        <f t="shared" si="36"/>
        <v>0</v>
      </c>
      <c r="R119" s="281">
        <f t="shared" si="36"/>
        <v>0</v>
      </c>
      <c r="S119" s="281">
        <f t="shared" si="36"/>
        <v>0</v>
      </c>
      <c r="T119" s="281">
        <f t="shared" si="36"/>
        <v>0</v>
      </c>
      <c r="U119" s="281">
        <f t="shared" si="36"/>
        <v>0</v>
      </c>
      <c r="V119" s="281">
        <f t="shared" si="36"/>
        <v>0</v>
      </c>
      <c r="W119" s="281">
        <f t="shared" si="36"/>
        <v>0</v>
      </c>
      <c r="X119" s="281">
        <f t="shared" si="36"/>
        <v>0</v>
      </c>
      <c r="Y119" s="281">
        <f t="shared" si="36"/>
        <v>0</v>
      </c>
      <c r="Z119" s="281">
        <f t="shared" si="36"/>
        <v>0</v>
      </c>
      <c r="AA119" s="281">
        <f t="shared" si="36"/>
        <v>0</v>
      </c>
      <c r="AB119" s="281">
        <f t="shared" si="36"/>
        <v>0</v>
      </c>
      <c r="AC119" s="281">
        <f t="shared" si="36"/>
        <v>0</v>
      </c>
      <c r="AD119" s="281">
        <f t="shared" si="36"/>
        <v>0</v>
      </c>
      <c r="AE119" s="281">
        <f t="shared" si="36"/>
        <v>0</v>
      </c>
      <c r="AF119" s="281">
        <f t="shared" si="36"/>
        <v>0</v>
      </c>
      <c r="AG119" s="281">
        <f t="shared" si="36"/>
        <v>0</v>
      </c>
      <c r="AH119" s="281">
        <f t="shared" si="36"/>
        <v>0</v>
      </c>
      <c r="AI119" s="281">
        <f t="shared" si="36"/>
        <v>0</v>
      </c>
      <c r="AJ119" s="281">
        <f t="shared" si="36"/>
        <v>0</v>
      </c>
      <c r="AK119" s="281">
        <f t="shared" si="36"/>
        <v>0</v>
      </c>
      <c r="AL119" s="281">
        <f t="shared" si="36"/>
        <v>0</v>
      </c>
      <c r="AM119" s="281">
        <f t="shared" si="36"/>
        <v>0</v>
      </c>
      <c r="AN119" s="281">
        <f t="shared" si="36"/>
        <v>0</v>
      </c>
      <c r="AO119" s="281">
        <f t="shared" si="36"/>
        <v>0</v>
      </c>
      <c r="AP119" s="281">
        <f t="shared" si="36"/>
        <v>0</v>
      </c>
      <c r="AQ119" s="281">
        <f t="shared" si="36"/>
        <v>0</v>
      </c>
      <c r="AR119" s="281">
        <f t="shared" si="36"/>
        <v>0</v>
      </c>
      <c r="AS119" s="281">
        <f t="shared" si="36"/>
        <v>0</v>
      </c>
      <c r="AT119" s="281">
        <f t="shared" si="36"/>
        <v>0</v>
      </c>
      <c r="AU119" s="281">
        <f t="shared" si="36"/>
        <v>0</v>
      </c>
      <c r="AV119" s="281">
        <f t="shared" si="36"/>
        <v>0</v>
      </c>
      <c r="AW119" s="281">
        <f t="shared" si="36"/>
        <v>0</v>
      </c>
      <c r="AX119" s="281">
        <f t="shared" si="36"/>
        <v>0</v>
      </c>
      <c r="AY119" s="281">
        <f t="shared" si="36"/>
        <v>0</v>
      </c>
      <c r="AZ119" s="281">
        <f t="shared" si="36"/>
        <v>0</v>
      </c>
      <c r="BA119" s="281">
        <f t="shared" si="36"/>
        <v>0</v>
      </c>
      <c r="BB119" s="281">
        <f t="shared" si="36"/>
        <v>0</v>
      </c>
      <c r="BC119" s="281">
        <f t="shared" si="36"/>
        <v>0</v>
      </c>
      <c r="BD119" s="281">
        <f t="shared" si="36"/>
        <v>0</v>
      </c>
      <c r="BE119" s="281">
        <f t="shared" si="36"/>
        <v>0</v>
      </c>
      <c r="BF119" s="281">
        <f t="shared" si="36"/>
        <v>0</v>
      </c>
      <c r="BG119" s="281">
        <f t="shared" si="36"/>
        <v>0</v>
      </c>
      <c r="BH119" s="282">
        <f t="shared" si="36"/>
        <v>0</v>
      </c>
    </row>
    <row r="120" spans="2:60" ht="20.100000000000001" customHeight="1" thickBot="1">
      <c r="B120" s="421" t="s">
        <v>608</v>
      </c>
      <c r="C120" s="423"/>
      <c r="D120" s="422"/>
      <c r="E120" s="424"/>
      <c r="F120" s="419"/>
      <c r="G120" s="419"/>
      <c r="H120" s="419"/>
      <c r="I120" s="419"/>
      <c r="J120" s="419"/>
      <c r="K120" s="420">
        <f>SUM(租税!D$11:D$12)</f>
        <v>0</v>
      </c>
      <c r="L120" s="420">
        <f>SUM(租税!E$11:E$12)</f>
        <v>0</v>
      </c>
      <c r="M120" s="420">
        <f>SUM(租税!F$11:F$12)</f>
        <v>0</v>
      </c>
      <c r="N120" s="420">
        <f>SUM(租税!G$11:G$12)</f>
        <v>0</v>
      </c>
      <c r="O120" s="420">
        <f>SUM(租税!H$11:H$12)</f>
        <v>0</v>
      </c>
      <c r="P120" s="420">
        <f>SUM(租税!I$11:I$12)</f>
        <v>0</v>
      </c>
      <c r="Q120" s="420">
        <f>SUM(租税!J$11:J$12)</f>
        <v>0</v>
      </c>
      <c r="R120" s="420">
        <f>SUM(租税!K$11:K$12)</f>
        <v>0</v>
      </c>
      <c r="S120" s="420">
        <f>SUM(租税!L$11:L$12)</f>
        <v>0</v>
      </c>
      <c r="T120" s="420">
        <f>SUM(租税!M$11:M$12)</f>
        <v>0</v>
      </c>
      <c r="U120" s="420">
        <f>SUM(租税!N$11:N$12)</f>
        <v>0</v>
      </c>
      <c r="V120" s="420">
        <f>SUM(租税!O$11:O$12)</f>
        <v>0</v>
      </c>
      <c r="W120" s="420">
        <f>SUM(租税!P$11:P$12)</f>
        <v>0</v>
      </c>
      <c r="X120" s="420">
        <f>SUM(租税!Q$11:Q$12)</f>
        <v>0</v>
      </c>
      <c r="Y120" s="420">
        <f>SUM(租税!R$11:R$12)</f>
        <v>0</v>
      </c>
      <c r="Z120" s="420">
        <f>SUM(租税!S$11:S$12)</f>
        <v>0</v>
      </c>
      <c r="AA120" s="420">
        <f>SUM(租税!T$11:T$12)</f>
        <v>0</v>
      </c>
      <c r="AB120" s="420">
        <f>SUM(租税!U$11:U$12)</f>
        <v>0</v>
      </c>
      <c r="AC120" s="420">
        <f>SUM(租税!V$11:V$12)</f>
        <v>0</v>
      </c>
      <c r="AD120" s="420">
        <f>SUM(租税!W$11:W$12)</f>
        <v>0</v>
      </c>
      <c r="AE120" s="420">
        <f>SUM(租税!X$11:X$12)</f>
        <v>0</v>
      </c>
      <c r="AF120" s="420">
        <f>SUM(租税!Y$11:Y$12)</f>
        <v>0</v>
      </c>
      <c r="AG120" s="420">
        <f>SUM(租税!Z$11:Z$12)</f>
        <v>0</v>
      </c>
      <c r="AH120" s="420">
        <f>SUM(租税!AA$11:AA$12)</f>
        <v>0</v>
      </c>
      <c r="AI120" s="420">
        <f>SUM(租税!AB$11:AB$12)</f>
        <v>0</v>
      </c>
      <c r="AJ120" s="420">
        <f>SUM(租税!AC$11:AC$12)</f>
        <v>0</v>
      </c>
      <c r="AK120" s="420">
        <f>SUM(租税!AD$11:AD$12)</f>
        <v>0</v>
      </c>
      <c r="AL120" s="420">
        <f>SUM(租税!AE$11:AE$12)</f>
        <v>0</v>
      </c>
      <c r="AM120" s="420">
        <f>SUM(租税!AF$11:AF$12)</f>
        <v>0</v>
      </c>
      <c r="AN120" s="420">
        <f>SUM(租税!AG$11:AG$12)</f>
        <v>0</v>
      </c>
      <c r="AO120" s="420">
        <f>SUM(租税!AH$11:AH$12)</f>
        <v>0</v>
      </c>
      <c r="AP120" s="420">
        <f>SUM(租税!AI$11:AI$12)</f>
        <v>0</v>
      </c>
      <c r="AQ120" s="420">
        <f>SUM(租税!AJ$11:AJ$12)</f>
        <v>0</v>
      </c>
      <c r="AR120" s="420">
        <f>SUM(租税!AK$11:AK$12)</f>
        <v>0</v>
      </c>
      <c r="AS120" s="420">
        <f>SUM(租税!AL$11:AL$12)</f>
        <v>0</v>
      </c>
      <c r="AT120" s="420">
        <f>SUM(租税!AM$11:AM$12)</f>
        <v>0</v>
      </c>
      <c r="AU120" s="420">
        <f>SUM(租税!AN$11:AN$12)</f>
        <v>0</v>
      </c>
      <c r="AV120" s="420">
        <f>SUM(租税!AO$11:AO$12)</f>
        <v>0</v>
      </c>
      <c r="AW120" s="420">
        <f>SUM(租税!AP$11:AP$12)</f>
        <v>0</v>
      </c>
      <c r="AX120" s="420">
        <f>SUM(租税!AQ$11:AQ$12)</f>
        <v>0</v>
      </c>
      <c r="AY120" s="420">
        <f>SUM(租税!AR$11:AR$12)</f>
        <v>0</v>
      </c>
      <c r="AZ120" s="420">
        <f>SUM(租税!AS$11:AS$12)</f>
        <v>0</v>
      </c>
      <c r="BA120" s="420">
        <f>SUM(租税!AT$11:AT$12)</f>
        <v>0</v>
      </c>
      <c r="BB120" s="420">
        <f>SUM(租税!AU$11:AU$12)</f>
        <v>0</v>
      </c>
      <c r="BC120" s="420">
        <f>SUM(租税!AV$11:AV$12)</f>
        <v>0</v>
      </c>
      <c r="BD120" s="420">
        <f>SUM(租税!AW$11:AW$12)</f>
        <v>0</v>
      </c>
      <c r="BE120" s="420">
        <f>SUM(租税!AX$11:AX$12)</f>
        <v>0</v>
      </c>
      <c r="BF120" s="420">
        <f>SUM(租税!AY$11:AY$12)</f>
        <v>0</v>
      </c>
      <c r="BG120" s="420">
        <f>SUM(租税!AZ$11:AZ$12)</f>
        <v>0</v>
      </c>
      <c r="BH120" s="445">
        <f>SUM(租税!BA$11:BA$12)</f>
        <v>0</v>
      </c>
    </row>
    <row r="121" spans="2:60" ht="20.100000000000001" customHeight="1" thickBot="1">
      <c r="B121" s="262" t="s">
        <v>609</v>
      </c>
      <c r="C121" s="263"/>
      <c r="D121" s="263"/>
      <c r="E121" s="264"/>
      <c r="F121" s="265">
        <f t="shared" ref="F121:L121" si="37">F119-F120</f>
        <v>0</v>
      </c>
      <c r="G121" s="265">
        <f t="shared" si="37"/>
        <v>0</v>
      </c>
      <c r="H121" s="265">
        <f t="shared" si="37"/>
        <v>0</v>
      </c>
      <c r="I121" s="265">
        <f t="shared" si="37"/>
        <v>0</v>
      </c>
      <c r="J121" s="265">
        <f t="shared" si="37"/>
        <v>0</v>
      </c>
      <c r="K121" s="265">
        <f t="shared" si="37"/>
        <v>0</v>
      </c>
      <c r="L121" s="265">
        <f t="shared" si="37"/>
        <v>0</v>
      </c>
      <c r="M121" s="265">
        <f t="shared" ref="M121:BH121" si="38">M119-M120</f>
        <v>0</v>
      </c>
      <c r="N121" s="265">
        <f t="shared" si="38"/>
        <v>0</v>
      </c>
      <c r="O121" s="265">
        <f t="shared" si="38"/>
        <v>0</v>
      </c>
      <c r="P121" s="265">
        <f t="shared" si="38"/>
        <v>0</v>
      </c>
      <c r="Q121" s="265">
        <f t="shared" si="38"/>
        <v>0</v>
      </c>
      <c r="R121" s="265">
        <f t="shared" si="38"/>
        <v>0</v>
      </c>
      <c r="S121" s="265">
        <f t="shared" si="38"/>
        <v>0</v>
      </c>
      <c r="T121" s="265">
        <f t="shared" si="38"/>
        <v>0</v>
      </c>
      <c r="U121" s="265">
        <f t="shared" si="38"/>
        <v>0</v>
      </c>
      <c r="V121" s="265">
        <f t="shared" si="38"/>
        <v>0</v>
      </c>
      <c r="W121" s="265">
        <f t="shared" si="38"/>
        <v>0</v>
      </c>
      <c r="X121" s="265">
        <f t="shared" si="38"/>
        <v>0</v>
      </c>
      <c r="Y121" s="265">
        <f t="shared" si="38"/>
        <v>0</v>
      </c>
      <c r="Z121" s="265">
        <f t="shared" si="38"/>
        <v>0</v>
      </c>
      <c r="AA121" s="265">
        <f t="shared" si="38"/>
        <v>0</v>
      </c>
      <c r="AB121" s="265">
        <f t="shared" si="38"/>
        <v>0</v>
      </c>
      <c r="AC121" s="265">
        <f t="shared" si="38"/>
        <v>0</v>
      </c>
      <c r="AD121" s="265">
        <f t="shared" si="38"/>
        <v>0</v>
      </c>
      <c r="AE121" s="265">
        <f t="shared" si="38"/>
        <v>0</v>
      </c>
      <c r="AF121" s="265">
        <f t="shared" si="38"/>
        <v>0</v>
      </c>
      <c r="AG121" s="265">
        <f t="shared" si="38"/>
        <v>0</v>
      </c>
      <c r="AH121" s="265">
        <f t="shared" si="38"/>
        <v>0</v>
      </c>
      <c r="AI121" s="265">
        <f t="shared" si="38"/>
        <v>0</v>
      </c>
      <c r="AJ121" s="265">
        <f t="shared" si="38"/>
        <v>0</v>
      </c>
      <c r="AK121" s="265">
        <f t="shared" si="38"/>
        <v>0</v>
      </c>
      <c r="AL121" s="265">
        <f t="shared" si="38"/>
        <v>0</v>
      </c>
      <c r="AM121" s="265">
        <f t="shared" si="38"/>
        <v>0</v>
      </c>
      <c r="AN121" s="265">
        <f t="shared" si="38"/>
        <v>0</v>
      </c>
      <c r="AO121" s="265">
        <f t="shared" si="38"/>
        <v>0</v>
      </c>
      <c r="AP121" s="265">
        <f t="shared" si="38"/>
        <v>0</v>
      </c>
      <c r="AQ121" s="265">
        <f t="shared" si="38"/>
        <v>0</v>
      </c>
      <c r="AR121" s="265">
        <f t="shared" si="38"/>
        <v>0</v>
      </c>
      <c r="AS121" s="265">
        <f t="shared" si="38"/>
        <v>0</v>
      </c>
      <c r="AT121" s="265">
        <f t="shared" si="38"/>
        <v>0</v>
      </c>
      <c r="AU121" s="265">
        <f t="shared" si="38"/>
        <v>0</v>
      </c>
      <c r="AV121" s="265">
        <f t="shared" si="38"/>
        <v>0</v>
      </c>
      <c r="AW121" s="265">
        <f t="shared" si="38"/>
        <v>0</v>
      </c>
      <c r="AX121" s="265">
        <f t="shared" si="38"/>
        <v>0</v>
      </c>
      <c r="AY121" s="265">
        <f t="shared" si="38"/>
        <v>0</v>
      </c>
      <c r="AZ121" s="265">
        <f t="shared" si="38"/>
        <v>0</v>
      </c>
      <c r="BA121" s="265">
        <f t="shared" si="38"/>
        <v>0</v>
      </c>
      <c r="BB121" s="265">
        <f t="shared" si="38"/>
        <v>0</v>
      </c>
      <c r="BC121" s="265">
        <f t="shared" si="38"/>
        <v>0</v>
      </c>
      <c r="BD121" s="265">
        <f t="shared" si="38"/>
        <v>0</v>
      </c>
      <c r="BE121" s="265">
        <f t="shared" si="38"/>
        <v>0</v>
      </c>
      <c r="BF121" s="265">
        <f t="shared" si="38"/>
        <v>0</v>
      </c>
      <c r="BG121" s="265">
        <f t="shared" si="38"/>
        <v>0</v>
      </c>
      <c r="BH121" s="446">
        <f t="shared" si="38"/>
        <v>0</v>
      </c>
    </row>
    <row r="122" spans="2:60" ht="20.100000000000001" customHeight="1"/>
    <row r="123" spans="2:60" s="104" customFormat="1" ht="20.100000000000001" customHeight="1">
      <c r="B123" s="103" t="s">
        <v>0</v>
      </c>
      <c r="C123" s="103"/>
      <c r="D123" s="103"/>
      <c r="E123" s="103"/>
    </row>
    <row r="124" spans="2:60" ht="20.100000000000001" customHeight="1" thickBot="1">
      <c r="E124" s="251" t="s">
        <v>202</v>
      </c>
      <c r="F124" s="221" t="s">
        <v>226</v>
      </c>
      <c r="G124" s="221"/>
    </row>
    <row r="125" spans="2:60" ht="20.100000000000001" customHeight="1">
      <c r="B125" s="135"/>
      <c r="C125" s="136"/>
      <c r="D125" s="136"/>
      <c r="E125" s="136"/>
      <c r="F125" s="258" t="s">
        <v>97</v>
      </c>
      <c r="G125" s="136"/>
      <c r="H125" s="136"/>
      <c r="I125" s="136"/>
      <c r="J125" s="137"/>
      <c r="K125" s="136" t="s">
        <v>62</v>
      </c>
      <c r="L125" s="142"/>
      <c r="M125" s="142"/>
      <c r="N125" s="142"/>
      <c r="O125" s="142"/>
      <c r="P125" s="142"/>
      <c r="Q125" s="142"/>
      <c r="R125" s="142"/>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2"/>
      <c r="AN125" s="142"/>
      <c r="AO125" s="142"/>
      <c r="AP125" s="142"/>
      <c r="AQ125" s="142"/>
      <c r="AR125" s="142"/>
      <c r="AS125" s="142"/>
      <c r="AT125" s="142"/>
      <c r="AU125" s="142"/>
      <c r="AV125" s="142"/>
      <c r="AW125" s="142"/>
      <c r="AX125" s="142"/>
      <c r="AY125" s="142"/>
      <c r="AZ125" s="142"/>
      <c r="BA125" s="142"/>
      <c r="BB125" s="142"/>
      <c r="BC125" s="142"/>
      <c r="BD125" s="142"/>
      <c r="BE125" s="142"/>
      <c r="BF125" s="142"/>
      <c r="BG125" s="142"/>
      <c r="BH125" s="143"/>
    </row>
    <row r="126" spans="2:60" ht="20.100000000000001" customHeight="1">
      <c r="B126" s="138"/>
      <c r="C126" s="103"/>
      <c r="D126" s="103"/>
      <c r="E126" s="103"/>
      <c r="F126" s="259"/>
      <c r="G126" s="140"/>
      <c r="H126" s="140"/>
      <c r="I126" s="140"/>
      <c r="J126" s="144"/>
      <c r="K126" s="145">
        <v>1</v>
      </c>
      <c r="L126" s="145">
        <v>2</v>
      </c>
      <c r="M126" s="145">
        <v>3</v>
      </c>
      <c r="N126" s="145">
        <v>4</v>
      </c>
      <c r="O126" s="145">
        <v>5</v>
      </c>
      <c r="P126" s="145">
        <v>6</v>
      </c>
      <c r="Q126" s="145">
        <v>7</v>
      </c>
      <c r="R126" s="145">
        <v>8</v>
      </c>
      <c r="S126" s="145">
        <v>9</v>
      </c>
      <c r="T126" s="145">
        <v>10</v>
      </c>
      <c r="U126" s="145">
        <v>11</v>
      </c>
      <c r="V126" s="145">
        <v>12</v>
      </c>
      <c r="W126" s="145">
        <v>13</v>
      </c>
      <c r="X126" s="145">
        <v>14</v>
      </c>
      <c r="Y126" s="145">
        <v>15</v>
      </c>
      <c r="Z126" s="145">
        <v>16</v>
      </c>
      <c r="AA126" s="145">
        <v>17</v>
      </c>
      <c r="AB126" s="145">
        <v>18</v>
      </c>
      <c r="AC126" s="145">
        <v>19</v>
      </c>
      <c r="AD126" s="145">
        <v>20</v>
      </c>
      <c r="AE126" s="145">
        <v>21</v>
      </c>
      <c r="AF126" s="145">
        <v>22</v>
      </c>
      <c r="AG126" s="145">
        <v>23</v>
      </c>
      <c r="AH126" s="145">
        <v>24</v>
      </c>
      <c r="AI126" s="145">
        <v>25</v>
      </c>
      <c r="AJ126" s="145">
        <v>26</v>
      </c>
      <c r="AK126" s="145">
        <v>27</v>
      </c>
      <c r="AL126" s="145">
        <v>28</v>
      </c>
      <c r="AM126" s="145">
        <v>29</v>
      </c>
      <c r="AN126" s="145">
        <v>30</v>
      </c>
      <c r="AO126" s="145">
        <v>31</v>
      </c>
      <c r="AP126" s="145">
        <v>32</v>
      </c>
      <c r="AQ126" s="145">
        <v>33</v>
      </c>
      <c r="AR126" s="145">
        <v>34</v>
      </c>
      <c r="AS126" s="145">
        <v>35</v>
      </c>
      <c r="AT126" s="145">
        <v>36</v>
      </c>
      <c r="AU126" s="145">
        <v>37</v>
      </c>
      <c r="AV126" s="145">
        <v>38</v>
      </c>
      <c r="AW126" s="145">
        <v>39</v>
      </c>
      <c r="AX126" s="145">
        <v>40</v>
      </c>
      <c r="AY126" s="145">
        <v>41</v>
      </c>
      <c r="AZ126" s="145">
        <v>42</v>
      </c>
      <c r="BA126" s="145">
        <v>43</v>
      </c>
      <c r="BB126" s="145">
        <v>44</v>
      </c>
      <c r="BC126" s="145">
        <v>45</v>
      </c>
      <c r="BD126" s="145">
        <v>46</v>
      </c>
      <c r="BE126" s="145">
        <v>47</v>
      </c>
      <c r="BF126" s="145">
        <v>48</v>
      </c>
      <c r="BG126" s="145">
        <v>49</v>
      </c>
      <c r="BH126" s="146">
        <v>50</v>
      </c>
    </row>
    <row r="127" spans="2:60" ht="20.100000000000001" customHeight="1">
      <c r="B127" s="139" t="s">
        <v>20</v>
      </c>
      <c r="C127" s="140"/>
      <c r="D127" s="140"/>
      <c r="E127" s="141" t="s">
        <v>63</v>
      </c>
      <c r="F127" s="124">
        <f>K127-$H$10</f>
        <v>0</v>
      </c>
      <c r="G127" s="96">
        <f t="shared" ref="G127:I127" si="39">F127+1</f>
        <v>1</v>
      </c>
      <c r="H127" s="96">
        <f t="shared" si="39"/>
        <v>2</v>
      </c>
      <c r="I127" s="96">
        <f t="shared" si="39"/>
        <v>3</v>
      </c>
      <c r="J127" s="96">
        <f>I127+1</f>
        <v>4</v>
      </c>
      <c r="K127" s="123">
        <f>$H$8</f>
        <v>0</v>
      </c>
      <c r="L127" s="33">
        <f>K127+1</f>
        <v>1</v>
      </c>
      <c r="M127" s="33">
        <f t="shared" ref="M127:N127" si="40">L127+1</f>
        <v>2</v>
      </c>
      <c r="N127" s="33">
        <f t="shared" si="40"/>
        <v>3</v>
      </c>
      <c r="O127" s="33">
        <f>N127+1</f>
        <v>4</v>
      </c>
      <c r="P127" s="33">
        <f t="shared" ref="P127:BH127" si="41">O127+1</f>
        <v>5</v>
      </c>
      <c r="Q127" s="33">
        <f t="shared" si="41"/>
        <v>6</v>
      </c>
      <c r="R127" s="33">
        <f t="shared" si="41"/>
        <v>7</v>
      </c>
      <c r="S127" s="33">
        <f t="shared" si="41"/>
        <v>8</v>
      </c>
      <c r="T127" s="33">
        <f t="shared" si="41"/>
        <v>9</v>
      </c>
      <c r="U127" s="33">
        <f t="shared" si="41"/>
        <v>10</v>
      </c>
      <c r="V127" s="33">
        <f t="shared" si="41"/>
        <v>11</v>
      </c>
      <c r="W127" s="33">
        <f t="shared" si="41"/>
        <v>12</v>
      </c>
      <c r="X127" s="33">
        <f t="shared" si="41"/>
        <v>13</v>
      </c>
      <c r="Y127" s="33">
        <f t="shared" si="41"/>
        <v>14</v>
      </c>
      <c r="Z127" s="33">
        <f t="shared" si="41"/>
        <v>15</v>
      </c>
      <c r="AA127" s="33">
        <f t="shared" si="41"/>
        <v>16</v>
      </c>
      <c r="AB127" s="33">
        <f t="shared" si="41"/>
        <v>17</v>
      </c>
      <c r="AC127" s="33">
        <f t="shared" si="41"/>
        <v>18</v>
      </c>
      <c r="AD127" s="33">
        <f t="shared" si="41"/>
        <v>19</v>
      </c>
      <c r="AE127" s="33">
        <f t="shared" si="41"/>
        <v>20</v>
      </c>
      <c r="AF127" s="33">
        <f t="shared" si="41"/>
        <v>21</v>
      </c>
      <c r="AG127" s="33">
        <f t="shared" si="41"/>
        <v>22</v>
      </c>
      <c r="AH127" s="33">
        <f t="shared" si="41"/>
        <v>23</v>
      </c>
      <c r="AI127" s="33">
        <f t="shared" si="41"/>
        <v>24</v>
      </c>
      <c r="AJ127" s="33">
        <f t="shared" si="41"/>
        <v>25</v>
      </c>
      <c r="AK127" s="33">
        <f t="shared" si="41"/>
        <v>26</v>
      </c>
      <c r="AL127" s="33">
        <f t="shared" si="41"/>
        <v>27</v>
      </c>
      <c r="AM127" s="33">
        <f t="shared" si="41"/>
        <v>28</v>
      </c>
      <c r="AN127" s="33">
        <f t="shared" si="41"/>
        <v>29</v>
      </c>
      <c r="AO127" s="33">
        <f t="shared" si="41"/>
        <v>30</v>
      </c>
      <c r="AP127" s="33">
        <f t="shared" si="41"/>
        <v>31</v>
      </c>
      <c r="AQ127" s="33">
        <f t="shared" si="41"/>
        <v>32</v>
      </c>
      <c r="AR127" s="33">
        <f t="shared" si="41"/>
        <v>33</v>
      </c>
      <c r="AS127" s="33">
        <f t="shared" si="41"/>
        <v>34</v>
      </c>
      <c r="AT127" s="33">
        <f t="shared" si="41"/>
        <v>35</v>
      </c>
      <c r="AU127" s="33">
        <f t="shared" si="41"/>
        <v>36</v>
      </c>
      <c r="AV127" s="33">
        <f t="shared" si="41"/>
        <v>37</v>
      </c>
      <c r="AW127" s="33">
        <f t="shared" si="41"/>
        <v>38</v>
      </c>
      <c r="AX127" s="33">
        <f t="shared" si="41"/>
        <v>39</v>
      </c>
      <c r="AY127" s="33">
        <f t="shared" si="41"/>
        <v>40</v>
      </c>
      <c r="AZ127" s="33">
        <f t="shared" si="41"/>
        <v>41</v>
      </c>
      <c r="BA127" s="33">
        <f t="shared" si="41"/>
        <v>42</v>
      </c>
      <c r="BB127" s="33">
        <f t="shared" si="41"/>
        <v>43</v>
      </c>
      <c r="BC127" s="33">
        <f t="shared" si="41"/>
        <v>44</v>
      </c>
      <c r="BD127" s="33">
        <f t="shared" si="41"/>
        <v>45</v>
      </c>
      <c r="BE127" s="33">
        <f t="shared" si="41"/>
        <v>46</v>
      </c>
      <c r="BF127" s="33">
        <f t="shared" si="41"/>
        <v>47</v>
      </c>
      <c r="BG127" s="33">
        <f t="shared" si="41"/>
        <v>48</v>
      </c>
      <c r="BH127" s="97">
        <f t="shared" si="41"/>
        <v>49</v>
      </c>
    </row>
    <row r="128" spans="2:60" ht="20.100000000000001" customHeight="1">
      <c r="B128" s="244" t="s">
        <v>243</v>
      </c>
      <c r="C128" s="163"/>
      <c r="D128" s="163"/>
      <c r="E128" s="163"/>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80"/>
      <c r="AE128" s="180"/>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245"/>
    </row>
    <row r="129" spans="2:60" ht="20.100000000000001" customHeight="1">
      <c r="B129" s="48"/>
      <c r="C129" s="10" t="s">
        <v>244</v>
      </c>
      <c r="D129" s="14"/>
      <c r="E129" s="14"/>
      <c r="F129" s="34"/>
      <c r="G129" s="34"/>
      <c r="H129" s="34"/>
      <c r="I129" s="34"/>
      <c r="J129" s="34"/>
      <c r="K129" s="105">
        <f>K121</f>
        <v>0</v>
      </c>
      <c r="L129" s="105">
        <f t="shared" ref="L129:BH129" si="42">L121</f>
        <v>0</v>
      </c>
      <c r="M129" s="105">
        <f t="shared" si="42"/>
        <v>0</v>
      </c>
      <c r="N129" s="105">
        <f t="shared" si="42"/>
        <v>0</v>
      </c>
      <c r="O129" s="105">
        <f t="shared" si="42"/>
        <v>0</v>
      </c>
      <c r="P129" s="105">
        <f t="shared" si="42"/>
        <v>0</v>
      </c>
      <c r="Q129" s="105">
        <f t="shared" si="42"/>
        <v>0</v>
      </c>
      <c r="R129" s="105">
        <f t="shared" si="42"/>
        <v>0</v>
      </c>
      <c r="S129" s="105">
        <f t="shared" si="42"/>
        <v>0</v>
      </c>
      <c r="T129" s="105">
        <f t="shared" si="42"/>
        <v>0</v>
      </c>
      <c r="U129" s="105">
        <f t="shared" si="42"/>
        <v>0</v>
      </c>
      <c r="V129" s="105">
        <f t="shared" si="42"/>
        <v>0</v>
      </c>
      <c r="W129" s="105">
        <f t="shared" si="42"/>
        <v>0</v>
      </c>
      <c r="X129" s="105">
        <f t="shared" si="42"/>
        <v>0</v>
      </c>
      <c r="Y129" s="105">
        <f t="shared" si="42"/>
        <v>0</v>
      </c>
      <c r="Z129" s="105">
        <f t="shared" si="42"/>
        <v>0</v>
      </c>
      <c r="AA129" s="105">
        <f t="shared" si="42"/>
        <v>0</v>
      </c>
      <c r="AB129" s="105">
        <f t="shared" si="42"/>
        <v>0</v>
      </c>
      <c r="AC129" s="105">
        <f t="shared" si="42"/>
        <v>0</v>
      </c>
      <c r="AD129" s="105">
        <f t="shared" si="42"/>
        <v>0</v>
      </c>
      <c r="AE129" s="105">
        <f t="shared" si="42"/>
        <v>0</v>
      </c>
      <c r="AF129" s="105">
        <f t="shared" si="42"/>
        <v>0</v>
      </c>
      <c r="AG129" s="105">
        <f t="shared" si="42"/>
        <v>0</v>
      </c>
      <c r="AH129" s="105">
        <f t="shared" si="42"/>
        <v>0</v>
      </c>
      <c r="AI129" s="105">
        <f t="shared" si="42"/>
        <v>0</v>
      </c>
      <c r="AJ129" s="105">
        <f t="shared" si="42"/>
        <v>0</v>
      </c>
      <c r="AK129" s="105">
        <f t="shared" si="42"/>
        <v>0</v>
      </c>
      <c r="AL129" s="105">
        <f t="shared" si="42"/>
        <v>0</v>
      </c>
      <c r="AM129" s="105">
        <f t="shared" si="42"/>
        <v>0</v>
      </c>
      <c r="AN129" s="105">
        <f t="shared" si="42"/>
        <v>0</v>
      </c>
      <c r="AO129" s="105">
        <f t="shared" si="42"/>
        <v>0</v>
      </c>
      <c r="AP129" s="105">
        <f t="shared" si="42"/>
        <v>0</v>
      </c>
      <c r="AQ129" s="105">
        <f t="shared" si="42"/>
        <v>0</v>
      </c>
      <c r="AR129" s="105">
        <f t="shared" si="42"/>
        <v>0</v>
      </c>
      <c r="AS129" s="105">
        <f t="shared" si="42"/>
        <v>0</v>
      </c>
      <c r="AT129" s="105">
        <f t="shared" si="42"/>
        <v>0</v>
      </c>
      <c r="AU129" s="105">
        <f t="shared" si="42"/>
        <v>0</v>
      </c>
      <c r="AV129" s="105">
        <f t="shared" si="42"/>
        <v>0</v>
      </c>
      <c r="AW129" s="105">
        <f t="shared" si="42"/>
        <v>0</v>
      </c>
      <c r="AX129" s="105">
        <f t="shared" si="42"/>
        <v>0</v>
      </c>
      <c r="AY129" s="105">
        <f t="shared" si="42"/>
        <v>0</v>
      </c>
      <c r="AZ129" s="105">
        <f t="shared" si="42"/>
        <v>0</v>
      </c>
      <c r="BA129" s="105">
        <f t="shared" si="42"/>
        <v>0</v>
      </c>
      <c r="BB129" s="105">
        <f t="shared" si="42"/>
        <v>0</v>
      </c>
      <c r="BC129" s="105">
        <f t="shared" si="42"/>
        <v>0</v>
      </c>
      <c r="BD129" s="105">
        <f t="shared" si="42"/>
        <v>0</v>
      </c>
      <c r="BE129" s="105">
        <f t="shared" si="42"/>
        <v>0</v>
      </c>
      <c r="BF129" s="105">
        <f t="shared" si="42"/>
        <v>0</v>
      </c>
      <c r="BG129" s="105">
        <f t="shared" si="42"/>
        <v>0</v>
      </c>
      <c r="BH129" s="82">
        <f t="shared" si="42"/>
        <v>0</v>
      </c>
    </row>
    <row r="130" spans="2:60" ht="20.100000000000001" customHeight="1">
      <c r="B130" s="57"/>
      <c r="C130" s="10" t="s">
        <v>250</v>
      </c>
      <c r="D130" s="14"/>
      <c r="E130" s="1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41"/>
    </row>
    <row r="131" spans="2:60" ht="20.100000000000001" customHeight="1">
      <c r="B131" s="57"/>
      <c r="C131" s="10" t="s">
        <v>251</v>
      </c>
      <c r="D131" s="14"/>
      <c r="E131" s="1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G131" s="34"/>
      <c r="BH131" s="41"/>
    </row>
    <row r="132" spans="2:60" ht="20.100000000000001" customHeight="1">
      <c r="B132" s="57"/>
      <c r="C132" s="10" t="s">
        <v>254</v>
      </c>
      <c r="D132" s="14"/>
      <c r="E132" s="1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41"/>
    </row>
    <row r="133" spans="2:60" ht="20.100000000000001" customHeight="1">
      <c r="B133" s="57"/>
      <c r="C133" s="10" t="s">
        <v>305</v>
      </c>
      <c r="D133" s="14"/>
      <c r="E133" s="1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41"/>
    </row>
    <row r="134" spans="2:60" ht="20.100000000000001" customHeight="1">
      <c r="B134" s="57"/>
      <c r="C134" s="10" t="s">
        <v>252</v>
      </c>
      <c r="D134" s="14"/>
      <c r="E134" s="1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41"/>
    </row>
    <row r="135" spans="2:60" ht="20.100000000000001" customHeight="1">
      <c r="B135" s="57"/>
      <c r="C135" s="10" t="s">
        <v>253</v>
      </c>
      <c r="D135" s="14"/>
      <c r="E135" s="1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41"/>
    </row>
    <row r="136" spans="2:60" ht="20.100000000000001" customHeight="1">
      <c r="B136" s="57"/>
      <c r="C136" s="10" t="s">
        <v>307</v>
      </c>
      <c r="D136" s="14"/>
      <c r="E136" s="1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41"/>
    </row>
    <row r="137" spans="2:60" ht="20.100000000000001" customHeight="1">
      <c r="B137" s="57"/>
      <c r="C137" s="10" t="s">
        <v>248</v>
      </c>
      <c r="D137" s="14"/>
      <c r="E137" s="1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41"/>
    </row>
    <row r="138" spans="2:60" ht="20.100000000000001" customHeight="1">
      <c r="B138" s="57"/>
      <c r="C138" s="10" t="s">
        <v>308</v>
      </c>
      <c r="D138" s="14"/>
      <c r="E138" s="1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41"/>
    </row>
    <row r="139" spans="2:60" ht="20.100000000000001" customHeight="1">
      <c r="B139" s="57"/>
      <c r="C139" s="10" t="s">
        <v>249</v>
      </c>
      <c r="D139" s="14"/>
      <c r="E139" s="1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G139" s="34"/>
      <c r="BH139" s="41"/>
    </row>
    <row r="140" spans="2:60" ht="20.100000000000001" customHeight="1">
      <c r="B140" s="57"/>
      <c r="C140" s="10" t="s">
        <v>246</v>
      </c>
      <c r="D140" s="14"/>
      <c r="E140" s="1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41"/>
    </row>
    <row r="141" spans="2:60" ht="20.100000000000001" customHeight="1">
      <c r="B141" s="57"/>
      <c r="C141" s="352" t="s">
        <v>170</v>
      </c>
      <c r="D141" s="14"/>
      <c r="E141" s="14"/>
      <c r="F141" s="34"/>
      <c r="G141" s="34"/>
      <c r="H141" s="34"/>
      <c r="I141" s="34"/>
      <c r="J141" s="34"/>
      <c r="K141" s="105" t="str">
        <f>支出②!K45</f>
        <v/>
      </c>
      <c r="L141" s="105" t="str">
        <f>支出②!L45</f>
        <v/>
      </c>
      <c r="M141" s="105" t="str">
        <f>支出②!M45</f>
        <v/>
      </c>
      <c r="N141" s="105" t="str">
        <f>支出②!N45</f>
        <v/>
      </c>
      <c r="O141" s="105" t="str">
        <f>支出②!O45</f>
        <v/>
      </c>
      <c r="P141" s="105" t="str">
        <f>支出②!P45</f>
        <v/>
      </c>
      <c r="Q141" s="105" t="str">
        <f>支出②!Q45</f>
        <v/>
      </c>
      <c r="R141" s="105" t="str">
        <f>支出②!R45</f>
        <v/>
      </c>
      <c r="S141" s="105" t="str">
        <f>支出②!S45</f>
        <v/>
      </c>
      <c r="T141" s="105" t="str">
        <f>支出②!T45</f>
        <v/>
      </c>
      <c r="U141" s="105" t="str">
        <f>支出②!U45</f>
        <v/>
      </c>
      <c r="V141" s="105" t="str">
        <f>支出②!V45</f>
        <v/>
      </c>
      <c r="W141" s="105" t="str">
        <f>支出②!W45</f>
        <v/>
      </c>
      <c r="X141" s="105" t="str">
        <f>支出②!X45</f>
        <v/>
      </c>
      <c r="Y141" s="105" t="str">
        <f>支出②!Y45</f>
        <v/>
      </c>
      <c r="Z141" s="105" t="str">
        <f>支出②!Z45</f>
        <v/>
      </c>
      <c r="AA141" s="105" t="str">
        <f>支出②!AA45</f>
        <v/>
      </c>
      <c r="AB141" s="105" t="str">
        <f>支出②!AB45</f>
        <v/>
      </c>
      <c r="AC141" s="105" t="str">
        <f>支出②!AC45</f>
        <v/>
      </c>
      <c r="AD141" s="105" t="str">
        <f>支出②!AD45</f>
        <v/>
      </c>
      <c r="AE141" s="105" t="str">
        <f>支出②!AE45</f>
        <v/>
      </c>
      <c r="AF141" s="105" t="str">
        <f>支出②!AF45</f>
        <v/>
      </c>
      <c r="AG141" s="105" t="str">
        <f>支出②!AG45</f>
        <v/>
      </c>
      <c r="AH141" s="105" t="str">
        <f>支出②!AH45</f>
        <v/>
      </c>
      <c r="AI141" s="105" t="str">
        <f>支出②!AI45</f>
        <v/>
      </c>
      <c r="AJ141" s="105" t="str">
        <f>支出②!AJ45</f>
        <v/>
      </c>
      <c r="AK141" s="105" t="str">
        <f>支出②!AK45</f>
        <v/>
      </c>
      <c r="AL141" s="105" t="str">
        <f>支出②!AL45</f>
        <v/>
      </c>
      <c r="AM141" s="105" t="str">
        <f>支出②!AM45</f>
        <v/>
      </c>
      <c r="AN141" s="105" t="str">
        <f>支出②!AN45</f>
        <v/>
      </c>
      <c r="AO141" s="105" t="str">
        <f>支出②!AO45</f>
        <v/>
      </c>
      <c r="AP141" s="105" t="str">
        <f>支出②!AP45</f>
        <v/>
      </c>
      <c r="AQ141" s="105" t="str">
        <f>支出②!AQ45</f>
        <v/>
      </c>
      <c r="AR141" s="105" t="str">
        <f>支出②!AR45</f>
        <v/>
      </c>
      <c r="AS141" s="105" t="str">
        <f>支出②!AS45</f>
        <v/>
      </c>
      <c r="AT141" s="105" t="str">
        <f>支出②!AT45</f>
        <v/>
      </c>
      <c r="AU141" s="105" t="str">
        <f>支出②!AU45</f>
        <v/>
      </c>
      <c r="AV141" s="105" t="str">
        <f>支出②!AV45</f>
        <v/>
      </c>
      <c r="AW141" s="105" t="str">
        <f>支出②!AW45</f>
        <v/>
      </c>
      <c r="AX141" s="105" t="str">
        <f>支出②!AX45</f>
        <v/>
      </c>
      <c r="AY141" s="105" t="str">
        <f>支出②!AY45</f>
        <v/>
      </c>
      <c r="AZ141" s="105" t="str">
        <f>支出②!AZ45</f>
        <v/>
      </c>
      <c r="BA141" s="105" t="str">
        <f>支出②!BA45</f>
        <v/>
      </c>
      <c r="BB141" s="105" t="str">
        <f>支出②!BB45</f>
        <v/>
      </c>
      <c r="BC141" s="105" t="str">
        <f>支出②!BC45</f>
        <v/>
      </c>
      <c r="BD141" s="105" t="str">
        <f>支出②!BD45</f>
        <v/>
      </c>
      <c r="BE141" s="105" t="str">
        <f>支出②!BE45</f>
        <v/>
      </c>
      <c r="BF141" s="105" t="str">
        <f>支出②!BF45</f>
        <v/>
      </c>
      <c r="BG141" s="105" t="str">
        <f>支出②!BG45</f>
        <v/>
      </c>
      <c r="BH141" s="82" t="str">
        <f>支出②!BH45</f>
        <v/>
      </c>
    </row>
    <row r="142" spans="2:60" ht="20.100000000000001" customHeight="1">
      <c r="B142" s="57"/>
      <c r="C142" s="10" t="s">
        <v>245</v>
      </c>
      <c r="D142" s="14"/>
      <c r="E142" s="1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41"/>
    </row>
    <row r="143" spans="2:60" ht="20.100000000000001" customHeight="1">
      <c r="B143" s="57"/>
      <c r="C143" s="10" t="s">
        <v>309</v>
      </c>
      <c r="D143" s="14"/>
      <c r="E143" s="1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41"/>
    </row>
    <row r="144" spans="2:60" ht="20.100000000000001" customHeight="1" thickBot="1">
      <c r="B144" s="57"/>
      <c r="C144" s="522"/>
      <c r="D144" s="523"/>
      <c r="E144" s="52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G144" s="34"/>
      <c r="BH144" s="41"/>
    </row>
    <row r="145" spans="2:60" ht="20.100000000000001" customHeight="1" thickTop="1" thickBot="1">
      <c r="B145" s="57"/>
      <c r="C145" s="349" t="s">
        <v>247</v>
      </c>
      <c r="D145" s="271"/>
      <c r="E145" s="271"/>
      <c r="F145" s="272">
        <f t="shared" ref="F145:AK145" si="43">SUM(F129:F144)</f>
        <v>0</v>
      </c>
      <c r="G145" s="272">
        <f t="shared" si="43"/>
        <v>0</v>
      </c>
      <c r="H145" s="272">
        <f t="shared" si="43"/>
        <v>0</v>
      </c>
      <c r="I145" s="272">
        <f t="shared" si="43"/>
        <v>0</v>
      </c>
      <c r="J145" s="272">
        <f t="shared" si="43"/>
        <v>0</v>
      </c>
      <c r="K145" s="272">
        <f t="shared" si="43"/>
        <v>0</v>
      </c>
      <c r="L145" s="272">
        <f t="shared" si="43"/>
        <v>0</v>
      </c>
      <c r="M145" s="272">
        <f t="shared" si="43"/>
        <v>0</v>
      </c>
      <c r="N145" s="272">
        <f t="shared" si="43"/>
        <v>0</v>
      </c>
      <c r="O145" s="272">
        <f t="shared" si="43"/>
        <v>0</v>
      </c>
      <c r="P145" s="272">
        <f t="shared" si="43"/>
        <v>0</v>
      </c>
      <c r="Q145" s="272">
        <f t="shared" si="43"/>
        <v>0</v>
      </c>
      <c r="R145" s="272">
        <f t="shared" si="43"/>
        <v>0</v>
      </c>
      <c r="S145" s="272">
        <f t="shared" si="43"/>
        <v>0</v>
      </c>
      <c r="T145" s="272">
        <f t="shared" si="43"/>
        <v>0</v>
      </c>
      <c r="U145" s="272">
        <f t="shared" si="43"/>
        <v>0</v>
      </c>
      <c r="V145" s="272">
        <f t="shared" si="43"/>
        <v>0</v>
      </c>
      <c r="W145" s="272">
        <f t="shared" si="43"/>
        <v>0</v>
      </c>
      <c r="X145" s="272">
        <f t="shared" si="43"/>
        <v>0</v>
      </c>
      <c r="Y145" s="272">
        <f t="shared" si="43"/>
        <v>0</v>
      </c>
      <c r="Z145" s="272">
        <f t="shared" si="43"/>
        <v>0</v>
      </c>
      <c r="AA145" s="272">
        <f t="shared" si="43"/>
        <v>0</v>
      </c>
      <c r="AB145" s="272">
        <f t="shared" si="43"/>
        <v>0</v>
      </c>
      <c r="AC145" s="272">
        <f t="shared" si="43"/>
        <v>0</v>
      </c>
      <c r="AD145" s="272">
        <f t="shared" si="43"/>
        <v>0</v>
      </c>
      <c r="AE145" s="272">
        <f t="shared" si="43"/>
        <v>0</v>
      </c>
      <c r="AF145" s="272">
        <f t="shared" si="43"/>
        <v>0</v>
      </c>
      <c r="AG145" s="272">
        <f t="shared" si="43"/>
        <v>0</v>
      </c>
      <c r="AH145" s="272">
        <f t="shared" si="43"/>
        <v>0</v>
      </c>
      <c r="AI145" s="272">
        <f t="shared" si="43"/>
        <v>0</v>
      </c>
      <c r="AJ145" s="272">
        <f t="shared" si="43"/>
        <v>0</v>
      </c>
      <c r="AK145" s="272">
        <f t="shared" si="43"/>
        <v>0</v>
      </c>
      <c r="AL145" s="272">
        <f t="shared" ref="AL145:BH145" si="44">SUM(AL129:AL144)</f>
        <v>0</v>
      </c>
      <c r="AM145" s="272">
        <f t="shared" si="44"/>
        <v>0</v>
      </c>
      <c r="AN145" s="272">
        <f t="shared" si="44"/>
        <v>0</v>
      </c>
      <c r="AO145" s="272">
        <f t="shared" si="44"/>
        <v>0</v>
      </c>
      <c r="AP145" s="272">
        <f t="shared" si="44"/>
        <v>0</v>
      </c>
      <c r="AQ145" s="272">
        <f t="shared" si="44"/>
        <v>0</v>
      </c>
      <c r="AR145" s="272">
        <f t="shared" si="44"/>
        <v>0</v>
      </c>
      <c r="AS145" s="272">
        <f t="shared" si="44"/>
        <v>0</v>
      </c>
      <c r="AT145" s="272">
        <f t="shared" si="44"/>
        <v>0</v>
      </c>
      <c r="AU145" s="272">
        <f t="shared" si="44"/>
        <v>0</v>
      </c>
      <c r="AV145" s="272">
        <f t="shared" si="44"/>
        <v>0</v>
      </c>
      <c r="AW145" s="272">
        <f t="shared" si="44"/>
        <v>0</v>
      </c>
      <c r="AX145" s="272">
        <f t="shared" si="44"/>
        <v>0</v>
      </c>
      <c r="AY145" s="272">
        <f t="shared" si="44"/>
        <v>0</v>
      </c>
      <c r="AZ145" s="272">
        <f t="shared" si="44"/>
        <v>0</v>
      </c>
      <c r="BA145" s="272">
        <f t="shared" si="44"/>
        <v>0</v>
      </c>
      <c r="BB145" s="272">
        <f t="shared" si="44"/>
        <v>0</v>
      </c>
      <c r="BC145" s="272">
        <f t="shared" si="44"/>
        <v>0</v>
      </c>
      <c r="BD145" s="272">
        <f t="shared" si="44"/>
        <v>0</v>
      </c>
      <c r="BE145" s="272">
        <f t="shared" si="44"/>
        <v>0</v>
      </c>
      <c r="BF145" s="272">
        <f t="shared" si="44"/>
        <v>0</v>
      </c>
      <c r="BG145" s="272">
        <f t="shared" si="44"/>
        <v>0</v>
      </c>
      <c r="BH145" s="273">
        <f t="shared" si="44"/>
        <v>0</v>
      </c>
    </row>
    <row r="146" spans="2:60" ht="20.100000000000001" customHeight="1" thickTop="1">
      <c r="B146" s="57"/>
      <c r="C146" s="162" t="s">
        <v>310</v>
      </c>
      <c r="D146" s="268"/>
      <c r="E146" s="268"/>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69"/>
      <c r="AE146" s="269"/>
      <c r="AF146" s="269"/>
      <c r="AG146" s="269"/>
      <c r="AH146" s="269"/>
      <c r="AI146" s="269"/>
      <c r="AJ146" s="269"/>
      <c r="AK146" s="269"/>
      <c r="AL146" s="269"/>
      <c r="AM146" s="269"/>
      <c r="AN146" s="269"/>
      <c r="AO146" s="269"/>
      <c r="AP146" s="269"/>
      <c r="AQ146" s="269"/>
      <c r="AR146" s="269"/>
      <c r="AS146" s="269"/>
      <c r="AT146" s="269"/>
      <c r="AU146" s="269"/>
      <c r="AV146" s="269"/>
      <c r="AW146" s="269"/>
      <c r="AX146" s="269"/>
      <c r="AY146" s="269"/>
      <c r="AZ146" s="269"/>
      <c r="BA146" s="269"/>
      <c r="BB146" s="269"/>
      <c r="BC146" s="269"/>
      <c r="BD146" s="269"/>
      <c r="BE146" s="269"/>
      <c r="BF146" s="269"/>
      <c r="BG146" s="269"/>
      <c r="BH146" s="270"/>
    </row>
    <row r="147" spans="2:60" ht="20.100000000000001" customHeight="1" thickBot="1">
      <c r="B147" s="57"/>
      <c r="C147" s="8" t="s">
        <v>287</v>
      </c>
      <c r="D147" s="13"/>
      <c r="E147" s="13"/>
      <c r="F147" s="36"/>
      <c r="G147" s="36"/>
      <c r="H147" s="36"/>
      <c r="I147" s="36"/>
      <c r="J147" s="36"/>
      <c r="K147" s="105">
        <f>-支出②!K26</f>
        <v>0</v>
      </c>
      <c r="L147" s="105">
        <f>-支出②!L26</f>
        <v>0</v>
      </c>
      <c r="M147" s="105">
        <f>-支出②!M26</f>
        <v>0</v>
      </c>
      <c r="N147" s="105">
        <f>-支出②!N26</f>
        <v>0</v>
      </c>
      <c r="O147" s="105">
        <f>-支出②!O26</f>
        <v>0</v>
      </c>
      <c r="P147" s="105">
        <f>-支出②!P26</f>
        <v>0</v>
      </c>
      <c r="Q147" s="105">
        <f>-支出②!Q26</f>
        <v>0</v>
      </c>
      <c r="R147" s="105">
        <f>-支出②!R26</f>
        <v>0</v>
      </c>
      <c r="S147" s="105">
        <f>-支出②!S26</f>
        <v>0</v>
      </c>
      <c r="T147" s="105">
        <f>-支出②!T26</f>
        <v>0</v>
      </c>
      <c r="U147" s="105">
        <f>-支出②!U26</f>
        <v>0</v>
      </c>
      <c r="V147" s="105">
        <f>-支出②!V26</f>
        <v>0</v>
      </c>
      <c r="W147" s="105">
        <f>-支出②!W26</f>
        <v>0</v>
      </c>
      <c r="X147" s="105">
        <f>-支出②!X26</f>
        <v>0</v>
      </c>
      <c r="Y147" s="105">
        <f>-支出②!Y26</f>
        <v>0</v>
      </c>
      <c r="Z147" s="105">
        <f>-支出②!Z26</f>
        <v>0</v>
      </c>
      <c r="AA147" s="105">
        <f>-支出②!AA26</f>
        <v>0</v>
      </c>
      <c r="AB147" s="105">
        <f>-支出②!AB26</f>
        <v>0</v>
      </c>
      <c r="AC147" s="105">
        <f>-支出②!AC26</f>
        <v>0</v>
      </c>
      <c r="AD147" s="105">
        <f>-支出②!AD26</f>
        <v>0</v>
      </c>
      <c r="AE147" s="105">
        <f>-支出②!AE26</f>
        <v>0</v>
      </c>
      <c r="AF147" s="105">
        <f>-支出②!AF26</f>
        <v>0</v>
      </c>
      <c r="AG147" s="105">
        <f>-支出②!AG26</f>
        <v>0</v>
      </c>
      <c r="AH147" s="105">
        <f>-支出②!AH26</f>
        <v>0</v>
      </c>
      <c r="AI147" s="105">
        <f>-支出②!AI26</f>
        <v>0</v>
      </c>
      <c r="AJ147" s="105">
        <f>-支出②!AJ26</f>
        <v>0</v>
      </c>
      <c r="AK147" s="105">
        <f>-支出②!AK26</f>
        <v>0</v>
      </c>
      <c r="AL147" s="105">
        <f>-支出②!AL26</f>
        <v>0</v>
      </c>
      <c r="AM147" s="105">
        <f>-支出②!AM26</f>
        <v>0</v>
      </c>
      <c r="AN147" s="105">
        <f>-支出②!AN26</f>
        <v>0</v>
      </c>
      <c r="AO147" s="105">
        <f>-支出②!AO26</f>
        <v>0</v>
      </c>
      <c r="AP147" s="105">
        <f>-支出②!AP26</f>
        <v>0</v>
      </c>
      <c r="AQ147" s="105">
        <f>-支出②!AQ26</f>
        <v>0</v>
      </c>
      <c r="AR147" s="105">
        <f>-支出②!AR26</f>
        <v>0</v>
      </c>
      <c r="AS147" s="105">
        <f>-支出②!AS26</f>
        <v>0</v>
      </c>
      <c r="AT147" s="105">
        <f>-支出②!AT26</f>
        <v>0</v>
      </c>
      <c r="AU147" s="105">
        <f>-支出②!AU26</f>
        <v>0</v>
      </c>
      <c r="AV147" s="105">
        <f>-支出②!AV26</f>
        <v>0</v>
      </c>
      <c r="AW147" s="105">
        <f>-支出②!AW26</f>
        <v>0</v>
      </c>
      <c r="AX147" s="105">
        <f>-支出②!AX26</f>
        <v>0</v>
      </c>
      <c r="AY147" s="105">
        <f>-支出②!AY26</f>
        <v>0</v>
      </c>
      <c r="AZ147" s="105">
        <f>-支出②!AZ26</f>
        <v>0</v>
      </c>
      <c r="BA147" s="105">
        <f>-支出②!BA26</f>
        <v>0</v>
      </c>
      <c r="BB147" s="105">
        <f>-支出②!BB26</f>
        <v>0</v>
      </c>
      <c r="BC147" s="105">
        <f>-支出②!BC26</f>
        <v>0</v>
      </c>
      <c r="BD147" s="105">
        <f>-支出②!BD26</f>
        <v>0</v>
      </c>
      <c r="BE147" s="105">
        <f>-支出②!BE26</f>
        <v>0</v>
      </c>
      <c r="BF147" s="105">
        <f>-支出②!BF26</f>
        <v>0</v>
      </c>
      <c r="BG147" s="105">
        <f>-支出②!BG26</f>
        <v>0</v>
      </c>
      <c r="BH147" s="82">
        <f>-支出②!BH26</f>
        <v>0</v>
      </c>
    </row>
    <row r="148" spans="2:60" ht="20.100000000000001" customHeight="1" thickTop="1">
      <c r="B148" s="246" t="s">
        <v>243</v>
      </c>
      <c r="C148" s="267"/>
      <c r="D148" s="267"/>
      <c r="E148" s="267"/>
      <c r="F148" s="106">
        <f>SUM(F145:F147)</f>
        <v>0</v>
      </c>
      <c r="G148" s="106">
        <f t="shared" ref="G148:BH148" si="45">SUM(G145:G147)</f>
        <v>0</v>
      </c>
      <c r="H148" s="106">
        <f t="shared" si="45"/>
        <v>0</v>
      </c>
      <c r="I148" s="106">
        <f t="shared" si="45"/>
        <v>0</v>
      </c>
      <c r="J148" s="106">
        <f t="shared" si="45"/>
        <v>0</v>
      </c>
      <c r="K148" s="106">
        <f>SUM(K145:K147)</f>
        <v>0</v>
      </c>
      <c r="L148" s="106">
        <f t="shared" si="45"/>
        <v>0</v>
      </c>
      <c r="M148" s="106">
        <f t="shared" si="45"/>
        <v>0</v>
      </c>
      <c r="N148" s="106">
        <f t="shared" si="45"/>
        <v>0</v>
      </c>
      <c r="O148" s="106">
        <f t="shared" si="45"/>
        <v>0</v>
      </c>
      <c r="P148" s="106">
        <f t="shared" si="45"/>
        <v>0</v>
      </c>
      <c r="Q148" s="106">
        <f t="shared" si="45"/>
        <v>0</v>
      </c>
      <c r="R148" s="106">
        <f t="shared" si="45"/>
        <v>0</v>
      </c>
      <c r="S148" s="106">
        <f t="shared" si="45"/>
        <v>0</v>
      </c>
      <c r="T148" s="106">
        <f t="shared" si="45"/>
        <v>0</v>
      </c>
      <c r="U148" s="106">
        <f t="shared" si="45"/>
        <v>0</v>
      </c>
      <c r="V148" s="106">
        <f t="shared" si="45"/>
        <v>0</v>
      </c>
      <c r="W148" s="106">
        <f t="shared" si="45"/>
        <v>0</v>
      </c>
      <c r="X148" s="106">
        <f t="shared" si="45"/>
        <v>0</v>
      </c>
      <c r="Y148" s="106">
        <f t="shared" si="45"/>
        <v>0</v>
      </c>
      <c r="Z148" s="106">
        <f t="shared" si="45"/>
        <v>0</v>
      </c>
      <c r="AA148" s="106">
        <f t="shared" si="45"/>
        <v>0</v>
      </c>
      <c r="AB148" s="106">
        <f t="shared" si="45"/>
        <v>0</v>
      </c>
      <c r="AC148" s="106">
        <f t="shared" si="45"/>
        <v>0</v>
      </c>
      <c r="AD148" s="106">
        <f t="shared" si="45"/>
        <v>0</v>
      </c>
      <c r="AE148" s="106">
        <f t="shared" si="45"/>
        <v>0</v>
      </c>
      <c r="AF148" s="106">
        <f t="shared" si="45"/>
        <v>0</v>
      </c>
      <c r="AG148" s="106">
        <f t="shared" si="45"/>
        <v>0</v>
      </c>
      <c r="AH148" s="106">
        <f t="shared" si="45"/>
        <v>0</v>
      </c>
      <c r="AI148" s="106">
        <f t="shared" si="45"/>
        <v>0</v>
      </c>
      <c r="AJ148" s="106">
        <f t="shared" si="45"/>
        <v>0</v>
      </c>
      <c r="AK148" s="106">
        <f t="shared" si="45"/>
        <v>0</v>
      </c>
      <c r="AL148" s="106">
        <f t="shared" si="45"/>
        <v>0</v>
      </c>
      <c r="AM148" s="106">
        <f t="shared" si="45"/>
        <v>0</v>
      </c>
      <c r="AN148" s="106">
        <f t="shared" si="45"/>
        <v>0</v>
      </c>
      <c r="AO148" s="106">
        <f t="shared" si="45"/>
        <v>0</v>
      </c>
      <c r="AP148" s="106">
        <f t="shared" si="45"/>
        <v>0</v>
      </c>
      <c r="AQ148" s="106">
        <f t="shared" si="45"/>
        <v>0</v>
      </c>
      <c r="AR148" s="106">
        <f t="shared" si="45"/>
        <v>0</v>
      </c>
      <c r="AS148" s="106">
        <f t="shared" si="45"/>
        <v>0</v>
      </c>
      <c r="AT148" s="106">
        <f t="shared" si="45"/>
        <v>0</v>
      </c>
      <c r="AU148" s="106">
        <f t="shared" si="45"/>
        <v>0</v>
      </c>
      <c r="AV148" s="106">
        <f t="shared" si="45"/>
        <v>0</v>
      </c>
      <c r="AW148" s="106">
        <f t="shared" si="45"/>
        <v>0</v>
      </c>
      <c r="AX148" s="106">
        <f t="shared" si="45"/>
        <v>0</v>
      </c>
      <c r="AY148" s="106">
        <f t="shared" si="45"/>
        <v>0</v>
      </c>
      <c r="AZ148" s="106">
        <f t="shared" si="45"/>
        <v>0</v>
      </c>
      <c r="BA148" s="106">
        <f t="shared" si="45"/>
        <v>0</v>
      </c>
      <c r="BB148" s="106">
        <f t="shared" si="45"/>
        <v>0</v>
      </c>
      <c r="BC148" s="106">
        <f t="shared" si="45"/>
        <v>0</v>
      </c>
      <c r="BD148" s="106">
        <f t="shared" si="45"/>
        <v>0</v>
      </c>
      <c r="BE148" s="106">
        <f t="shared" si="45"/>
        <v>0</v>
      </c>
      <c r="BF148" s="106">
        <f t="shared" si="45"/>
        <v>0</v>
      </c>
      <c r="BG148" s="106">
        <f t="shared" si="45"/>
        <v>0</v>
      </c>
      <c r="BH148" s="120">
        <f t="shared" si="45"/>
        <v>0</v>
      </c>
    </row>
    <row r="149" spans="2:60" ht="20.100000000000001" customHeight="1">
      <c r="B149" s="247" t="s">
        <v>255</v>
      </c>
      <c r="C149" s="160"/>
      <c r="D149" s="160"/>
      <c r="E149" s="160"/>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245"/>
    </row>
    <row r="150" spans="2:60" ht="20.100000000000001" customHeight="1">
      <c r="B150" s="48"/>
      <c r="C150" s="352" t="s">
        <v>256</v>
      </c>
      <c r="D150" s="14"/>
      <c r="E150" s="11"/>
      <c r="F150" s="105">
        <f>IF(COLUMNS($F$126:F$126)&lt;=$H$10,-((支出②!$G$15+支出②!$G$16+支出②!$G$17+支出②!$G$34+支出②!$G$39+支出②!$G$40+支出②!$G$43)/$H$10),0)</f>
        <v>0</v>
      </c>
      <c r="G150" s="105">
        <f>IF(COLUMNS($F$126:G$126)&lt;=$H$10,-((支出②!$G$15+支出②!$G$16+支出②!$G$17+支出②!$G$34+支出②!$G$39+支出②!$G$40+支出②!$G$43)/$H$10),0)</f>
        <v>0</v>
      </c>
      <c r="H150" s="105">
        <f>IF(COLUMNS($F$126:H$126)&lt;=$H$10,-((支出②!$G$15+支出②!$G$16+支出②!$G$17+支出②!$G$34+支出②!$G$39+支出②!$G$40+支出②!$G$43)/$H$10),0)</f>
        <v>0</v>
      </c>
      <c r="I150" s="105">
        <f>IF(COLUMNS($F$126:I$126)&lt;=$H$10,-((支出②!$G$15+支出②!$G$16+支出②!$G$17+支出②!$G$34+支出②!$G$39+支出②!$G$40+支出②!$G$43)/$H$10),0)</f>
        <v>0</v>
      </c>
      <c r="J150" s="105">
        <f>IF(COLUMNS($F$126:J$126)&lt;=$H$10,-((支出②!$G$15+支出②!$G$16+支出②!$G$17+支出②!$G$34+支出②!$G$39+支出②!$G$40+支出②!$G$43)/$H$10),0)</f>
        <v>0</v>
      </c>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41"/>
    </row>
    <row r="151" spans="2:60" ht="20.100000000000001" customHeight="1">
      <c r="B151" s="57"/>
      <c r="C151" s="10" t="s">
        <v>257</v>
      </c>
      <c r="D151" s="14"/>
      <c r="E151" s="11"/>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41"/>
    </row>
    <row r="152" spans="2:60" ht="20.100000000000001" customHeight="1">
      <c r="B152" s="57"/>
      <c r="C152" s="352" t="s">
        <v>258</v>
      </c>
      <c r="D152" s="14"/>
      <c r="E152" s="11"/>
      <c r="F152" s="105">
        <f>IF(COLUMNS($F$126:F$126)&lt;=$H$10,-((支出②!$F$44+支出②!$G$45)/$H$10),0)</f>
        <v>0</v>
      </c>
      <c r="G152" s="105">
        <f>IF(COLUMNS($F$126:G$126)&lt;=$H$10,-((支出②!$F$44+支出②!$G$45)/$H$10),0)</f>
        <v>0</v>
      </c>
      <c r="H152" s="105">
        <f>IF(COLUMNS($F$126:H$126)&lt;=$H$10,-((支出②!$F$44+支出②!$G$45)/$H$10),0)</f>
        <v>0</v>
      </c>
      <c r="I152" s="105">
        <f>IF(COLUMNS($F$126:I$126)&lt;=$H$10,-((支出②!$F$44+支出②!$G$45)/$H$10),0)</f>
        <v>0</v>
      </c>
      <c r="J152" s="105">
        <f>IF(COLUMNS($F$126:J$126)&lt;=$H$10,-((支出②!$F$44+支出②!$G$45)/$H$10),0)</f>
        <v>0</v>
      </c>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41"/>
    </row>
    <row r="153" spans="2:60" ht="20.100000000000001" customHeight="1">
      <c r="B153" s="57"/>
      <c r="C153" s="10" t="s">
        <v>259</v>
      </c>
      <c r="D153" s="14"/>
      <c r="E153" s="11"/>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41"/>
    </row>
    <row r="154" spans="2:60" ht="20.100000000000001" customHeight="1" thickBot="1">
      <c r="B154" s="57"/>
      <c r="C154" s="522"/>
      <c r="D154" s="523"/>
      <c r="E154" s="52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41"/>
    </row>
    <row r="155" spans="2:60" ht="20.100000000000001" customHeight="1" thickTop="1">
      <c r="B155" s="350" t="s">
        <v>255</v>
      </c>
      <c r="C155" s="267"/>
      <c r="D155" s="267"/>
      <c r="E155" s="267"/>
      <c r="F155" s="106">
        <f t="shared" ref="F155:AK155" si="46">SUM(F150:F154)</f>
        <v>0</v>
      </c>
      <c r="G155" s="106">
        <f t="shared" si="46"/>
        <v>0</v>
      </c>
      <c r="H155" s="106">
        <f t="shared" si="46"/>
        <v>0</v>
      </c>
      <c r="I155" s="106">
        <f t="shared" si="46"/>
        <v>0</v>
      </c>
      <c r="J155" s="106">
        <f t="shared" si="46"/>
        <v>0</v>
      </c>
      <c r="K155" s="106">
        <f t="shared" si="46"/>
        <v>0</v>
      </c>
      <c r="L155" s="106">
        <f t="shared" si="46"/>
        <v>0</v>
      </c>
      <c r="M155" s="106">
        <f t="shared" si="46"/>
        <v>0</v>
      </c>
      <c r="N155" s="106">
        <f t="shared" si="46"/>
        <v>0</v>
      </c>
      <c r="O155" s="106">
        <f t="shared" si="46"/>
        <v>0</v>
      </c>
      <c r="P155" s="106">
        <f t="shared" si="46"/>
        <v>0</v>
      </c>
      <c r="Q155" s="106">
        <f t="shared" si="46"/>
        <v>0</v>
      </c>
      <c r="R155" s="106">
        <f t="shared" si="46"/>
        <v>0</v>
      </c>
      <c r="S155" s="106">
        <f t="shared" si="46"/>
        <v>0</v>
      </c>
      <c r="T155" s="106">
        <f t="shared" si="46"/>
        <v>0</v>
      </c>
      <c r="U155" s="106">
        <f t="shared" si="46"/>
        <v>0</v>
      </c>
      <c r="V155" s="106">
        <f t="shared" si="46"/>
        <v>0</v>
      </c>
      <c r="W155" s="106">
        <f t="shared" si="46"/>
        <v>0</v>
      </c>
      <c r="X155" s="106">
        <f t="shared" si="46"/>
        <v>0</v>
      </c>
      <c r="Y155" s="106">
        <f t="shared" si="46"/>
        <v>0</v>
      </c>
      <c r="Z155" s="106">
        <f t="shared" si="46"/>
        <v>0</v>
      </c>
      <c r="AA155" s="106">
        <f t="shared" si="46"/>
        <v>0</v>
      </c>
      <c r="AB155" s="106">
        <f t="shared" si="46"/>
        <v>0</v>
      </c>
      <c r="AC155" s="106">
        <f t="shared" si="46"/>
        <v>0</v>
      </c>
      <c r="AD155" s="106">
        <f t="shared" si="46"/>
        <v>0</v>
      </c>
      <c r="AE155" s="106">
        <f t="shared" si="46"/>
        <v>0</v>
      </c>
      <c r="AF155" s="106">
        <f t="shared" si="46"/>
        <v>0</v>
      </c>
      <c r="AG155" s="106">
        <f t="shared" si="46"/>
        <v>0</v>
      </c>
      <c r="AH155" s="106">
        <f t="shared" si="46"/>
        <v>0</v>
      </c>
      <c r="AI155" s="106">
        <f t="shared" si="46"/>
        <v>0</v>
      </c>
      <c r="AJ155" s="106">
        <f t="shared" si="46"/>
        <v>0</v>
      </c>
      <c r="AK155" s="106">
        <f t="shared" si="46"/>
        <v>0</v>
      </c>
      <c r="AL155" s="106">
        <f t="shared" ref="AL155:BH155" si="47">SUM(AL150:AL154)</f>
        <v>0</v>
      </c>
      <c r="AM155" s="106">
        <f t="shared" si="47"/>
        <v>0</v>
      </c>
      <c r="AN155" s="106">
        <f t="shared" si="47"/>
        <v>0</v>
      </c>
      <c r="AO155" s="106">
        <f t="shared" si="47"/>
        <v>0</v>
      </c>
      <c r="AP155" s="106">
        <f t="shared" si="47"/>
        <v>0</v>
      </c>
      <c r="AQ155" s="106">
        <f t="shared" si="47"/>
        <v>0</v>
      </c>
      <c r="AR155" s="106">
        <f t="shared" si="47"/>
        <v>0</v>
      </c>
      <c r="AS155" s="106">
        <f t="shared" si="47"/>
        <v>0</v>
      </c>
      <c r="AT155" s="106">
        <f t="shared" si="47"/>
        <v>0</v>
      </c>
      <c r="AU155" s="106">
        <f t="shared" si="47"/>
        <v>0</v>
      </c>
      <c r="AV155" s="106">
        <f t="shared" si="47"/>
        <v>0</v>
      </c>
      <c r="AW155" s="106">
        <f t="shared" si="47"/>
        <v>0</v>
      </c>
      <c r="AX155" s="106">
        <f t="shared" si="47"/>
        <v>0</v>
      </c>
      <c r="AY155" s="106">
        <f t="shared" si="47"/>
        <v>0</v>
      </c>
      <c r="AZ155" s="106">
        <f t="shared" si="47"/>
        <v>0</v>
      </c>
      <c r="BA155" s="106">
        <f t="shared" si="47"/>
        <v>0</v>
      </c>
      <c r="BB155" s="106">
        <f t="shared" si="47"/>
        <v>0</v>
      </c>
      <c r="BC155" s="106">
        <f t="shared" si="47"/>
        <v>0</v>
      </c>
      <c r="BD155" s="106">
        <f t="shared" si="47"/>
        <v>0</v>
      </c>
      <c r="BE155" s="106">
        <f t="shared" si="47"/>
        <v>0</v>
      </c>
      <c r="BF155" s="106">
        <f t="shared" si="47"/>
        <v>0</v>
      </c>
      <c r="BG155" s="106">
        <f t="shared" si="47"/>
        <v>0</v>
      </c>
      <c r="BH155" s="120">
        <f t="shared" si="47"/>
        <v>0</v>
      </c>
    </row>
    <row r="156" spans="2:60" ht="20.100000000000001" customHeight="1">
      <c r="B156" s="247" t="s">
        <v>260</v>
      </c>
      <c r="C156" s="160"/>
      <c r="D156" s="160"/>
      <c r="E156" s="160"/>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245"/>
    </row>
    <row r="157" spans="2:60" ht="20.100000000000001" customHeight="1">
      <c r="B157" s="42"/>
      <c r="C157" s="526" t="s">
        <v>508</v>
      </c>
      <c r="D157" s="201">
        <v>8</v>
      </c>
      <c r="E157" s="385" t="s">
        <v>505</v>
      </c>
      <c r="F157" s="105">
        <f ca="1">IF(支払い利息!$C$81&gt;0,IF(COLUMNS($F$127:F$127)&lt;=$H$10,(支払い利息!$C$10+支払い利息!$C$29+支払い利息!$C$48)/1000/$H$10,0),IF(AND(支払い利息!$C$81=0,COLUMNS($F$127:F$127)&lt;=$H$10),-SUM(OFFSET($F$155,0,0,1,$H$10))*$D$157/($D$157+$D$158)/$H$10,0))</f>
        <v>0</v>
      </c>
      <c r="G157" s="371">
        <f ca="1">IF(支払い利息!$C$81&gt;0,IF(COLUMNS($F$127:G$127)&lt;=$H$10,(支払い利息!$C$10+支払い利息!$C$29+支払い利息!$C$48)/1000/$H$10,0),IF(AND(支払い利息!$C$81=0,COLUMNS($F$127:G$127)&lt;=$H$10),-SUM(OFFSET($F$155,0,0,1,$H$10))*$D$157/($D$157+$D$158)/$H$10,0))</f>
        <v>0</v>
      </c>
      <c r="H157" s="371">
        <f ca="1">IF(支払い利息!$C$81&gt;0,IF(COLUMNS($F$127:H$127)&lt;=$H$10,(支払い利息!$C$10+支払い利息!$C$29+支払い利息!$C$48)/1000/$H$10,0),IF(AND(支払い利息!$C$81=0,COLUMNS($F$127:H$127)&lt;=$H$10),-SUM(OFFSET($F$155,0,0,1,$H$10))*$D$157/($D$157+$D$158)/$H$10,0))</f>
        <v>0</v>
      </c>
      <c r="I157" s="371">
        <f ca="1">IF(支払い利息!$C$81&gt;0,IF(COLUMNS($F$127:I$127)&lt;=$H$10,(支払い利息!$C$10+支払い利息!$C$29+支払い利息!$C$48)/1000/$H$10,0),IF(AND(支払い利息!$C$81=0,COLUMNS($F$127:I$127)&lt;=$H$10),-SUM(OFFSET($F$155,0,0,1,$H$10))*$D$157/($D$157+$D$158)/$H$10,0))</f>
        <v>0</v>
      </c>
      <c r="J157" s="371">
        <f ca="1">IF(支払い利息!$C$81&gt;0,IF(COLUMNS($F$127:J$127)&lt;=$H$10,(支払い利息!$C$10+支払い利息!$C$29+支払い利息!$C$48)/1000/$H$10,0),IF(AND(支払い利息!$C$81=0,COLUMNS($F$127:J$127)&lt;=$H$10),-SUM(OFFSET($F$155,0,0,1,$H$10))*$D$157/($D$157+$D$158)/$H$10,0))</f>
        <v>0</v>
      </c>
      <c r="K157" s="105">
        <f>-(IFERROR(支払い利息!C73,0))/1000</f>
        <v>0</v>
      </c>
      <c r="L157" s="105">
        <f>-(IFERROR(支払い利息!D73,0))/1000</f>
        <v>0</v>
      </c>
      <c r="M157" s="105">
        <f>-(IFERROR(支払い利息!E73,0))/1000</f>
        <v>0</v>
      </c>
      <c r="N157" s="105">
        <f>-(IFERROR(支払い利息!F73,0))/1000</f>
        <v>0</v>
      </c>
      <c r="O157" s="105">
        <f>-(IFERROR(支払い利息!G73,0))/1000</f>
        <v>0</v>
      </c>
      <c r="P157" s="105">
        <f>-(IFERROR(支払い利息!H73,0))/1000</f>
        <v>0</v>
      </c>
      <c r="Q157" s="105">
        <f>-(IFERROR(支払い利息!I73,0))/1000</f>
        <v>0</v>
      </c>
      <c r="R157" s="105">
        <f>-(IFERROR(支払い利息!J73,0))/1000</f>
        <v>0</v>
      </c>
      <c r="S157" s="105">
        <f>-(IFERROR(支払い利息!K73,0))/1000</f>
        <v>0</v>
      </c>
      <c r="T157" s="105">
        <f>-(IFERROR(支払い利息!L73,0))/1000</f>
        <v>0</v>
      </c>
      <c r="U157" s="105">
        <f>-(IFERROR(支払い利息!M73,0))/1000</f>
        <v>0</v>
      </c>
      <c r="V157" s="105">
        <f>-(IFERROR(支払い利息!N73,0))/1000</f>
        <v>0</v>
      </c>
      <c r="W157" s="105">
        <f>-(IFERROR(支払い利息!O73,0))/1000</f>
        <v>0</v>
      </c>
      <c r="X157" s="105">
        <f>-(IFERROR(支払い利息!P73,0))/1000</f>
        <v>0</v>
      </c>
      <c r="Y157" s="105">
        <f>-(IFERROR(支払い利息!Q73,0))/1000</f>
        <v>0</v>
      </c>
      <c r="Z157" s="105">
        <f>-(IFERROR(支払い利息!R73,0))/1000</f>
        <v>0</v>
      </c>
      <c r="AA157" s="105">
        <f>-(IFERROR(支払い利息!S73,0))/1000</f>
        <v>0</v>
      </c>
      <c r="AB157" s="105">
        <f>-(IFERROR(支払い利息!T73,0))/1000</f>
        <v>0</v>
      </c>
      <c r="AC157" s="105">
        <f>-(IFERROR(支払い利息!U73,0))/1000</f>
        <v>0</v>
      </c>
      <c r="AD157" s="105">
        <f>-(IFERROR(支払い利息!V73,0))/1000</f>
        <v>0</v>
      </c>
      <c r="AE157" s="105">
        <f>-(IFERROR(支払い利息!W73,0))/1000</f>
        <v>0</v>
      </c>
      <c r="AF157" s="105">
        <f>-(IFERROR(支払い利息!X73,0))/1000</f>
        <v>0</v>
      </c>
      <c r="AG157" s="105">
        <f>-(IFERROR(支払い利息!Y73,0))/1000</f>
        <v>0</v>
      </c>
      <c r="AH157" s="105">
        <f>-(IFERROR(支払い利息!Z73,0))/1000</f>
        <v>0</v>
      </c>
      <c r="AI157" s="105">
        <f>-(IFERROR(支払い利息!AA73,0))/1000</f>
        <v>0</v>
      </c>
      <c r="AJ157" s="105">
        <f>-(IFERROR(支払い利息!AB73,0))/1000</f>
        <v>0</v>
      </c>
      <c r="AK157" s="105">
        <f>-(IFERROR(支払い利息!AC73,0))/1000</f>
        <v>0</v>
      </c>
      <c r="AL157" s="105">
        <f>-(IFERROR(支払い利息!AD73,0))/1000</f>
        <v>0</v>
      </c>
      <c r="AM157" s="105">
        <f>-(IFERROR(支払い利息!AE73,0))/1000</f>
        <v>0</v>
      </c>
      <c r="AN157" s="105">
        <f>-(IFERROR(支払い利息!AF73,0))/1000</f>
        <v>0</v>
      </c>
      <c r="AO157" s="105">
        <f>-(IFERROR(支払い利息!AG73,0))/1000</f>
        <v>0</v>
      </c>
      <c r="AP157" s="105">
        <f>-(IFERROR(支払い利息!AH73,0))/1000</f>
        <v>0</v>
      </c>
      <c r="AQ157" s="105">
        <f>-(IFERROR(支払い利息!AI73,0))/1000</f>
        <v>0</v>
      </c>
      <c r="AR157" s="105">
        <f>-(IFERROR(支払い利息!AJ73,0))/1000</f>
        <v>0</v>
      </c>
      <c r="AS157" s="105">
        <f>-(IFERROR(支払い利息!AK73,0))/1000</f>
        <v>0</v>
      </c>
      <c r="AT157" s="105">
        <f>-(IFERROR(支払い利息!AL73,0))/1000</f>
        <v>0</v>
      </c>
      <c r="AU157" s="105">
        <f>-(IFERROR(支払い利息!AM73,0))/1000</f>
        <v>0</v>
      </c>
      <c r="AV157" s="105">
        <f>-(IFERROR(支払い利息!AN73,0))/1000</f>
        <v>0</v>
      </c>
      <c r="AW157" s="105">
        <f>-(IFERROR(支払い利息!AO73,0))/1000</f>
        <v>0</v>
      </c>
      <c r="AX157" s="105">
        <f>-(IFERROR(支払い利息!AP73,0))/1000</f>
        <v>0</v>
      </c>
      <c r="AY157" s="105">
        <f>-(IFERROR(支払い利息!AQ73,0))/1000</f>
        <v>0</v>
      </c>
      <c r="AZ157" s="105">
        <f>-(IFERROR(支払い利息!AR73,0))/1000</f>
        <v>0</v>
      </c>
      <c r="BA157" s="105">
        <f>-(IFERROR(支払い利息!AS73,0))/1000</f>
        <v>0</v>
      </c>
      <c r="BB157" s="105">
        <f>-(IFERROR(支払い利息!AT73,0))/1000</f>
        <v>0</v>
      </c>
      <c r="BC157" s="105">
        <f>-(IFERROR(支払い利息!AU73,0))/1000</f>
        <v>0</v>
      </c>
      <c r="BD157" s="105">
        <f>-(IFERROR(支払い利息!AV73,0))/1000</f>
        <v>0</v>
      </c>
      <c r="BE157" s="105">
        <f>-(IFERROR(支払い利息!AW73,0))/1000</f>
        <v>0</v>
      </c>
      <c r="BF157" s="105">
        <f>-(IFERROR(支払い利息!AX73,0))/1000</f>
        <v>0</v>
      </c>
      <c r="BG157" s="105">
        <f>-(IFERROR(支払い利息!AY73,0))/1000</f>
        <v>0</v>
      </c>
      <c r="BH157" s="82">
        <f>-(IFERROR(支払い利息!AZ73,0))/1000</f>
        <v>0</v>
      </c>
    </row>
    <row r="158" spans="2:60" ht="20.100000000000001" customHeight="1">
      <c r="B158" s="49"/>
      <c r="C158" s="527"/>
      <c r="D158" s="201">
        <v>2</v>
      </c>
      <c r="E158" s="13" t="s">
        <v>506</v>
      </c>
      <c r="F158" s="178">
        <f ca="1">IF(支払い利息!$C$81&gt;0,MAX(0,-SUM(F148,F155,F157)),IF(AND(支払い利息!$C$81=0,COLUMNS($F$127:F$127)&lt;=$H$10),-SUM(OFFSET($F$155,0,0,1,$H$10))*$D$158/($D$157+$D$158)/$H$10,0))</f>
        <v>0</v>
      </c>
      <c r="G158" s="372">
        <f ca="1">IF(支払い利息!$C$81&gt;0,MAX(0,-SUM(G148,G155,G157)),IF(AND(支払い利息!$C$81=0,COLUMNS($F$127:G$127)&lt;=$H$10),-SUM(OFFSET($F$155,0,0,1,$H$10))*$D$158/($D$157+$D$158)/$H$10,0))</f>
        <v>0</v>
      </c>
      <c r="H158" s="372">
        <f ca="1">IF(支払い利息!$C$81&gt;0,MAX(0,-SUM(H148,H155,H157)),IF(AND(支払い利息!$C$81=0,COLUMNS($F$127:H$127)&lt;=$H$10),-SUM(OFFSET($F$155,0,0,1,$H$10))*$D$158/($D$157+$D$158)/$H$10,0))</f>
        <v>0</v>
      </c>
      <c r="I158" s="372">
        <f ca="1">IF(支払い利息!$C$81&gt;0,MAX(0,-SUM(I148,I155,I157)),IF(AND(支払い利息!$C$81=0,COLUMNS($F$127:I$127)&lt;=$H$10),-SUM(OFFSET($F$155,0,0,1,$H$10))*$D$158/($D$157+$D$158)/$H$10,0))</f>
        <v>0</v>
      </c>
      <c r="J158" s="372">
        <f ca="1">IF(支払い利息!$C$81&gt;0,MAX(0,-SUM(J148,J155,J157)),IF(AND(支払い利息!$C$81=0,COLUMNS($F$127:J$127)&lt;=$H$10),-SUM(OFFSET($F$155,0,0,1,$H$10))*$D$158/($D$157+$D$158)/$H$10,0))</f>
        <v>0</v>
      </c>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43"/>
    </row>
    <row r="159" spans="2:60" ht="20.100000000000001" customHeight="1">
      <c r="B159" s="49"/>
      <c r="C159" s="10" t="s">
        <v>596</v>
      </c>
      <c r="D159" s="415"/>
      <c r="E159" s="416"/>
      <c r="F159" s="36"/>
      <c r="G159" s="417"/>
      <c r="H159" s="417"/>
      <c r="I159" s="417"/>
      <c r="J159" s="417"/>
      <c r="K159" s="178">
        <f>-支出②!K26</f>
        <v>0</v>
      </c>
      <c r="L159" s="178">
        <f>-支出②!L26</f>
        <v>0</v>
      </c>
      <c r="M159" s="178">
        <f>-支出②!M26</f>
        <v>0</v>
      </c>
      <c r="N159" s="178">
        <f>-支出②!N26</f>
        <v>0</v>
      </c>
      <c r="O159" s="178">
        <f>-支出②!O26</f>
        <v>0</v>
      </c>
      <c r="P159" s="178">
        <f>-支出②!P26</f>
        <v>0</v>
      </c>
      <c r="Q159" s="178">
        <f>-支出②!Q26</f>
        <v>0</v>
      </c>
      <c r="R159" s="178">
        <f>-支出②!R26</f>
        <v>0</v>
      </c>
      <c r="S159" s="178">
        <f>-支出②!S26</f>
        <v>0</v>
      </c>
      <c r="T159" s="178">
        <f>-支出②!T26</f>
        <v>0</v>
      </c>
      <c r="U159" s="178">
        <f>-支出②!U26</f>
        <v>0</v>
      </c>
      <c r="V159" s="178">
        <f>-支出②!V26</f>
        <v>0</v>
      </c>
      <c r="W159" s="178">
        <f>-支出②!W26</f>
        <v>0</v>
      </c>
      <c r="X159" s="178">
        <f>-支出②!X26</f>
        <v>0</v>
      </c>
      <c r="Y159" s="178">
        <f>-支出②!Y26</f>
        <v>0</v>
      </c>
      <c r="Z159" s="178">
        <f>-支出②!Z26</f>
        <v>0</v>
      </c>
      <c r="AA159" s="178">
        <f>-支出②!AA26</f>
        <v>0</v>
      </c>
      <c r="AB159" s="178">
        <f>-支出②!AB26</f>
        <v>0</v>
      </c>
      <c r="AC159" s="178">
        <f>-支出②!AC26</f>
        <v>0</v>
      </c>
      <c r="AD159" s="178">
        <f>-支出②!AD26</f>
        <v>0</v>
      </c>
      <c r="AE159" s="178">
        <f>-支出②!AE26</f>
        <v>0</v>
      </c>
      <c r="AF159" s="178">
        <f>-支出②!AF26</f>
        <v>0</v>
      </c>
      <c r="AG159" s="178">
        <f>-支出②!AG26</f>
        <v>0</v>
      </c>
      <c r="AH159" s="178">
        <f>-支出②!AH26</f>
        <v>0</v>
      </c>
      <c r="AI159" s="178">
        <f>-支出②!AI26</f>
        <v>0</v>
      </c>
      <c r="AJ159" s="178">
        <f>-支出②!AJ26</f>
        <v>0</v>
      </c>
      <c r="AK159" s="178">
        <f>-支出②!AK26</f>
        <v>0</v>
      </c>
      <c r="AL159" s="178">
        <f>-支出②!AL26</f>
        <v>0</v>
      </c>
      <c r="AM159" s="178">
        <f>-支出②!AM26</f>
        <v>0</v>
      </c>
      <c r="AN159" s="178">
        <f>-支出②!AN26</f>
        <v>0</v>
      </c>
      <c r="AO159" s="178">
        <f>-支出②!AO26</f>
        <v>0</v>
      </c>
      <c r="AP159" s="178">
        <f>-支出②!AP26</f>
        <v>0</v>
      </c>
      <c r="AQ159" s="178">
        <f>-支出②!AQ26</f>
        <v>0</v>
      </c>
      <c r="AR159" s="178">
        <f>-支出②!AR26</f>
        <v>0</v>
      </c>
      <c r="AS159" s="178">
        <f>-支出②!AS26</f>
        <v>0</v>
      </c>
      <c r="AT159" s="178">
        <f>-支出②!AT26</f>
        <v>0</v>
      </c>
      <c r="AU159" s="178">
        <f>-支出②!AU26</f>
        <v>0</v>
      </c>
      <c r="AV159" s="178">
        <f>-支出②!AV26</f>
        <v>0</v>
      </c>
      <c r="AW159" s="178">
        <f>-支出②!AW26</f>
        <v>0</v>
      </c>
      <c r="AX159" s="178">
        <f>-支出②!AX26</f>
        <v>0</v>
      </c>
      <c r="AY159" s="178">
        <f>-支出②!AY26</f>
        <v>0</v>
      </c>
      <c r="AZ159" s="178">
        <f>-支出②!AZ26</f>
        <v>0</v>
      </c>
      <c r="BA159" s="178">
        <f>-支出②!BA26</f>
        <v>0</v>
      </c>
      <c r="BB159" s="178">
        <f>-支出②!BB26</f>
        <v>0</v>
      </c>
      <c r="BC159" s="178">
        <f>-支出②!BC26</f>
        <v>0</v>
      </c>
      <c r="BD159" s="178">
        <f>-支出②!BD26</f>
        <v>0</v>
      </c>
      <c r="BE159" s="178">
        <f>-支出②!BE26</f>
        <v>0</v>
      </c>
      <c r="BF159" s="178">
        <f>-支出②!BF26</f>
        <v>0</v>
      </c>
      <c r="BG159" s="178">
        <f>-支出②!BG26</f>
        <v>0</v>
      </c>
      <c r="BH159" s="384">
        <f>-支出②!BH26</f>
        <v>0</v>
      </c>
    </row>
    <row r="160" spans="2:60" ht="20.100000000000001" customHeight="1" thickBot="1">
      <c r="B160" s="49"/>
      <c r="C160" s="522"/>
      <c r="D160" s="523"/>
      <c r="E160" s="524"/>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43"/>
    </row>
    <row r="161" spans="2:60" ht="20.100000000000001" customHeight="1" thickTop="1">
      <c r="B161" s="246" t="s">
        <v>260</v>
      </c>
      <c r="C161" s="267"/>
      <c r="D161" s="267"/>
      <c r="E161" s="267"/>
      <c r="F161" s="106">
        <f t="shared" ref="F161:AK161" ca="1" si="48">SUM(F157:F160)</f>
        <v>0</v>
      </c>
      <c r="G161" s="106">
        <f t="shared" ca="1" si="48"/>
        <v>0</v>
      </c>
      <c r="H161" s="106">
        <f t="shared" ca="1" si="48"/>
        <v>0</v>
      </c>
      <c r="I161" s="106">
        <f t="shared" ca="1" si="48"/>
        <v>0</v>
      </c>
      <c r="J161" s="106">
        <f t="shared" ca="1" si="48"/>
        <v>0</v>
      </c>
      <c r="K161" s="106">
        <f t="shared" si="48"/>
        <v>0</v>
      </c>
      <c r="L161" s="106">
        <f t="shared" si="48"/>
        <v>0</v>
      </c>
      <c r="M161" s="106">
        <f t="shared" si="48"/>
        <v>0</v>
      </c>
      <c r="N161" s="106">
        <f t="shared" si="48"/>
        <v>0</v>
      </c>
      <c r="O161" s="106">
        <f t="shared" si="48"/>
        <v>0</v>
      </c>
      <c r="P161" s="106">
        <f t="shared" si="48"/>
        <v>0</v>
      </c>
      <c r="Q161" s="106">
        <f t="shared" si="48"/>
        <v>0</v>
      </c>
      <c r="R161" s="106">
        <f t="shared" si="48"/>
        <v>0</v>
      </c>
      <c r="S161" s="106">
        <f t="shared" si="48"/>
        <v>0</v>
      </c>
      <c r="T161" s="106">
        <f t="shared" si="48"/>
        <v>0</v>
      </c>
      <c r="U161" s="106">
        <f t="shared" si="48"/>
        <v>0</v>
      </c>
      <c r="V161" s="106">
        <f t="shared" si="48"/>
        <v>0</v>
      </c>
      <c r="W161" s="106">
        <f t="shared" si="48"/>
        <v>0</v>
      </c>
      <c r="X161" s="106">
        <f t="shared" si="48"/>
        <v>0</v>
      </c>
      <c r="Y161" s="106">
        <f t="shared" si="48"/>
        <v>0</v>
      </c>
      <c r="Z161" s="106">
        <f t="shared" si="48"/>
        <v>0</v>
      </c>
      <c r="AA161" s="106">
        <f t="shared" si="48"/>
        <v>0</v>
      </c>
      <c r="AB161" s="106">
        <f t="shared" si="48"/>
        <v>0</v>
      </c>
      <c r="AC161" s="106">
        <f t="shared" si="48"/>
        <v>0</v>
      </c>
      <c r="AD161" s="106">
        <f t="shared" si="48"/>
        <v>0</v>
      </c>
      <c r="AE161" s="106">
        <f t="shared" si="48"/>
        <v>0</v>
      </c>
      <c r="AF161" s="106">
        <f t="shared" si="48"/>
        <v>0</v>
      </c>
      <c r="AG161" s="106">
        <f t="shared" si="48"/>
        <v>0</v>
      </c>
      <c r="AH161" s="106">
        <f t="shared" si="48"/>
        <v>0</v>
      </c>
      <c r="AI161" s="106">
        <f t="shared" si="48"/>
        <v>0</v>
      </c>
      <c r="AJ161" s="106">
        <f t="shared" si="48"/>
        <v>0</v>
      </c>
      <c r="AK161" s="106">
        <f t="shared" si="48"/>
        <v>0</v>
      </c>
      <c r="AL161" s="106">
        <f t="shared" ref="AL161:BH161" si="49">SUM(AL157:AL160)</f>
        <v>0</v>
      </c>
      <c r="AM161" s="106">
        <f t="shared" si="49"/>
        <v>0</v>
      </c>
      <c r="AN161" s="106">
        <f t="shared" si="49"/>
        <v>0</v>
      </c>
      <c r="AO161" s="106">
        <f t="shared" si="49"/>
        <v>0</v>
      </c>
      <c r="AP161" s="106">
        <f t="shared" si="49"/>
        <v>0</v>
      </c>
      <c r="AQ161" s="106">
        <f t="shared" si="49"/>
        <v>0</v>
      </c>
      <c r="AR161" s="106">
        <f t="shared" si="49"/>
        <v>0</v>
      </c>
      <c r="AS161" s="106">
        <f t="shared" si="49"/>
        <v>0</v>
      </c>
      <c r="AT161" s="106">
        <f t="shared" si="49"/>
        <v>0</v>
      </c>
      <c r="AU161" s="106">
        <f t="shared" si="49"/>
        <v>0</v>
      </c>
      <c r="AV161" s="106">
        <f t="shared" si="49"/>
        <v>0</v>
      </c>
      <c r="AW161" s="106">
        <f t="shared" si="49"/>
        <v>0</v>
      </c>
      <c r="AX161" s="106">
        <f t="shared" si="49"/>
        <v>0</v>
      </c>
      <c r="AY161" s="106">
        <f t="shared" si="49"/>
        <v>0</v>
      </c>
      <c r="AZ161" s="106">
        <f t="shared" si="49"/>
        <v>0</v>
      </c>
      <c r="BA161" s="106">
        <f t="shared" si="49"/>
        <v>0</v>
      </c>
      <c r="BB161" s="106">
        <f t="shared" si="49"/>
        <v>0</v>
      </c>
      <c r="BC161" s="106">
        <f t="shared" si="49"/>
        <v>0</v>
      </c>
      <c r="BD161" s="106">
        <f t="shared" si="49"/>
        <v>0</v>
      </c>
      <c r="BE161" s="106">
        <f t="shared" si="49"/>
        <v>0</v>
      </c>
      <c r="BF161" s="106">
        <f t="shared" si="49"/>
        <v>0</v>
      </c>
      <c r="BG161" s="106">
        <f t="shared" si="49"/>
        <v>0</v>
      </c>
      <c r="BH161" s="120">
        <f t="shared" si="49"/>
        <v>0</v>
      </c>
    </row>
    <row r="162" spans="2:60" ht="20.100000000000001" customHeight="1">
      <c r="B162" s="248" t="s">
        <v>261</v>
      </c>
      <c r="C162" s="161"/>
      <c r="D162" s="161"/>
      <c r="E162" s="161"/>
      <c r="F162" s="105">
        <f t="shared" ref="F162:BH162" ca="1" si="50">SUM(F148,F155,F161)</f>
        <v>0</v>
      </c>
      <c r="G162" s="105">
        <f t="shared" ca="1" si="50"/>
        <v>0</v>
      </c>
      <c r="H162" s="105">
        <f t="shared" ca="1" si="50"/>
        <v>0</v>
      </c>
      <c r="I162" s="105">
        <f t="shared" ca="1" si="50"/>
        <v>0</v>
      </c>
      <c r="J162" s="105">
        <f t="shared" ca="1" si="50"/>
        <v>0</v>
      </c>
      <c r="K162" s="105">
        <f t="shared" si="50"/>
        <v>0</v>
      </c>
      <c r="L162" s="105">
        <f t="shared" si="50"/>
        <v>0</v>
      </c>
      <c r="M162" s="105">
        <f t="shared" si="50"/>
        <v>0</v>
      </c>
      <c r="N162" s="105">
        <f t="shared" si="50"/>
        <v>0</v>
      </c>
      <c r="O162" s="105">
        <f t="shared" si="50"/>
        <v>0</v>
      </c>
      <c r="P162" s="105">
        <f t="shared" si="50"/>
        <v>0</v>
      </c>
      <c r="Q162" s="105">
        <f t="shared" si="50"/>
        <v>0</v>
      </c>
      <c r="R162" s="105">
        <f t="shared" si="50"/>
        <v>0</v>
      </c>
      <c r="S162" s="105">
        <f t="shared" si="50"/>
        <v>0</v>
      </c>
      <c r="T162" s="105">
        <f t="shared" si="50"/>
        <v>0</v>
      </c>
      <c r="U162" s="105">
        <f t="shared" si="50"/>
        <v>0</v>
      </c>
      <c r="V162" s="105">
        <f t="shared" si="50"/>
        <v>0</v>
      </c>
      <c r="W162" s="105">
        <f t="shared" si="50"/>
        <v>0</v>
      </c>
      <c r="X162" s="105">
        <f t="shared" si="50"/>
        <v>0</v>
      </c>
      <c r="Y162" s="105">
        <f t="shared" si="50"/>
        <v>0</v>
      </c>
      <c r="Z162" s="105">
        <f t="shared" si="50"/>
        <v>0</v>
      </c>
      <c r="AA162" s="105">
        <f t="shared" si="50"/>
        <v>0</v>
      </c>
      <c r="AB162" s="105">
        <f t="shared" si="50"/>
        <v>0</v>
      </c>
      <c r="AC162" s="105">
        <f t="shared" si="50"/>
        <v>0</v>
      </c>
      <c r="AD162" s="105">
        <f t="shared" si="50"/>
        <v>0</v>
      </c>
      <c r="AE162" s="105">
        <f t="shared" si="50"/>
        <v>0</v>
      </c>
      <c r="AF162" s="105">
        <f t="shared" si="50"/>
        <v>0</v>
      </c>
      <c r="AG162" s="105">
        <f t="shared" si="50"/>
        <v>0</v>
      </c>
      <c r="AH162" s="105">
        <f t="shared" si="50"/>
        <v>0</v>
      </c>
      <c r="AI162" s="105">
        <f t="shared" si="50"/>
        <v>0</v>
      </c>
      <c r="AJ162" s="105">
        <f t="shared" si="50"/>
        <v>0</v>
      </c>
      <c r="AK162" s="105">
        <f t="shared" si="50"/>
        <v>0</v>
      </c>
      <c r="AL162" s="105">
        <f t="shared" si="50"/>
        <v>0</v>
      </c>
      <c r="AM162" s="105">
        <f t="shared" si="50"/>
        <v>0</v>
      </c>
      <c r="AN162" s="105">
        <f t="shared" si="50"/>
        <v>0</v>
      </c>
      <c r="AO162" s="105">
        <f t="shared" si="50"/>
        <v>0</v>
      </c>
      <c r="AP162" s="105">
        <f t="shared" si="50"/>
        <v>0</v>
      </c>
      <c r="AQ162" s="105">
        <f t="shared" si="50"/>
        <v>0</v>
      </c>
      <c r="AR162" s="105">
        <f t="shared" si="50"/>
        <v>0</v>
      </c>
      <c r="AS162" s="105">
        <f t="shared" si="50"/>
        <v>0</v>
      </c>
      <c r="AT162" s="105">
        <f t="shared" si="50"/>
        <v>0</v>
      </c>
      <c r="AU162" s="105">
        <f t="shared" si="50"/>
        <v>0</v>
      </c>
      <c r="AV162" s="105">
        <f t="shared" si="50"/>
        <v>0</v>
      </c>
      <c r="AW162" s="105">
        <f t="shared" si="50"/>
        <v>0</v>
      </c>
      <c r="AX162" s="105">
        <f t="shared" si="50"/>
        <v>0</v>
      </c>
      <c r="AY162" s="105">
        <f t="shared" si="50"/>
        <v>0</v>
      </c>
      <c r="AZ162" s="105">
        <f t="shared" si="50"/>
        <v>0</v>
      </c>
      <c r="BA162" s="105">
        <f t="shared" si="50"/>
        <v>0</v>
      </c>
      <c r="BB162" s="105">
        <f t="shared" si="50"/>
        <v>0</v>
      </c>
      <c r="BC162" s="105">
        <f t="shared" si="50"/>
        <v>0</v>
      </c>
      <c r="BD162" s="105">
        <f t="shared" si="50"/>
        <v>0</v>
      </c>
      <c r="BE162" s="105">
        <f t="shared" si="50"/>
        <v>0</v>
      </c>
      <c r="BF162" s="105">
        <f t="shared" si="50"/>
        <v>0</v>
      </c>
      <c r="BG162" s="105">
        <f t="shared" si="50"/>
        <v>0</v>
      </c>
      <c r="BH162" s="82">
        <f t="shared" si="50"/>
        <v>0</v>
      </c>
    </row>
    <row r="163" spans="2:60" ht="20.100000000000001" customHeight="1">
      <c r="B163" s="248" t="s">
        <v>291</v>
      </c>
      <c r="C163" s="161"/>
      <c r="D163" s="161"/>
      <c r="E163" s="161"/>
      <c r="F163" s="105">
        <f ca="1">F162</f>
        <v>0</v>
      </c>
      <c r="G163" s="105">
        <f ca="1">F163+G162</f>
        <v>0</v>
      </c>
      <c r="H163" s="105">
        <f t="shared" ref="H163:BH163" ca="1" si="51">G163+H162</f>
        <v>0</v>
      </c>
      <c r="I163" s="105">
        <f t="shared" ca="1" si="51"/>
        <v>0</v>
      </c>
      <c r="J163" s="105">
        <f ca="1">I163+J162</f>
        <v>0</v>
      </c>
      <c r="K163" s="105">
        <f ca="1">J163+K162</f>
        <v>0</v>
      </c>
      <c r="L163" s="105">
        <f ca="1">K163+L162</f>
        <v>0</v>
      </c>
      <c r="M163" s="105">
        <f t="shared" ca="1" si="51"/>
        <v>0</v>
      </c>
      <c r="N163" s="105">
        <f t="shared" ca="1" si="51"/>
        <v>0</v>
      </c>
      <c r="O163" s="105">
        <f t="shared" ca="1" si="51"/>
        <v>0</v>
      </c>
      <c r="P163" s="105">
        <f t="shared" ca="1" si="51"/>
        <v>0</v>
      </c>
      <c r="Q163" s="105">
        <f t="shared" ca="1" si="51"/>
        <v>0</v>
      </c>
      <c r="R163" s="105">
        <f t="shared" ca="1" si="51"/>
        <v>0</v>
      </c>
      <c r="S163" s="105">
        <f t="shared" ca="1" si="51"/>
        <v>0</v>
      </c>
      <c r="T163" s="105">
        <f t="shared" ca="1" si="51"/>
        <v>0</v>
      </c>
      <c r="U163" s="105">
        <f t="shared" ca="1" si="51"/>
        <v>0</v>
      </c>
      <c r="V163" s="105">
        <f t="shared" ca="1" si="51"/>
        <v>0</v>
      </c>
      <c r="W163" s="105">
        <f t="shared" ca="1" si="51"/>
        <v>0</v>
      </c>
      <c r="X163" s="105">
        <f t="shared" ca="1" si="51"/>
        <v>0</v>
      </c>
      <c r="Y163" s="105">
        <f t="shared" ca="1" si="51"/>
        <v>0</v>
      </c>
      <c r="Z163" s="105">
        <f t="shared" ca="1" si="51"/>
        <v>0</v>
      </c>
      <c r="AA163" s="105">
        <f t="shared" ca="1" si="51"/>
        <v>0</v>
      </c>
      <c r="AB163" s="105">
        <f t="shared" ca="1" si="51"/>
        <v>0</v>
      </c>
      <c r="AC163" s="105">
        <f t="shared" ca="1" si="51"/>
        <v>0</v>
      </c>
      <c r="AD163" s="105">
        <f t="shared" ca="1" si="51"/>
        <v>0</v>
      </c>
      <c r="AE163" s="105">
        <f t="shared" ca="1" si="51"/>
        <v>0</v>
      </c>
      <c r="AF163" s="105">
        <f t="shared" ca="1" si="51"/>
        <v>0</v>
      </c>
      <c r="AG163" s="105">
        <f t="shared" ca="1" si="51"/>
        <v>0</v>
      </c>
      <c r="AH163" s="105">
        <f t="shared" ca="1" si="51"/>
        <v>0</v>
      </c>
      <c r="AI163" s="105">
        <f t="shared" ca="1" si="51"/>
        <v>0</v>
      </c>
      <c r="AJ163" s="105">
        <f t="shared" ca="1" si="51"/>
        <v>0</v>
      </c>
      <c r="AK163" s="105">
        <f t="shared" ca="1" si="51"/>
        <v>0</v>
      </c>
      <c r="AL163" s="105">
        <f t="shared" ca="1" si="51"/>
        <v>0</v>
      </c>
      <c r="AM163" s="105">
        <f t="shared" ca="1" si="51"/>
        <v>0</v>
      </c>
      <c r="AN163" s="105">
        <f t="shared" ca="1" si="51"/>
        <v>0</v>
      </c>
      <c r="AO163" s="105">
        <f t="shared" ca="1" si="51"/>
        <v>0</v>
      </c>
      <c r="AP163" s="105">
        <f t="shared" ca="1" si="51"/>
        <v>0</v>
      </c>
      <c r="AQ163" s="105">
        <f t="shared" ca="1" si="51"/>
        <v>0</v>
      </c>
      <c r="AR163" s="105">
        <f t="shared" ca="1" si="51"/>
        <v>0</v>
      </c>
      <c r="AS163" s="105">
        <f t="shared" ca="1" si="51"/>
        <v>0</v>
      </c>
      <c r="AT163" s="105">
        <f t="shared" ca="1" si="51"/>
        <v>0</v>
      </c>
      <c r="AU163" s="105">
        <f t="shared" ca="1" si="51"/>
        <v>0</v>
      </c>
      <c r="AV163" s="105">
        <f t="shared" ca="1" si="51"/>
        <v>0</v>
      </c>
      <c r="AW163" s="105">
        <f t="shared" ca="1" si="51"/>
        <v>0</v>
      </c>
      <c r="AX163" s="105">
        <f t="shared" ca="1" si="51"/>
        <v>0</v>
      </c>
      <c r="AY163" s="105">
        <f t="shared" ca="1" si="51"/>
        <v>0</v>
      </c>
      <c r="AZ163" s="105">
        <f t="shared" ca="1" si="51"/>
        <v>0</v>
      </c>
      <c r="BA163" s="105">
        <f t="shared" ca="1" si="51"/>
        <v>0</v>
      </c>
      <c r="BB163" s="105">
        <f t="shared" ca="1" si="51"/>
        <v>0</v>
      </c>
      <c r="BC163" s="105">
        <f t="shared" ca="1" si="51"/>
        <v>0</v>
      </c>
      <c r="BD163" s="105">
        <f t="shared" ca="1" si="51"/>
        <v>0</v>
      </c>
      <c r="BE163" s="105">
        <f t="shared" ca="1" si="51"/>
        <v>0</v>
      </c>
      <c r="BF163" s="105">
        <f t="shared" ca="1" si="51"/>
        <v>0</v>
      </c>
      <c r="BG163" s="105">
        <f t="shared" ca="1" si="51"/>
        <v>0</v>
      </c>
      <c r="BH163" s="82">
        <f t="shared" ca="1" si="51"/>
        <v>0</v>
      </c>
    </row>
    <row r="164" spans="2:60" ht="20.100000000000001" customHeight="1">
      <c r="B164" s="248" t="s">
        <v>262</v>
      </c>
      <c r="C164" s="161"/>
      <c r="D164" s="161"/>
      <c r="E164" s="161"/>
      <c r="F164" s="34"/>
      <c r="G164" s="105">
        <f ca="1">F165</f>
        <v>0</v>
      </c>
      <c r="H164" s="105">
        <f t="shared" ref="H164:BH164" ca="1" si="52">G165</f>
        <v>0</v>
      </c>
      <c r="I164" s="105">
        <f t="shared" ca="1" si="52"/>
        <v>0</v>
      </c>
      <c r="J164" s="105">
        <f t="shared" ca="1" si="52"/>
        <v>0</v>
      </c>
      <c r="K164" s="105">
        <f t="shared" ca="1" si="52"/>
        <v>0</v>
      </c>
      <c r="L164" s="105">
        <f t="shared" ca="1" si="52"/>
        <v>0</v>
      </c>
      <c r="M164" s="105">
        <f t="shared" ca="1" si="52"/>
        <v>0</v>
      </c>
      <c r="N164" s="105">
        <f t="shared" ca="1" si="52"/>
        <v>0</v>
      </c>
      <c r="O164" s="105">
        <f t="shared" ca="1" si="52"/>
        <v>0</v>
      </c>
      <c r="P164" s="105">
        <f t="shared" ca="1" si="52"/>
        <v>0</v>
      </c>
      <c r="Q164" s="105">
        <f t="shared" ca="1" si="52"/>
        <v>0</v>
      </c>
      <c r="R164" s="105">
        <f t="shared" ca="1" si="52"/>
        <v>0</v>
      </c>
      <c r="S164" s="105">
        <f t="shared" ca="1" si="52"/>
        <v>0</v>
      </c>
      <c r="T164" s="105">
        <f t="shared" ca="1" si="52"/>
        <v>0</v>
      </c>
      <c r="U164" s="105">
        <f t="shared" ca="1" si="52"/>
        <v>0</v>
      </c>
      <c r="V164" s="105">
        <f t="shared" ca="1" si="52"/>
        <v>0</v>
      </c>
      <c r="W164" s="105">
        <f t="shared" ca="1" si="52"/>
        <v>0</v>
      </c>
      <c r="X164" s="105">
        <f t="shared" ca="1" si="52"/>
        <v>0</v>
      </c>
      <c r="Y164" s="105">
        <f t="shared" ca="1" si="52"/>
        <v>0</v>
      </c>
      <c r="Z164" s="105">
        <f t="shared" ca="1" si="52"/>
        <v>0</v>
      </c>
      <c r="AA164" s="105">
        <f t="shared" ca="1" si="52"/>
        <v>0</v>
      </c>
      <c r="AB164" s="105">
        <f t="shared" ca="1" si="52"/>
        <v>0</v>
      </c>
      <c r="AC164" s="105">
        <f t="shared" ca="1" si="52"/>
        <v>0</v>
      </c>
      <c r="AD164" s="105">
        <f t="shared" ca="1" si="52"/>
        <v>0</v>
      </c>
      <c r="AE164" s="105">
        <f t="shared" ca="1" si="52"/>
        <v>0</v>
      </c>
      <c r="AF164" s="105">
        <f t="shared" ca="1" si="52"/>
        <v>0</v>
      </c>
      <c r="AG164" s="105">
        <f t="shared" ca="1" si="52"/>
        <v>0</v>
      </c>
      <c r="AH164" s="105">
        <f t="shared" ca="1" si="52"/>
        <v>0</v>
      </c>
      <c r="AI164" s="105">
        <f t="shared" ca="1" si="52"/>
        <v>0</v>
      </c>
      <c r="AJ164" s="105">
        <f t="shared" ca="1" si="52"/>
        <v>0</v>
      </c>
      <c r="AK164" s="105">
        <f t="shared" ca="1" si="52"/>
        <v>0</v>
      </c>
      <c r="AL164" s="105">
        <f t="shared" ca="1" si="52"/>
        <v>0</v>
      </c>
      <c r="AM164" s="105">
        <f t="shared" ca="1" si="52"/>
        <v>0</v>
      </c>
      <c r="AN164" s="105">
        <f t="shared" ca="1" si="52"/>
        <v>0</v>
      </c>
      <c r="AO164" s="105">
        <f t="shared" ca="1" si="52"/>
        <v>0</v>
      </c>
      <c r="AP164" s="105">
        <f t="shared" ca="1" si="52"/>
        <v>0</v>
      </c>
      <c r="AQ164" s="105">
        <f t="shared" ca="1" si="52"/>
        <v>0</v>
      </c>
      <c r="AR164" s="105">
        <f t="shared" ca="1" si="52"/>
        <v>0</v>
      </c>
      <c r="AS164" s="105">
        <f t="shared" ca="1" si="52"/>
        <v>0</v>
      </c>
      <c r="AT164" s="105">
        <f t="shared" ca="1" si="52"/>
        <v>0</v>
      </c>
      <c r="AU164" s="105">
        <f t="shared" ca="1" si="52"/>
        <v>0</v>
      </c>
      <c r="AV164" s="105">
        <f t="shared" ca="1" si="52"/>
        <v>0</v>
      </c>
      <c r="AW164" s="105">
        <f t="shared" ca="1" si="52"/>
        <v>0</v>
      </c>
      <c r="AX164" s="105">
        <f t="shared" ca="1" si="52"/>
        <v>0</v>
      </c>
      <c r="AY164" s="105">
        <f t="shared" ca="1" si="52"/>
        <v>0</v>
      </c>
      <c r="AZ164" s="105">
        <f t="shared" ca="1" si="52"/>
        <v>0</v>
      </c>
      <c r="BA164" s="105">
        <f t="shared" ca="1" si="52"/>
        <v>0</v>
      </c>
      <c r="BB164" s="105">
        <f t="shared" ca="1" si="52"/>
        <v>0</v>
      </c>
      <c r="BC164" s="105">
        <f t="shared" ca="1" si="52"/>
        <v>0</v>
      </c>
      <c r="BD164" s="105">
        <f t="shared" ca="1" si="52"/>
        <v>0</v>
      </c>
      <c r="BE164" s="105">
        <f t="shared" ca="1" si="52"/>
        <v>0</v>
      </c>
      <c r="BF164" s="105">
        <f t="shared" ca="1" si="52"/>
        <v>0</v>
      </c>
      <c r="BG164" s="105">
        <f t="shared" ca="1" si="52"/>
        <v>0</v>
      </c>
      <c r="BH164" s="82">
        <f t="shared" ca="1" si="52"/>
        <v>0</v>
      </c>
    </row>
    <row r="165" spans="2:60" ht="20.100000000000001" customHeight="1" thickBot="1">
      <c r="B165" s="249" t="s">
        <v>263</v>
      </c>
      <c r="C165" s="250"/>
      <c r="D165" s="250"/>
      <c r="E165" s="250"/>
      <c r="F165" s="77">
        <f ca="1">F162+F164</f>
        <v>0</v>
      </c>
      <c r="G165" s="77">
        <f ca="1">SUM(G162:G164)</f>
        <v>0</v>
      </c>
      <c r="H165" s="77">
        <f ca="1">SUM(H162:H164)</f>
        <v>0</v>
      </c>
      <c r="I165" s="77">
        <f ca="1">SUM(I162:I164)</f>
        <v>0</v>
      </c>
      <c r="J165" s="77">
        <f ca="1">SUM(J162:J164)</f>
        <v>0</v>
      </c>
      <c r="K165" s="77">
        <f t="shared" ref="K165:BH165" ca="1" si="53">K162+K164</f>
        <v>0</v>
      </c>
      <c r="L165" s="77">
        <f t="shared" ca="1" si="53"/>
        <v>0</v>
      </c>
      <c r="M165" s="77">
        <f t="shared" ca="1" si="53"/>
        <v>0</v>
      </c>
      <c r="N165" s="77">
        <f t="shared" ca="1" si="53"/>
        <v>0</v>
      </c>
      <c r="O165" s="77">
        <f t="shared" ca="1" si="53"/>
        <v>0</v>
      </c>
      <c r="P165" s="77">
        <f t="shared" ca="1" si="53"/>
        <v>0</v>
      </c>
      <c r="Q165" s="77">
        <f t="shared" ca="1" si="53"/>
        <v>0</v>
      </c>
      <c r="R165" s="77">
        <f t="shared" ca="1" si="53"/>
        <v>0</v>
      </c>
      <c r="S165" s="77">
        <f t="shared" ca="1" si="53"/>
        <v>0</v>
      </c>
      <c r="T165" s="77">
        <f t="shared" ca="1" si="53"/>
        <v>0</v>
      </c>
      <c r="U165" s="77">
        <f t="shared" ca="1" si="53"/>
        <v>0</v>
      </c>
      <c r="V165" s="77">
        <f t="shared" ca="1" si="53"/>
        <v>0</v>
      </c>
      <c r="W165" s="77">
        <f t="shared" ca="1" si="53"/>
        <v>0</v>
      </c>
      <c r="X165" s="77">
        <f t="shared" ca="1" si="53"/>
        <v>0</v>
      </c>
      <c r="Y165" s="77">
        <f t="shared" ca="1" si="53"/>
        <v>0</v>
      </c>
      <c r="Z165" s="77">
        <f t="shared" ca="1" si="53"/>
        <v>0</v>
      </c>
      <c r="AA165" s="77">
        <f t="shared" ca="1" si="53"/>
        <v>0</v>
      </c>
      <c r="AB165" s="77">
        <f t="shared" ca="1" si="53"/>
        <v>0</v>
      </c>
      <c r="AC165" s="77">
        <f t="shared" ca="1" si="53"/>
        <v>0</v>
      </c>
      <c r="AD165" s="77">
        <f t="shared" ca="1" si="53"/>
        <v>0</v>
      </c>
      <c r="AE165" s="77">
        <f t="shared" ca="1" si="53"/>
        <v>0</v>
      </c>
      <c r="AF165" s="77">
        <f t="shared" ca="1" si="53"/>
        <v>0</v>
      </c>
      <c r="AG165" s="77">
        <f t="shared" ca="1" si="53"/>
        <v>0</v>
      </c>
      <c r="AH165" s="77">
        <f t="shared" ca="1" si="53"/>
        <v>0</v>
      </c>
      <c r="AI165" s="77">
        <f t="shared" ca="1" si="53"/>
        <v>0</v>
      </c>
      <c r="AJ165" s="77">
        <f t="shared" ca="1" si="53"/>
        <v>0</v>
      </c>
      <c r="AK165" s="77">
        <f t="shared" ca="1" si="53"/>
        <v>0</v>
      </c>
      <c r="AL165" s="77">
        <f t="shared" ca="1" si="53"/>
        <v>0</v>
      </c>
      <c r="AM165" s="77">
        <f t="shared" ca="1" si="53"/>
        <v>0</v>
      </c>
      <c r="AN165" s="77">
        <f t="shared" ca="1" si="53"/>
        <v>0</v>
      </c>
      <c r="AO165" s="77">
        <f t="shared" ca="1" si="53"/>
        <v>0</v>
      </c>
      <c r="AP165" s="77">
        <f t="shared" ca="1" si="53"/>
        <v>0</v>
      </c>
      <c r="AQ165" s="77">
        <f t="shared" ca="1" si="53"/>
        <v>0</v>
      </c>
      <c r="AR165" s="77">
        <f t="shared" ca="1" si="53"/>
        <v>0</v>
      </c>
      <c r="AS165" s="77">
        <f t="shared" ca="1" si="53"/>
        <v>0</v>
      </c>
      <c r="AT165" s="77">
        <f t="shared" ca="1" si="53"/>
        <v>0</v>
      </c>
      <c r="AU165" s="77">
        <f t="shared" ca="1" si="53"/>
        <v>0</v>
      </c>
      <c r="AV165" s="77">
        <f t="shared" ca="1" si="53"/>
        <v>0</v>
      </c>
      <c r="AW165" s="77">
        <f t="shared" ca="1" si="53"/>
        <v>0</v>
      </c>
      <c r="AX165" s="77">
        <f t="shared" ca="1" si="53"/>
        <v>0</v>
      </c>
      <c r="AY165" s="77">
        <f t="shared" ca="1" si="53"/>
        <v>0</v>
      </c>
      <c r="AZ165" s="77">
        <f t="shared" ca="1" si="53"/>
        <v>0</v>
      </c>
      <c r="BA165" s="77">
        <f t="shared" ca="1" si="53"/>
        <v>0</v>
      </c>
      <c r="BB165" s="77">
        <f t="shared" ca="1" si="53"/>
        <v>0</v>
      </c>
      <c r="BC165" s="77">
        <f t="shared" ca="1" si="53"/>
        <v>0</v>
      </c>
      <c r="BD165" s="77">
        <f t="shared" ca="1" si="53"/>
        <v>0</v>
      </c>
      <c r="BE165" s="77">
        <f t="shared" ca="1" si="53"/>
        <v>0</v>
      </c>
      <c r="BF165" s="77">
        <f t="shared" ca="1" si="53"/>
        <v>0</v>
      </c>
      <c r="BG165" s="77">
        <f t="shared" ca="1" si="53"/>
        <v>0</v>
      </c>
      <c r="BH165" s="78">
        <f t="shared" ca="1" si="53"/>
        <v>0</v>
      </c>
    </row>
    <row r="168" spans="2:60">
      <c r="B168" s="32" t="s">
        <v>269</v>
      </c>
    </row>
  </sheetData>
  <mergeCells count="23">
    <mergeCell ref="D64:E64"/>
    <mergeCell ref="B3:K3"/>
    <mergeCell ref="B5:K5"/>
    <mergeCell ref="B7:C7"/>
    <mergeCell ref="D7:E7"/>
    <mergeCell ref="B8:C8"/>
    <mergeCell ref="D8:E8"/>
    <mergeCell ref="B12:C12"/>
    <mergeCell ref="B13:C13"/>
    <mergeCell ref="B14:D14"/>
    <mergeCell ref="D26:E26"/>
    <mergeCell ref="D27:E27"/>
    <mergeCell ref="D59:E59"/>
    <mergeCell ref="C144:E144"/>
    <mergeCell ref="C154:E154"/>
    <mergeCell ref="C157:C158"/>
    <mergeCell ref="C160:E160"/>
    <mergeCell ref="D68:E68"/>
    <mergeCell ref="C81:E81"/>
    <mergeCell ref="D103:E103"/>
    <mergeCell ref="D110:E110"/>
    <mergeCell ref="D111:E111"/>
    <mergeCell ref="D116:E116"/>
  </mergeCells>
  <phoneticPr fontId="2"/>
  <conditionalFormatting sqref="G20:G83">
    <cfRule type="expression" dxfId="90" priority="7">
      <formula>$H$10&lt;2</formula>
    </cfRule>
  </conditionalFormatting>
  <conditionalFormatting sqref="G89:G121">
    <cfRule type="expression" dxfId="89" priority="12">
      <formula>$H$10&lt;2</formula>
    </cfRule>
  </conditionalFormatting>
  <conditionalFormatting sqref="G127:G165">
    <cfRule type="expression" dxfId="88" priority="2">
      <formula>$H$10&lt;2</formula>
    </cfRule>
  </conditionalFormatting>
  <conditionalFormatting sqref="G150:J150">
    <cfRule type="expression" dxfId="87" priority="30">
      <formula>AND($H$10&lt;2,COLUMN()=7)</formula>
    </cfRule>
    <cfRule type="expression" dxfId="86" priority="31">
      <formula>AND($H$10&lt;3,COLUMN()=8)</formula>
    </cfRule>
    <cfRule type="expression" dxfId="85" priority="32">
      <formula>AND($H$10&lt;4,COLUMN()=9)</formula>
    </cfRule>
    <cfRule type="expression" dxfId="84" priority="33">
      <formula>AND($H$10&lt;5,COLUMN()=10)</formula>
    </cfRule>
  </conditionalFormatting>
  <conditionalFormatting sqref="G152:J152">
    <cfRule type="expression" dxfId="83" priority="34">
      <formula>AND($H$10&lt;2,COLUMN()=7)</formula>
    </cfRule>
    <cfRule type="expression" dxfId="82" priority="35">
      <formula>AND($H$10&lt;3,COLUMN()=8)</formula>
    </cfRule>
    <cfRule type="expression" dxfId="81" priority="36">
      <formula>AND($H$10&lt;4,COLUMN()=9)</formula>
    </cfRule>
    <cfRule type="expression" dxfId="80" priority="37">
      <formula>AND($H$10&lt;5,COLUMN()=10)</formula>
    </cfRule>
  </conditionalFormatting>
  <conditionalFormatting sqref="H20:H83">
    <cfRule type="expression" dxfId="79" priority="8">
      <formula>$H$10&lt;3</formula>
    </cfRule>
  </conditionalFormatting>
  <conditionalFormatting sqref="H89:H121">
    <cfRule type="expression" dxfId="78" priority="13">
      <formula>$H$10&lt;3</formula>
    </cfRule>
  </conditionalFormatting>
  <conditionalFormatting sqref="H127:H165">
    <cfRule type="expression" dxfId="77" priority="3">
      <formula>$H$10&lt;3</formula>
    </cfRule>
  </conditionalFormatting>
  <conditionalFormatting sqref="I20:I83">
    <cfRule type="expression" dxfId="76" priority="9">
      <formula>$H$10&lt;4</formula>
    </cfRule>
  </conditionalFormatting>
  <conditionalFormatting sqref="I89:I121">
    <cfRule type="expression" dxfId="75" priority="14">
      <formula>$H$10&lt;4</formula>
    </cfRule>
  </conditionalFormatting>
  <conditionalFormatting sqref="I127:I165">
    <cfRule type="expression" dxfId="74" priority="4">
      <formula>$H$10&lt;4</formula>
    </cfRule>
  </conditionalFormatting>
  <conditionalFormatting sqref="J20:J83">
    <cfRule type="expression" dxfId="73" priority="10">
      <formula>$H$10&lt;5</formula>
    </cfRule>
  </conditionalFormatting>
  <conditionalFormatting sqref="J89:J121">
    <cfRule type="expression" dxfId="72" priority="15">
      <formula>$H$10&lt;5</formula>
    </cfRule>
  </conditionalFormatting>
  <conditionalFormatting sqref="J127:J165">
    <cfRule type="expression" dxfId="71" priority="5">
      <formula>$H$10&lt;5</formula>
    </cfRule>
  </conditionalFormatting>
  <conditionalFormatting sqref="K19:BH83">
    <cfRule type="expression" dxfId="70" priority="6">
      <formula>K$19&gt;$H$7</formula>
    </cfRule>
  </conditionalFormatting>
  <conditionalFormatting sqref="K88:BH121">
    <cfRule type="expression" dxfId="69" priority="11">
      <formula>K$19&gt;$H$7</formula>
    </cfRule>
  </conditionalFormatting>
  <conditionalFormatting sqref="K126:BH163">
    <cfRule type="expression" dxfId="68" priority="1">
      <formula>K$19&gt;$H$7</formula>
    </cfRule>
  </conditionalFormatting>
  <conditionalFormatting sqref="K165:BH165">
    <cfRule type="expression" dxfId="67" priority="29">
      <formula>K$19&gt;$H$7</formula>
    </cfRule>
  </conditionalFormatting>
  <conditionalFormatting sqref="AE72:BH72">
    <cfRule type="expression" dxfId="66" priority="38">
      <formula>K$19&gt;$H$7</formula>
    </cfRule>
  </conditionalFormatting>
  <dataValidations count="3">
    <dataValidation imeMode="hiragana" allowBlank="1" showInputMessage="1" showErrorMessage="1" sqref="D26:E27 E48 D68:E68 E76 E80 C81:E81 E96 D103:E103 D110:E111 D116:E116 D63:E64 E36 E40:E43 D58:E59" xr:uid="{A663037B-7E72-40F6-9390-210A79E1DC8B}"/>
    <dataValidation imeMode="off" allowBlank="1" showInputMessage="1" showErrorMessage="1" sqref="H7:H8 F18:BH165" xr:uid="{7E853AC8-D49C-4A91-9017-5603D4901E0D}"/>
    <dataValidation type="whole" imeMode="off" allowBlank="1" showInputMessage="1" showErrorMessage="1" error="1～5の数値をご入力ください" sqref="H10" xr:uid="{8B64DC86-613D-4D8E-A5D7-09928860D8EF}">
      <formula1>1</formula1>
      <formula2>5</formula2>
    </dataValidation>
  </dataValidations>
  <hyperlinks>
    <hyperlink ref="B12:C12" location="貸借対照表" display="貸借対照表" xr:uid="{8CF17A26-6370-4DE8-A8B5-FD08B6950E08}"/>
    <hyperlink ref="B13:C13" location="損益計算書" display="損益計算書" xr:uid="{2D0A47B0-7008-4E65-9421-B232517F2EEA}"/>
    <hyperlink ref="B14:C14" location="キャッシュフロー計算書" display="キャッシュフロー計算書" xr:uid="{F9AAD74B-FBD3-4EDA-A64D-B24E535C3912}"/>
    <hyperlink ref="K1" location="ファイルの説明!A1" display="［ファイルの説明］シートに戻る" xr:uid="{E90916E7-2B46-4B08-B186-9A8BF298B29D}"/>
    <hyperlink ref="B168" location="ファイルの説明!A1" display="［ファイルの説明］シートに戻る" xr:uid="{0D72F6DB-2DD7-4C80-972F-A417E8C11B33}"/>
  </hyperlink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9205BBB2-6BDC-4D5E-86FF-552AA6A2DF53}">
            <xm:f>支払い利息!$C$81&lt;&gt;0</xm:f>
            <x14:dxf>
              <font>
                <color theme="6"/>
              </font>
              <fill>
                <patternFill>
                  <bgColor theme="6"/>
                </patternFill>
              </fill>
            </x14:dxf>
          </x14:cfRule>
          <xm:sqref>D157:D158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ECEE0-0758-4EE9-BD11-F27C2D5AF75B}">
  <sheetPr>
    <tabColor theme="8" tint="0.79998168889431442"/>
  </sheetPr>
  <dimension ref="B1:BH168"/>
  <sheetViews>
    <sheetView showGridLines="0" workbookViewId="0"/>
  </sheetViews>
  <sheetFormatPr defaultColWidth="8.88671875" defaultRowHeight="15.75"/>
  <cols>
    <col min="1" max="1" width="1.77734375" style="1" customWidth="1"/>
    <col min="2" max="4" width="5.77734375" style="1" customWidth="1"/>
    <col min="5" max="5" width="30.77734375" style="1" customWidth="1"/>
    <col min="6" max="60" width="8.77734375" style="1" customWidth="1"/>
    <col min="61" max="16384" width="8.88671875" style="1"/>
  </cols>
  <sheetData>
    <row r="1" spans="2:11">
      <c r="K1" s="274" t="s">
        <v>269</v>
      </c>
    </row>
    <row r="2" spans="2:11" ht="19.5">
      <c r="B2" s="3" t="s">
        <v>96</v>
      </c>
      <c r="C2" s="3"/>
      <c r="D2" s="3"/>
      <c r="E2" s="3"/>
      <c r="F2" s="2"/>
      <c r="G2" s="2"/>
      <c r="H2" s="2"/>
      <c r="I2" s="2"/>
      <c r="J2" s="2"/>
    </row>
    <row r="3" spans="2:11" ht="86.45" customHeight="1">
      <c r="B3" s="459" t="s">
        <v>519</v>
      </c>
      <c r="C3" s="459"/>
      <c r="D3" s="459"/>
      <c r="E3" s="459"/>
      <c r="F3" s="459"/>
      <c r="G3" s="459"/>
      <c r="H3" s="459"/>
      <c r="I3" s="459"/>
      <c r="J3" s="459"/>
      <c r="K3" s="459"/>
    </row>
    <row r="4" spans="2:11">
      <c r="B4" s="192" t="s">
        <v>107</v>
      </c>
      <c r="C4" s="190"/>
      <c r="D4" s="190"/>
      <c r="E4" s="190"/>
      <c r="F4" s="190"/>
      <c r="G4" s="190"/>
      <c r="H4" s="190"/>
      <c r="I4" s="190"/>
    </row>
    <row r="5" spans="2:11" ht="317.25" customHeight="1">
      <c r="B5" s="459" t="s">
        <v>442</v>
      </c>
      <c r="C5" s="460"/>
      <c r="D5" s="460"/>
      <c r="E5" s="460"/>
      <c r="F5" s="460"/>
      <c r="G5" s="460"/>
      <c r="H5" s="460"/>
      <c r="I5" s="460"/>
      <c r="J5" s="460"/>
      <c r="K5" s="460"/>
    </row>
    <row r="7" spans="2:11" ht="19.5" customHeight="1">
      <c r="B7" s="528" t="s">
        <v>23</v>
      </c>
      <c r="C7" s="529"/>
      <c r="D7" s="474" t="str">
        <f>発電計画!$G$8</f>
        <v>③</v>
      </c>
      <c r="E7" s="474"/>
      <c r="G7" s="84" t="s">
        <v>62</v>
      </c>
      <c r="H7" s="83">
        <f>収入③!$C$11</f>
        <v>0</v>
      </c>
    </row>
    <row r="8" spans="2:11" ht="20.100000000000001" customHeight="1">
      <c r="B8" s="528" t="s">
        <v>138</v>
      </c>
      <c r="C8" s="529"/>
      <c r="D8" s="475">
        <f>発電計画!$G$9</f>
        <v>0</v>
      </c>
      <c r="E8" s="475"/>
      <c r="G8" s="84" t="s">
        <v>142</v>
      </c>
      <c r="H8" s="83">
        <f>収入③!$C$12</f>
        <v>0</v>
      </c>
    </row>
    <row r="10" spans="2:11" ht="20.100000000000001" customHeight="1">
      <c r="G10" s="35" t="s">
        <v>270</v>
      </c>
      <c r="H10" s="12"/>
      <c r="I10" s="1" t="s">
        <v>123</v>
      </c>
    </row>
    <row r="11" spans="2:11">
      <c r="B11" s="1" t="s">
        <v>264</v>
      </c>
    </row>
    <row r="12" spans="2:11" ht="20.100000000000001" customHeight="1">
      <c r="B12" s="465" t="s">
        <v>149</v>
      </c>
      <c r="C12" s="465"/>
    </row>
    <row r="13" spans="2:11" ht="20.100000000000001" customHeight="1">
      <c r="B13" s="465" t="s">
        <v>150</v>
      </c>
      <c r="C13" s="465"/>
      <c r="D13" s="214"/>
      <c r="E13" s="214"/>
      <c r="F13" s="214"/>
      <c r="G13" s="214"/>
    </row>
    <row r="14" spans="2:11" ht="20.100000000000001" customHeight="1">
      <c r="B14" s="465" t="s">
        <v>151</v>
      </c>
      <c r="C14" s="465"/>
      <c r="D14" s="465"/>
      <c r="E14" s="214"/>
      <c r="F14" s="214"/>
      <c r="G14" s="214"/>
    </row>
    <row r="16" spans="2:11" s="91" customFormat="1" ht="20.100000000000001" customHeight="1">
      <c r="B16" s="91" t="s">
        <v>2</v>
      </c>
    </row>
    <row r="17" spans="2:60" ht="20.100000000000001" customHeight="1" thickBot="1">
      <c r="E17" s="251" t="s">
        <v>202</v>
      </c>
      <c r="F17" s="221" t="s">
        <v>226</v>
      </c>
      <c r="G17" s="221"/>
    </row>
    <row r="18" spans="2:60" ht="20.100000000000001" customHeight="1">
      <c r="B18" s="109"/>
      <c r="C18" s="110"/>
      <c r="D18" s="110"/>
      <c r="E18" s="110"/>
      <c r="F18" s="254" t="s">
        <v>97</v>
      </c>
      <c r="G18" s="110"/>
      <c r="H18" s="110"/>
      <c r="I18" s="110"/>
      <c r="J18" s="111"/>
      <c r="K18" s="112" t="s">
        <v>62</v>
      </c>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4"/>
    </row>
    <row r="19" spans="2:60" ht="20.100000000000001" customHeight="1">
      <c r="B19" s="115"/>
      <c r="C19" s="91"/>
      <c r="D19" s="91"/>
      <c r="E19" s="91"/>
      <c r="F19" s="255"/>
      <c r="G19" s="92"/>
      <c r="H19" s="92"/>
      <c r="I19" s="92"/>
      <c r="J19" s="93"/>
      <c r="K19" s="94">
        <v>1</v>
      </c>
      <c r="L19" s="94">
        <v>2</v>
      </c>
      <c r="M19" s="94">
        <v>3</v>
      </c>
      <c r="N19" s="94">
        <v>4</v>
      </c>
      <c r="O19" s="94">
        <v>5</v>
      </c>
      <c r="P19" s="94">
        <v>6</v>
      </c>
      <c r="Q19" s="94">
        <v>7</v>
      </c>
      <c r="R19" s="94">
        <v>8</v>
      </c>
      <c r="S19" s="94">
        <v>9</v>
      </c>
      <c r="T19" s="94">
        <v>10</v>
      </c>
      <c r="U19" s="94">
        <v>11</v>
      </c>
      <c r="V19" s="94">
        <v>12</v>
      </c>
      <c r="W19" s="94">
        <v>13</v>
      </c>
      <c r="X19" s="94">
        <v>14</v>
      </c>
      <c r="Y19" s="94">
        <v>15</v>
      </c>
      <c r="Z19" s="94">
        <v>16</v>
      </c>
      <c r="AA19" s="94">
        <v>17</v>
      </c>
      <c r="AB19" s="94">
        <v>18</v>
      </c>
      <c r="AC19" s="94">
        <v>19</v>
      </c>
      <c r="AD19" s="94">
        <v>20</v>
      </c>
      <c r="AE19" s="94">
        <v>21</v>
      </c>
      <c r="AF19" s="94">
        <v>22</v>
      </c>
      <c r="AG19" s="94">
        <v>23</v>
      </c>
      <c r="AH19" s="94">
        <v>24</v>
      </c>
      <c r="AI19" s="94">
        <v>25</v>
      </c>
      <c r="AJ19" s="94">
        <v>26</v>
      </c>
      <c r="AK19" s="94">
        <v>27</v>
      </c>
      <c r="AL19" s="94">
        <v>28</v>
      </c>
      <c r="AM19" s="94">
        <v>29</v>
      </c>
      <c r="AN19" s="94">
        <v>30</v>
      </c>
      <c r="AO19" s="94">
        <v>31</v>
      </c>
      <c r="AP19" s="94">
        <v>32</v>
      </c>
      <c r="AQ19" s="94">
        <v>33</v>
      </c>
      <c r="AR19" s="94">
        <v>34</v>
      </c>
      <c r="AS19" s="94">
        <v>35</v>
      </c>
      <c r="AT19" s="94">
        <v>36</v>
      </c>
      <c r="AU19" s="94">
        <v>37</v>
      </c>
      <c r="AV19" s="94">
        <v>38</v>
      </c>
      <c r="AW19" s="94">
        <v>39</v>
      </c>
      <c r="AX19" s="94">
        <v>40</v>
      </c>
      <c r="AY19" s="94">
        <v>41</v>
      </c>
      <c r="AZ19" s="94">
        <v>42</v>
      </c>
      <c r="BA19" s="94">
        <v>43</v>
      </c>
      <c r="BB19" s="94">
        <v>44</v>
      </c>
      <c r="BC19" s="94">
        <v>45</v>
      </c>
      <c r="BD19" s="94">
        <v>46</v>
      </c>
      <c r="BE19" s="94">
        <v>47</v>
      </c>
      <c r="BF19" s="94">
        <v>48</v>
      </c>
      <c r="BG19" s="94">
        <v>49</v>
      </c>
      <c r="BH19" s="116">
        <v>50</v>
      </c>
    </row>
    <row r="20" spans="2:60" ht="20.100000000000001" customHeight="1">
      <c r="B20" s="117" t="s">
        <v>20</v>
      </c>
      <c r="C20" s="92"/>
      <c r="D20" s="92"/>
      <c r="E20" s="95" t="s">
        <v>63</v>
      </c>
      <c r="F20" s="124">
        <f>K20-$H$10</f>
        <v>0</v>
      </c>
      <c r="G20" s="96">
        <f t="shared" ref="G20:J20" si="0">F20+1</f>
        <v>1</v>
      </c>
      <c r="H20" s="96">
        <f t="shared" si="0"/>
        <v>2</v>
      </c>
      <c r="I20" s="96">
        <f t="shared" si="0"/>
        <v>3</v>
      </c>
      <c r="J20" s="96">
        <f t="shared" si="0"/>
        <v>4</v>
      </c>
      <c r="K20" s="123">
        <f>$H$8</f>
        <v>0</v>
      </c>
      <c r="L20" s="33">
        <f>K20+1</f>
        <v>1</v>
      </c>
      <c r="M20" s="33">
        <f t="shared" ref="M20:N20" si="1">L20+1</f>
        <v>2</v>
      </c>
      <c r="N20" s="33">
        <f t="shared" si="1"/>
        <v>3</v>
      </c>
      <c r="O20" s="33">
        <f>N20+1</f>
        <v>4</v>
      </c>
      <c r="P20" s="33">
        <f t="shared" ref="P20:BH20" si="2">O20+1</f>
        <v>5</v>
      </c>
      <c r="Q20" s="33">
        <f t="shared" si="2"/>
        <v>6</v>
      </c>
      <c r="R20" s="33">
        <f t="shared" si="2"/>
        <v>7</v>
      </c>
      <c r="S20" s="33">
        <f t="shared" si="2"/>
        <v>8</v>
      </c>
      <c r="T20" s="33">
        <f t="shared" si="2"/>
        <v>9</v>
      </c>
      <c r="U20" s="33">
        <f t="shared" si="2"/>
        <v>10</v>
      </c>
      <c r="V20" s="33">
        <f t="shared" si="2"/>
        <v>11</v>
      </c>
      <c r="W20" s="33">
        <f t="shared" si="2"/>
        <v>12</v>
      </c>
      <c r="X20" s="33">
        <f t="shared" si="2"/>
        <v>13</v>
      </c>
      <c r="Y20" s="33">
        <f t="shared" si="2"/>
        <v>14</v>
      </c>
      <c r="Z20" s="33">
        <f t="shared" si="2"/>
        <v>15</v>
      </c>
      <c r="AA20" s="33">
        <f t="shared" si="2"/>
        <v>16</v>
      </c>
      <c r="AB20" s="33">
        <f t="shared" si="2"/>
        <v>17</v>
      </c>
      <c r="AC20" s="33">
        <f t="shared" si="2"/>
        <v>18</v>
      </c>
      <c r="AD20" s="215">
        <f t="shared" si="2"/>
        <v>19</v>
      </c>
      <c r="AE20" s="33">
        <f t="shared" si="2"/>
        <v>20</v>
      </c>
      <c r="AF20" s="33">
        <f t="shared" si="2"/>
        <v>21</v>
      </c>
      <c r="AG20" s="33">
        <f t="shared" si="2"/>
        <v>22</v>
      </c>
      <c r="AH20" s="33">
        <f t="shared" si="2"/>
        <v>23</v>
      </c>
      <c r="AI20" s="33">
        <f t="shared" si="2"/>
        <v>24</v>
      </c>
      <c r="AJ20" s="33">
        <f t="shared" si="2"/>
        <v>25</v>
      </c>
      <c r="AK20" s="33">
        <f t="shared" si="2"/>
        <v>26</v>
      </c>
      <c r="AL20" s="33">
        <f t="shared" si="2"/>
        <v>27</v>
      </c>
      <c r="AM20" s="33">
        <f t="shared" si="2"/>
        <v>28</v>
      </c>
      <c r="AN20" s="33">
        <f t="shared" si="2"/>
        <v>29</v>
      </c>
      <c r="AO20" s="33">
        <f t="shared" si="2"/>
        <v>30</v>
      </c>
      <c r="AP20" s="33">
        <f t="shared" si="2"/>
        <v>31</v>
      </c>
      <c r="AQ20" s="33">
        <f t="shared" si="2"/>
        <v>32</v>
      </c>
      <c r="AR20" s="33">
        <f t="shared" si="2"/>
        <v>33</v>
      </c>
      <c r="AS20" s="33">
        <f t="shared" si="2"/>
        <v>34</v>
      </c>
      <c r="AT20" s="33">
        <f t="shared" si="2"/>
        <v>35</v>
      </c>
      <c r="AU20" s="33">
        <f t="shared" si="2"/>
        <v>36</v>
      </c>
      <c r="AV20" s="33">
        <f t="shared" si="2"/>
        <v>37</v>
      </c>
      <c r="AW20" s="33">
        <f t="shared" si="2"/>
        <v>38</v>
      </c>
      <c r="AX20" s="33">
        <f t="shared" si="2"/>
        <v>39</v>
      </c>
      <c r="AY20" s="33">
        <f t="shared" si="2"/>
        <v>40</v>
      </c>
      <c r="AZ20" s="33">
        <f t="shared" si="2"/>
        <v>41</v>
      </c>
      <c r="BA20" s="33">
        <f t="shared" si="2"/>
        <v>42</v>
      </c>
      <c r="BB20" s="33">
        <f t="shared" si="2"/>
        <v>43</v>
      </c>
      <c r="BC20" s="33">
        <f t="shared" si="2"/>
        <v>44</v>
      </c>
      <c r="BD20" s="33">
        <f t="shared" si="2"/>
        <v>45</v>
      </c>
      <c r="BE20" s="33">
        <f t="shared" si="2"/>
        <v>46</v>
      </c>
      <c r="BF20" s="33">
        <f t="shared" si="2"/>
        <v>47</v>
      </c>
      <c r="BG20" s="33">
        <f t="shared" si="2"/>
        <v>48</v>
      </c>
      <c r="BH20" s="97">
        <f t="shared" si="2"/>
        <v>49</v>
      </c>
    </row>
    <row r="21" spans="2:60" ht="20.100000000000001" customHeight="1">
      <c r="B21" s="118" t="s">
        <v>144</v>
      </c>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41"/>
    </row>
    <row r="22" spans="2:60" ht="20.100000000000001" customHeight="1">
      <c r="B22" s="119"/>
      <c r="C22" s="90" t="s">
        <v>145</v>
      </c>
      <c r="D22" s="88"/>
      <c r="E22" s="88"/>
      <c r="F22" s="105">
        <f t="shared" ref="F22:BH22" ca="1" si="3">SUM(F23:F27)</f>
        <v>0</v>
      </c>
      <c r="G22" s="105">
        <f t="shared" ca="1" si="3"/>
        <v>0</v>
      </c>
      <c r="H22" s="105">
        <f t="shared" ca="1" si="3"/>
        <v>0</v>
      </c>
      <c r="I22" s="105">
        <f t="shared" ca="1" si="3"/>
        <v>0</v>
      </c>
      <c r="J22" s="105">
        <f t="shared" ca="1" si="3"/>
        <v>0</v>
      </c>
      <c r="K22" s="105">
        <f t="shared" ca="1" si="3"/>
        <v>0</v>
      </c>
      <c r="L22" s="105">
        <f t="shared" ca="1" si="3"/>
        <v>0</v>
      </c>
      <c r="M22" s="105">
        <f t="shared" ca="1" si="3"/>
        <v>0</v>
      </c>
      <c r="N22" s="105">
        <f t="shared" ca="1" si="3"/>
        <v>0</v>
      </c>
      <c r="O22" s="105">
        <f t="shared" ca="1" si="3"/>
        <v>0</v>
      </c>
      <c r="P22" s="105">
        <f t="shared" ca="1" si="3"/>
        <v>0</v>
      </c>
      <c r="Q22" s="105">
        <f t="shared" ca="1" si="3"/>
        <v>0</v>
      </c>
      <c r="R22" s="105">
        <f t="shared" ca="1" si="3"/>
        <v>0</v>
      </c>
      <c r="S22" s="105">
        <f t="shared" ca="1" si="3"/>
        <v>0</v>
      </c>
      <c r="T22" s="105">
        <f t="shared" ca="1" si="3"/>
        <v>0</v>
      </c>
      <c r="U22" s="105">
        <f t="shared" ca="1" si="3"/>
        <v>0</v>
      </c>
      <c r="V22" s="105">
        <f t="shared" ca="1" si="3"/>
        <v>0</v>
      </c>
      <c r="W22" s="105">
        <f t="shared" ca="1" si="3"/>
        <v>0</v>
      </c>
      <c r="X22" s="105">
        <f t="shared" ca="1" si="3"/>
        <v>0</v>
      </c>
      <c r="Y22" s="105">
        <f t="shared" ca="1" si="3"/>
        <v>0</v>
      </c>
      <c r="Z22" s="105">
        <f t="shared" ca="1" si="3"/>
        <v>0</v>
      </c>
      <c r="AA22" s="105">
        <f t="shared" ca="1" si="3"/>
        <v>0</v>
      </c>
      <c r="AB22" s="105">
        <f t="shared" ca="1" si="3"/>
        <v>0</v>
      </c>
      <c r="AC22" s="105">
        <f t="shared" ca="1" si="3"/>
        <v>0</v>
      </c>
      <c r="AD22" s="231">
        <f t="shared" ca="1" si="3"/>
        <v>0</v>
      </c>
      <c r="AE22" s="105">
        <f t="shared" ca="1" si="3"/>
        <v>0</v>
      </c>
      <c r="AF22" s="105">
        <f t="shared" ca="1" si="3"/>
        <v>0</v>
      </c>
      <c r="AG22" s="105">
        <f t="shared" ca="1" si="3"/>
        <v>0</v>
      </c>
      <c r="AH22" s="105">
        <f t="shared" ca="1" si="3"/>
        <v>0</v>
      </c>
      <c r="AI22" s="105">
        <f t="shared" ca="1" si="3"/>
        <v>0</v>
      </c>
      <c r="AJ22" s="105">
        <f t="shared" ca="1" si="3"/>
        <v>0</v>
      </c>
      <c r="AK22" s="105">
        <f t="shared" ca="1" si="3"/>
        <v>0</v>
      </c>
      <c r="AL22" s="105">
        <f t="shared" ca="1" si="3"/>
        <v>0</v>
      </c>
      <c r="AM22" s="105">
        <f t="shared" ca="1" si="3"/>
        <v>0</v>
      </c>
      <c r="AN22" s="105">
        <f t="shared" ca="1" si="3"/>
        <v>0</v>
      </c>
      <c r="AO22" s="105">
        <f t="shared" ca="1" si="3"/>
        <v>0</v>
      </c>
      <c r="AP22" s="105">
        <f t="shared" ca="1" si="3"/>
        <v>0</v>
      </c>
      <c r="AQ22" s="105">
        <f t="shared" ca="1" si="3"/>
        <v>0</v>
      </c>
      <c r="AR22" s="105">
        <f t="shared" ca="1" si="3"/>
        <v>0</v>
      </c>
      <c r="AS22" s="105">
        <f t="shared" ca="1" si="3"/>
        <v>0</v>
      </c>
      <c r="AT22" s="105">
        <f t="shared" ca="1" si="3"/>
        <v>0</v>
      </c>
      <c r="AU22" s="105">
        <f t="shared" ca="1" si="3"/>
        <v>0</v>
      </c>
      <c r="AV22" s="105">
        <f t="shared" ca="1" si="3"/>
        <v>0</v>
      </c>
      <c r="AW22" s="105">
        <f t="shared" ca="1" si="3"/>
        <v>0</v>
      </c>
      <c r="AX22" s="105">
        <f t="shared" ca="1" si="3"/>
        <v>0</v>
      </c>
      <c r="AY22" s="105">
        <f t="shared" ca="1" si="3"/>
        <v>0</v>
      </c>
      <c r="AZ22" s="105">
        <f t="shared" ca="1" si="3"/>
        <v>0</v>
      </c>
      <c r="BA22" s="105">
        <f t="shared" ca="1" si="3"/>
        <v>0</v>
      </c>
      <c r="BB22" s="105">
        <f t="shared" ca="1" si="3"/>
        <v>0</v>
      </c>
      <c r="BC22" s="105">
        <f t="shared" ca="1" si="3"/>
        <v>0</v>
      </c>
      <c r="BD22" s="105">
        <f t="shared" ca="1" si="3"/>
        <v>0</v>
      </c>
      <c r="BE22" s="105">
        <f t="shared" ca="1" si="3"/>
        <v>0</v>
      </c>
      <c r="BF22" s="105">
        <f t="shared" ca="1" si="3"/>
        <v>0</v>
      </c>
      <c r="BG22" s="105">
        <f t="shared" ca="1" si="3"/>
        <v>0</v>
      </c>
      <c r="BH22" s="82">
        <f t="shared" ca="1" si="3"/>
        <v>0</v>
      </c>
    </row>
    <row r="23" spans="2:60" ht="20.100000000000001" customHeight="1">
      <c r="B23" s="119"/>
      <c r="C23" s="85"/>
      <c r="D23" s="88" t="s">
        <v>203</v>
      </c>
      <c r="E23" s="88"/>
      <c r="F23" s="105">
        <f ca="1">F165</f>
        <v>0</v>
      </c>
      <c r="G23" s="105">
        <f ca="1">G165</f>
        <v>0</v>
      </c>
      <c r="H23" s="105">
        <f t="shared" ref="H23:J23" ca="1" si="4">H165</f>
        <v>0</v>
      </c>
      <c r="I23" s="105">
        <f t="shared" ca="1" si="4"/>
        <v>0</v>
      </c>
      <c r="J23" s="105">
        <f t="shared" ca="1" si="4"/>
        <v>0</v>
      </c>
      <c r="K23" s="105">
        <f ca="1">K165</f>
        <v>0</v>
      </c>
      <c r="L23" s="105">
        <f t="shared" ref="L23:AC23" ca="1" si="5">L165</f>
        <v>0</v>
      </c>
      <c r="M23" s="105">
        <f t="shared" ca="1" si="5"/>
        <v>0</v>
      </c>
      <c r="N23" s="105">
        <f t="shared" ca="1" si="5"/>
        <v>0</v>
      </c>
      <c r="O23" s="105">
        <f t="shared" ca="1" si="5"/>
        <v>0</v>
      </c>
      <c r="P23" s="105">
        <f t="shared" ca="1" si="5"/>
        <v>0</v>
      </c>
      <c r="Q23" s="105">
        <f t="shared" ca="1" si="5"/>
        <v>0</v>
      </c>
      <c r="R23" s="105">
        <f t="shared" ca="1" si="5"/>
        <v>0</v>
      </c>
      <c r="S23" s="105">
        <f t="shared" ca="1" si="5"/>
        <v>0</v>
      </c>
      <c r="T23" s="105">
        <f t="shared" ca="1" si="5"/>
        <v>0</v>
      </c>
      <c r="U23" s="105">
        <f t="shared" ca="1" si="5"/>
        <v>0</v>
      </c>
      <c r="V23" s="105">
        <f t="shared" ca="1" si="5"/>
        <v>0</v>
      </c>
      <c r="W23" s="105">
        <f t="shared" ca="1" si="5"/>
        <v>0</v>
      </c>
      <c r="X23" s="105">
        <f t="shared" ca="1" si="5"/>
        <v>0</v>
      </c>
      <c r="Y23" s="105">
        <f t="shared" ca="1" si="5"/>
        <v>0</v>
      </c>
      <c r="Z23" s="105">
        <f t="shared" ca="1" si="5"/>
        <v>0</v>
      </c>
      <c r="AA23" s="105">
        <f t="shared" ca="1" si="5"/>
        <v>0</v>
      </c>
      <c r="AB23" s="105">
        <f t="shared" ca="1" si="5"/>
        <v>0</v>
      </c>
      <c r="AC23" s="105">
        <f t="shared" ca="1" si="5"/>
        <v>0</v>
      </c>
      <c r="AD23" s="105">
        <f ca="1">AD165</f>
        <v>0</v>
      </c>
      <c r="AE23" s="105">
        <f ca="1">AE165</f>
        <v>0</v>
      </c>
      <c r="AF23" s="105">
        <f t="shared" ref="AF23:BH23" ca="1" si="6">AF165</f>
        <v>0</v>
      </c>
      <c r="AG23" s="105">
        <f t="shared" ca="1" si="6"/>
        <v>0</v>
      </c>
      <c r="AH23" s="105">
        <f t="shared" ca="1" si="6"/>
        <v>0</v>
      </c>
      <c r="AI23" s="105">
        <f t="shared" ca="1" si="6"/>
        <v>0</v>
      </c>
      <c r="AJ23" s="105">
        <f t="shared" ca="1" si="6"/>
        <v>0</v>
      </c>
      <c r="AK23" s="105">
        <f t="shared" ca="1" si="6"/>
        <v>0</v>
      </c>
      <c r="AL23" s="105">
        <f t="shared" ca="1" si="6"/>
        <v>0</v>
      </c>
      <c r="AM23" s="105">
        <f t="shared" ca="1" si="6"/>
        <v>0</v>
      </c>
      <c r="AN23" s="105">
        <f t="shared" ca="1" si="6"/>
        <v>0</v>
      </c>
      <c r="AO23" s="105">
        <f t="shared" ca="1" si="6"/>
        <v>0</v>
      </c>
      <c r="AP23" s="105">
        <f t="shared" ca="1" si="6"/>
        <v>0</v>
      </c>
      <c r="AQ23" s="105">
        <f t="shared" ca="1" si="6"/>
        <v>0</v>
      </c>
      <c r="AR23" s="105">
        <f t="shared" ca="1" si="6"/>
        <v>0</v>
      </c>
      <c r="AS23" s="105">
        <f t="shared" ca="1" si="6"/>
        <v>0</v>
      </c>
      <c r="AT23" s="105">
        <f t="shared" ca="1" si="6"/>
        <v>0</v>
      </c>
      <c r="AU23" s="105">
        <f t="shared" ca="1" si="6"/>
        <v>0</v>
      </c>
      <c r="AV23" s="105">
        <f t="shared" ca="1" si="6"/>
        <v>0</v>
      </c>
      <c r="AW23" s="105">
        <f t="shared" ca="1" si="6"/>
        <v>0</v>
      </c>
      <c r="AX23" s="105">
        <f t="shared" ca="1" si="6"/>
        <v>0</v>
      </c>
      <c r="AY23" s="105">
        <f t="shared" ca="1" si="6"/>
        <v>0</v>
      </c>
      <c r="AZ23" s="105">
        <f t="shared" ca="1" si="6"/>
        <v>0</v>
      </c>
      <c r="BA23" s="105">
        <f t="shared" ca="1" si="6"/>
        <v>0</v>
      </c>
      <c r="BB23" s="105">
        <f t="shared" ca="1" si="6"/>
        <v>0</v>
      </c>
      <c r="BC23" s="105">
        <f t="shared" ca="1" si="6"/>
        <v>0</v>
      </c>
      <c r="BD23" s="105">
        <f t="shared" ca="1" si="6"/>
        <v>0</v>
      </c>
      <c r="BE23" s="105">
        <f t="shared" ca="1" si="6"/>
        <v>0</v>
      </c>
      <c r="BF23" s="105">
        <f t="shared" ca="1" si="6"/>
        <v>0</v>
      </c>
      <c r="BG23" s="105">
        <f t="shared" ca="1" si="6"/>
        <v>0</v>
      </c>
      <c r="BH23" s="82">
        <f t="shared" ca="1" si="6"/>
        <v>0</v>
      </c>
    </row>
    <row r="24" spans="2:60" ht="20.100000000000001" customHeight="1">
      <c r="B24" s="119"/>
      <c r="C24" s="85"/>
      <c r="D24" s="88" t="s">
        <v>302</v>
      </c>
      <c r="E24" s="88"/>
      <c r="F24" s="34"/>
      <c r="G24" s="34"/>
      <c r="H24" s="34"/>
      <c r="I24" s="34"/>
      <c r="J24" s="34"/>
      <c r="K24" s="34"/>
      <c r="L24" s="34"/>
      <c r="M24" s="34"/>
      <c r="N24" s="34"/>
      <c r="O24" s="34"/>
      <c r="P24" s="34"/>
      <c r="Q24" s="34"/>
      <c r="R24" s="34"/>
      <c r="S24" s="34"/>
      <c r="T24" s="34"/>
      <c r="U24" s="34"/>
      <c r="V24" s="34"/>
      <c r="W24" s="34"/>
      <c r="X24" s="34"/>
      <c r="Y24" s="34"/>
      <c r="Z24" s="34"/>
      <c r="AA24" s="34"/>
      <c r="AB24" s="34"/>
      <c r="AC24" s="34"/>
      <c r="AD24" s="228"/>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41"/>
    </row>
    <row r="25" spans="2:60" ht="20.100000000000001" customHeight="1">
      <c r="B25" s="119"/>
      <c r="C25" s="85"/>
      <c r="D25" s="88" t="s">
        <v>303</v>
      </c>
      <c r="E25" s="88"/>
      <c r="F25" s="34"/>
      <c r="G25" s="34"/>
      <c r="H25" s="34"/>
      <c r="I25" s="34"/>
      <c r="J25" s="34"/>
      <c r="K25" s="34"/>
      <c r="L25" s="34"/>
      <c r="M25" s="34"/>
      <c r="N25" s="34"/>
      <c r="O25" s="34"/>
      <c r="P25" s="34"/>
      <c r="Q25" s="34"/>
      <c r="R25" s="34"/>
      <c r="S25" s="34"/>
      <c r="T25" s="34"/>
      <c r="U25" s="34"/>
      <c r="V25" s="34"/>
      <c r="W25" s="34"/>
      <c r="X25" s="34"/>
      <c r="Y25" s="34"/>
      <c r="Z25" s="34"/>
      <c r="AA25" s="34"/>
      <c r="AB25" s="34"/>
      <c r="AC25" s="34"/>
      <c r="AD25" s="228"/>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41"/>
    </row>
    <row r="26" spans="2:60" ht="20.100000000000001" customHeight="1">
      <c r="B26" s="119"/>
      <c r="C26" s="85"/>
      <c r="D26" s="530" t="s">
        <v>304</v>
      </c>
      <c r="E26" s="531"/>
      <c r="F26" s="34"/>
      <c r="G26" s="34"/>
      <c r="H26" s="34"/>
      <c r="I26" s="34"/>
      <c r="J26" s="34"/>
      <c r="K26" s="34"/>
      <c r="L26" s="34"/>
      <c r="M26" s="34"/>
      <c r="N26" s="34"/>
      <c r="O26" s="34"/>
      <c r="P26" s="34"/>
      <c r="Q26" s="34"/>
      <c r="R26" s="34"/>
      <c r="S26" s="34"/>
      <c r="T26" s="34"/>
      <c r="U26" s="34"/>
      <c r="V26" s="34"/>
      <c r="W26" s="34"/>
      <c r="X26" s="34"/>
      <c r="Y26" s="34"/>
      <c r="Z26" s="34"/>
      <c r="AA26" s="34"/>
      <c r="AB26" s="34"/>
      <c r="AC26" s="34"/>
      <c r="AD26" s="228"/>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41"/>
    </row>
    <row r="27" spans="2:60" ht="20.100000000000001" customHeight="1">
      <c r="B27" s="119"/>
      <c r="C27" s="85"/>
      <c r="D27" s="522"/>
      <c r="E27" s="524"/>
      <c r="F27" s="34"/>
      <c r="G27" s="34"/>
      <c r="H27" s="34"/>
      <c r="I27" s="34"/>
      <c r="J27" s="34"/>
      <c r="K27" s="34"/>
      <c r="L27" s="34"/>
      <c r="M27" s="34"/>
      <c r="N27" s="34"/>
      <c r="O27" s="34"/>
      <c r="P27" s="34"/>
      <c r="Q27" s="34"/>
      <c r="R27" s="34"/>
      <c r="S27" s="34"/>
      <c r="T27" s="34"/>
      <c r="U27" s="34"/>
      <c r="V27" s="34"/>
      <c r="W27" s="34"/>
      <c r="X27" s="34"/>
      <c r="Y27" s="34"/>
      <c r="Z27" s="34"/>
      <c r="AA27" s="34"/>
      <c r="AB27" s="34"/>
      <c r="AC27" s="34"/>
      <c r="AD27" s="228"/>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41"/>
    </row>
    <row r="28" spans="2:60" ht="20.100000000000001" customHeight="1">
      <c r="B28" s="119"/>
      <c r="C28" s="90" t="s">
        <v>146</v>
      </c>
      <c r="D28" s="88"/>
      <c r="E28" s="88"/>
      <c r="F28" s="105">
        <f t="shared" ref="F28:BH28" si="7">SUM(F29,F37,F44)</f>
        <v>0</v>
      </c>
      <c r="G28" s="105">
        <f t="shared" si="7"/>
        <v>0</v>
      </c>
      <c r="H28" s="105">
        <f t="shared" si="7"/>
        <v>0</v>
      </c>
      <c r="I28" s="105">
        <f t="shared" si="7"/>
        <v>0</v>
      </c>
      <c r="J28" s="105">
        <f t="shared" si="7"/>
        <v>0</v>
      </c>
      <c r="K28" s="105">
        <f t="shared" si="7"/>
        <v>0</v>
      </c>
      <c r="L28" s="105">
        <f t="shared" si="7"/>
        <v>0</v>
      </c>
      <c r="M28" s="105">
        <f t="shared" si="7"/>
        <v>0</v>
      </c>
      <c r="N28" s="105">
        <f t="shared" si="7"/>
        <v>0</v>
      </c>
      <c r="O28" s="105">
        <f t="shared" si="7"/>
        <v>0</v>
      </c>
      <c r="P28" s="105">
        <f t="shared" si="7"/>
        <v>0</v>
      </c>
      <c r="Q28" s="105">
        <f t="shared" si="7"/>
        <v>0</v>
      </c>
      <c r="R28" s="105">
        <f t="shared" si="7"/>
        <v>0</v>
      </c>
      <c r="S28" s="105">
        <f t="shared" si="7"/>
        <v>0</v>
      </c>
      <c r="T28" s="105">
        <f t="shared" si="7"/>
        <v>0</v>
      </c>
      <c r="U28" s="105">
        <f t="shared" si="7"/>
        <v>0</v>
      </c>
      <c r="V28" s="105">
        <f t="shared" si="7"/>
        <v>0</v>
      </c>
      <c r="W28" s="105">
        <f t="shared" si="7"/>
        <v>0</v>
      </c>
      <c r="X28" s="105">
        <f t="shared" si="7"/>
        <v>0</v>
      </c>
      <c r="Y28" s="105">
        <f t="shared" si="7"/>
        <v>0</v>
      </c>
      <c r="Z28" s="105">
        <f t="shared" si="7"/>
        <v>0</v>
      </c>
      <c r="AA28" s="105">
        <f t="shared" si="7"/>
        <v>0</v>
      </c>
      <c r="AB28" s="105">
        <f t="shared" si="7"/>
        <v>0</v>
      </c>
      <c r="AC28" s="105">
        <f t="shared" si="7"/>
        <v>0</v>
      </c>
      <c r="AD28" s="231">
        <f t="shared" si="7"/>
        <v>0</v>
      </c>
      <c r="AE28" s="105">
        <f t="shared" si="7"/>
        <v>0</v>
      </c>
      <c r="AF28" s="105">
        <f t="shared" si="7"/>
        <v>0</v>
      </c>
      <c r="AG28" s="105">
        <f t="shared" si="7"/>
        <v>0</v>
      </c>
      <c r="AH28" s="105">
        <f t="shared" si="7"/>
        <v>0</v>
      </c>
      <c r="AI28" s="105">
        <f t="shared" si="7"/>
        <v>0</v>
      </c>
      <c r="AJ28" s="105">
        <f t="shared" si="7"/>
        <v>0</v>
      </c>
      <c r="AK28" s="105">
        <f t="shared" si="7"/>
        <v>0</v>
      </c>
      <c r="AL28" s="105">
        <f t="shared" si="7"/>
        <v>0</v>
      </c>
      <c r="AM28" s="105">
        <f t="shared" si="7"/>
        <v>0</v>
      </c>
      <c r="AN28" s="105">
        <f t="shared" si="7"/>
        <v>0</v>
      </c>
      <c r="AO28" s="105">
        <f t="shared" si="7"/>
        <v>0</v>
      </c>
      <c r="AP28" s="105">
        <f t="shared" si="7"/>
        <v>0</v>
      </c>
      <c r="AQ28" s="105">
        <f t="shared" si="7"/>
        <v>0</v>
      </c>
      <c r="AR28" s="105">
        <f t="shared" si="7"/>
        <v>0</v>
      </c>
      <c r="AS28" s="105">
        <f t="shared" si="7"/>
        <v>0</v>
      </c>
      <c r="AT28" s="105">
        <f t="shared" si="7"/>
        <v>0</v>
      </c>
      <c r="AU28" s="105">
        <f t="shared" si="7"/>
        <v>0</v>
      </c>
      <c r="AV28" s="105">
        <f t="shared" si="7"/>
        <v>0</v>
      </c>
      <c r="AW28" s="105">
        <f t="shared" si="7"/>
        <v>0</v>
      </c>
      <c r="AX28" s="105">
        <f t="shared" si="7"/>
        <v>0</v>
      </c>
      <c r="AY28" s="105">
        <f t="shared" si="7"/>
        <v>0</v>
      </c>
      <c r="AZ28" s="105">
        <f t="shared" si="7"/>
        <v>0</v>
      </c>
      <c r="BA28" s="105">
        <f t="shared" si="7"/>
        <v>0</v>
      </c>
      <c r="BB28" s="105">
        <f t="shared" si="7"/>
        <v>0</v>
      </c>
      <c r="BC28" s="105">
        <f t="shared" si="7"/>
        <v>0</v>
      </c>
      <c r="BD28" s="105">
        <f t="shared" si="7"/>
        <v>0</v>
      </c>
      <c r="BE28" s="105">
        <f t="shared" si="7"/>
        <v>0</v>
      </c>
      <c r="BF28" s="105">
        <f t="shared" si="7"/>
        <v>0</v>
      </c>
      <c r="BG28" s="105">
        <f t="shared" si="7"/>
        <v>0</v>
      </c>
      <c r="BH28" s="82">
        <f t="shared" si="7"/>
        <v>0</v>
      </c>
    </row>
    <row r="29" spans="2:60" ht="20.100000000000001" customHeight="1">
      <c r="B29" s="119"/>
      <c r="C29" s="85"/>
      <c r="D29" s="86" t="s">
        <v>147</v>
      </c>
      <c r="E29" s="88"/>
      <c r="F29" s="105">
        <f t="shared" ref="F29:BH29" si="8">SUM(F30:F36)</f>
        <v>0</v>
      </c>
      <c r="G29" s="105">
        <f t="shared" si="8"/>
        <v>0</v>
      </c>
      <c r="H29" s="105">
        <f t="shared" si="8"/>
        <v>0</v>
      </c>
      <c r="I29" s="105">
        <f t="shared" si="8"/>
        <v>0</v>
      </c>
      <c r="J29" s="105">
        <f t="shared" si="8"/>
        <v>0</v>
      </c>
      <c r="K29" s="105">
        <f t="shared" si="8"/>
        <v>0</v>
      </c>
      <c r="L29" s="105">
        <f t="shared" si="8"/>
        <v>0</v>
      </c>
      <c r="M29" s="105">
        <f t="shared" si="8"/>
        <v>0</v>
      </c>
      <c r="N29" s="105">
        <f t="shared" si="8"/>
        <v>0</v>
      </c>
      <c r="O29" s="105">
        <f t="shared" si="8"/>
        <v>0</v>
      </c>
      <c r="P29" s="105">
        <f t="shared" si="8"/>
        <v>0</v>
      </c>
      <c r="Q29" s="105">
        <f t="shared" si="8"/>
        <v>0</v>
      </c>
      <c r="R29" s="105">
        <f t="shared" si="8"/>
        <v>0</v>
      </c>
      <c r="S29" s="105">
        <f t="shared" si="8"/>
        <v>0</v>
      </c>
      <c r="T29" s="105">
        <f t="shared" si="8"/>
        <v>0</v>
      </c>
      <c r="U29" s="105">
        <f t="shared" si="8"/>
        <v>0</v>
      </c>
      <c r="V29" s="105">
        <f t="shared" si="8"/>
        <v>0</v>
      </c>
      <c r="W29" s="105">
        <f t="shared" si="8"/>
        <v>0</v>
      </c>
      <c r="X29" s="105">
        <f t="shared" si="8"/>
        <v>0</v>
      </c>
      <c r="Y29" s="105">
        <f t="shared" si="8"/>
        <v>0</v>
      </c>
      <c r="Z29" s="105">
        <f t="shared" si="8"/>
        <v>0</v>
      </c>
      <c r="AA29" s="105">
        <f t="shared" si="8"/>
        <v>0</v>
      </c>
      <c r="AB29" s="105">
        <f t="shared" si="8"/>
        <v>0</v>
      </c>
      <c r="AC29" s="105">
        <f t="shared" si="8"/>
        <v>0</v>
      </c>
      <c r="AD29" s="231">
        <f t="shared" si="8"/>
        <v>0</v>
      </c>
      <c r="AE29" s="105">
        <f t="shared" si="8"/>
        <v>0</v>
      </c>
      <c r="AF29" s="105">
        <f t="shared" si="8"/>
        <v>0</v>
      </c>
      <c r="AG29" s="105">
        <f t="shared" si="8"/>
        <v>0</v>
      </c>
      <c r="AH29" s="105">
        <f t="shared" si="8"/>
        <v>0</v>
      </c>
      <c r="AI29" s="105">
        <f t="shared" si="8"/>
        <v>0</v>
      </c>
      <c r="AJ29" s="105">
        <f t="shared" si="8"/>
        <v>0</v>
      </c>
      <c r="AK29" s="105">
        <f t="shared" si="8"/>
        <v>0</v>
      </c>
      <c r="AL29" s="105">
        <f t="shared" si="8"/>
        <v>0</v>
      </c>
      <c r="AM29" s="105">
        <f t="shared" si="8"/>
        <v>0</v>
      </c>
      <c r="AN29" s="105">
        <f t="shared" si="8"/>
        <v>0</v>
      </c>
      <c r="AO29" s="105">
        <f t="shared" si="8"/>
        <v>0</v>
      </c>
      <c r="AP29" s="105">
        <f t="shared" si="8"/>
        <v>0</v>
      </c>
      <c r="AQ29" s="105">
        <f t="shared" si="8"/>
        <v>0</v>
      </c>
      <c r="AR29" s="105">
        <f t="shared" si="8"/>
        <v>0</v>
      </c>
      <c r="AS29" s="105">
        <f t="shared" si="8"/>
        <v>0</v>
      </c>
      <c r="AT29" s="105">
        <f t="shared" si="8"/>
        <v>0</v>
      </c>
      <c r="AU29" s="105">
        <f t="shared" si="8"/>
        <v>0</v>
      </c>
      <c r="AV29" s="105">
        <f t="shared" si="8"/>
        <v>0</v>
      </c>
      <c r="AW29" s="105">
        <f t="shared" si="8"/>
        <v>0</v>
      </c>
      <c r="AX29" s="105">
        <f t="shared" si="8"/>
        <v>0</v>
      </c>
      <c r="AY29" s="105">
        <f t="shared" si="8"/>
        <v>0</v>
      </c>
      <c r="AZ29" s="105">
        <f t="shared" si="8"/>
        <v>0</v>
      </c>
      <c r="BA29" s="105">
        <f t="shared" si="8"/>
        <v>0</v>
      </c>
      <c r="BB29" s="105">
        <f t="shared" si="8"/>
        <v>0</v>
      </c>
      <c r="BC29" s="105">
        <f t="shared" si="8"/>
        <v>0</v>
      </c>
      <c r="BD29" s="105">
        <f t="shared" si="8"/>
        <v>0</v>
      </c>
      <c r="BE29" s="105">
        <f t="shared" si="8"/>
        <v>0</v>
      </c>
      <c r="BF29" s="105">
        <f t="shared" si="8"/>
        <v>0</v>
      </c>
      <c r="BG29" s="105">
        <f t="shared" si="8"/>
        <v>0</v>
      </c>
      <c r="BH29" s="82">
        <f t="shared" si="8"/>
        <v>0</v>
      </c>
    </row>
    <row r="30" spans="2:60" ht="20.100000000000001" customHeight="1">
      <c r="B30" s="119"/>
      <c r="C30" s="85"/>
      <c r="D30" s="85"/>
      <c r="E30" s="88" t="s">
        <v>206</v>
      </c>
      <c r="F30" s="34"/>
      <c r="G30" s="34"/>
      <c r="H30" s="34"/>
      <c r="I30" s="34"/>
      <c r="J30" s="34"/>
      <c r="K30" s="105">
        <f>支出③!$G$16+支出③!$G$17+支出③!$G$34+支出③!$G$39+支出③!$G$40</f>
        <v>0</v>
      </c>
      <c r="L30" s="105">
        <f>支出③!$G$16+支出③!$G$17+支出③!$G$34+支出③!$G$39+支出③!$G$40</f>
        <v>0</v>
      </c>
      <c r="M30" s="105">
        <f>支出③!$G$16+支出③!$G$17+支出③!$G$34+支出③!$G$39+支出③!$G$40</f>
        <v>0</v>
      </c>
      <c r="N30" s="105">
        <f>支出③!$G$16+支出③!$G$17+支出③!$G$34+支出③!$G$39+支出③!$G$40</f>
        <v>0</v>
      </c>
      <c r="O30" s="105">
        <f>支出③!$G$16+支出③!$G$17+支出③!$G$34+支出③!$G$39+支出③!$G$40</f>
        <v>0</v>
      </c>
      <c r="P30" s="105">
        <f>支出③!$G$16+支出③!$G$17+支出③!$G$34+支出③!$G$39+支出③!$G$40</f>
        <v>0</v>
      </c>
      <c r="Q30" s="105">
        <f>支出③!$G$16+支出③!$G$17+支出③!$G$34+支出③!$G$39+支出③!$G$40</f>
        <v>0</v>
      </c>
      <c r="R30" s="105">
        <f>支出③!$G$16+支出③!$G$17+支出③!$G$34+支出③!$G$39+支出③!$G$40</f>
        <v>0</v>
      </c>
      <c r="S30" s="105">
        <f>支出③!$G$16+支出③!$G$17+支出③!$G$34+支出③!$G$39+支出③!$G$40</f>
        <v>0</v>
      </c>
      <c r="T30" s="105">
        <f>支出③!$G$16+支出③!$G$17+支出③!$G$34+支出③!$G$39+支出③!$G$40</f>
        <v>0</v>
      </c>
      <c r="U30" s="105">
        <f>支出③!$G$16+支出③!$G$17+支出③!$G$34+支出③!$G$39+支出③!$G$40</f>
        <v>0</v>
      </c>
      <c r="V30" s="105">
        <f>支出③!$G$16+支出③!$G$17+支出③!$G$34+支出③!$G$39+支出③!$G$40</f>
        <v>0</v>
      </c>
      <c r="W30" s="105">
        <f>支出③!$G$16+支出③!$G$17+支出③!$G$34+支出③!$G$39+支出③!$G$40</f>
        <v>0</v>
      </c>
      <c r="X30" s="105">
        <f>支出③!$G$16+支出③!$G$17+支出③!$G$34+支出③!$G$39+支出③!$G$40</f>
        <v>0</v>
      </c>
      <c r="Y30" s="105">
        <f>支出③!$G$16+支出③!$G$17+支出③!$G$34+支出③!$G$39+支出③!$G$40</f>
        <v>0</v>
      </c>
      <c r="Z30" s="105">
        <f>支出③!$G$16+支出③!$G$17+支出③!$G$34+支出③!$G$39+支出③!$G$40</f>
        <v>0</v>
      </c>
      <c r="AA30" s="105">
        <f>支出③!$G$16+支出③!$G$17+支出③!$G$34+支出③!$G$39+支出③!$G$40</f>
        <v>0</v>
      </c>
      <c r="AB30" s="105">
        <f>支出③!$G$16+支出③!$G$17+支出③!$G$34+支出③!$G$39+支出③!$G$40</f>
        <v>0</v>
      </c>
      <c r="AC30" s="105">
        <f>支出③!$G$16+支出③!$G$17+支出③!$G$34+支出③!$G$39+支出③!$G$40</f>
        <v>0</v>
      </c>
      <c r="AD30" s="105">
        <f>支出③!$G$16+支出③!$G$17+支出③!$G$34+支出③!$G$39+支出③!$G$40</f>
        <v>0</v>
      </c>
      <c r="AE30" s="105">
        <f>支出③!$G$16+支出③!$G$17+支出③!$G$34+支出③!$G$39+支出③!$G$40</f>
        <v>0</v>
      </c>
      <c r="AF30" s="105">
        <f>支出③!$G$16+支出③!$G$17+支出③!$G$34+支出③!$G$39+支出③!$G$40</f>
        <v>0</v>
      </c>
      <c r="AG30" s="105">
        <f>支出③!$G$16+支出③!$G$17+支出③!$G$34+支出③!$G$39+支出③!$G$40</f>
        <v>0</v>
      </c>
      <c r="AH30" s="105">
        <f>支出③!$G$16+支出③!$G$17+支出③!$G$34+支出③!$G$39+支出③!$G$40</f>
        <v>0</v>
      </c>
      <c r="AI30" s="105">
        <f>支出③!$G$16+支出③!$G$17+支出③!$G$34+支出③!$G$39+支出③!$G$40</f>
        <v>0</v>
      </c>
      <c r="AJ30" s="105">
        <f>支出③!$G$16+支出③!$G$17+支出③!$G$34+支出③!$G$39+支出③!$G$40</f>
        <v>0</v>
      </c>
      <c r="AK30" s="105">
        <f>支出③!$G$16+支出③!$G$17+支出③!$G$34+支出③!$G$39+支出③!$G$40</f>
        <v>0</v>
      </c>
      <c r="AL30" s="105">
        <f>支出③!$G$16+支出③!$G$17+支出③!$G$34+支出③!$G$39+支出③!$G$40</f>
        <v>0</v>
      </c>
      <c r="AM30" s="105">
        <f>支出③!$G$16+支出③!$G$17+支出③!$G$34+支出③!$G$39+支出③!$G$40</f>
        <v>0</v>
      </c>
      <c r="AN30" s="105">
        <f>支出③!$G$16+支出③!$G$17+支出③!$G$34+支出③!$G$39+支出③!$G$40</f>
        <v>0</v>
      </c>
      <c r="AO30" s="105">
        <f>支出③!$G$16+支出③!$G$17+支出③!$G$34+支出③!$G$39+支出③!$G$40</f>
        <v>0</v>
      </c>
      <c r="AP30" s="105">
        <f>支出③!$G$16+支出③!$G$17+支出③!$G$34+支出③!$G$39+支出③!$G$40</f>
        <v>0</v>
      </c>
      <c r="AQ30" s="105">
        <f>支出③!$G$16+支出③!$G$17+支出③!$G$34+支出③!$G$39+支出③!$G$40</f>
        <v>0</v>
      </c>
      <c r="AR30" s="105">
        <f>支出③!$G$16+支出③!$G$17+支出③!$G$34+支出③!$G$39+支出③!$G$40</f>
        <v>0</v>
      </c>
      <c r="AS30" s="105">
        <f>支出③!$G$16+支出③!$G$17+支出③!$G$34+支出③!$G$39+支出③!$G$40</f>
        <v>0</v>
      </c>
      <c r="AT30" s="105">
        <f>支出③!$G$16+支出③!$G$17+支出③!$G$34+支出③!$G$39+支出③!$G$40</f>
        <v>0</v>
      </c>
      <c r="AU30" s="105">
        <f>支出③!$G$16+支出③!$G$17+支出③!$G$34+支出③!$G$39+支出③!$G$40</f>
        <v>0</v>
      </c>
      <c r="AV30" s="105">
        <f>支出③!$G$16+支出③!$G$17+支出③!$G$34+支出③!$G$39+支出③!$G$40</f>
        <v>0</v>
      </c>
      <c r="AW30" s="105">
        <f>支出③!$G$16+支出③!$G$17+支出③!$G$34+支出③!$G$39+支出③!$G$40</f>
        <v>0</v>
      </c>
      <c r="AX30" s="105">
        <f>支出③!$G$16+支出③!$G$17+支出③!$G$34+支出③!$G$39+支出③!$G$40</f>
        <v>0</v>
      </c>
      <c r="AY30" s="105">
        <f>支出③!$G$16+支出③!$G$17+支出③!$G$34+支出③!$G$39+支出③!$G$40</f>
        <v>0</v>
      </c>
      <c r="AZ30" s="105">
        <f>支出③!$G$16+支出③!$G$17+支出③!$G$34+支出③!$G$39+支出③!$G$40</f>
        <v>0</v>
      </c>
      <c r="BA30" s="105">
        <f>支出③!$G$16+支出③!$G$17+支出③!$G$34+支出③!$G$39+支出③!$G$40</f>
        <v>0</v>
      </c>
      <c r="BB30" s="105">
        <f>支出③!$G$16+支出③!$G$17+支出③!$G$34+支出③!$G$39+支出③!$G$40</f>
        <v>0</v>
      </c>
      <c r="BC30" s="105">
        <f>支出③!$G$16+支出③!$G$17+支出③!$G$34+支出③!$G$39+支出③!$G$40</f>
        <v>0</v>
      </c>
      <c r="BD30" s="105">
        <f>支出③!$G$16+支出③!$G$17+支出③!$G$34+支出③!$G$39+支出③!$G$40</f>
        <v>0</v>
      </c>
      <c r="BE30" s="105">
        <f>支出③!$G$16+支出③!$G$17+支出③!$G$34+支出③!$G$39+支出③!$G$40</f>
        <v>0</v>
      </c>
      <c r="BF30" s="105">
        <f>支出③!$G$16+支出③!$G$17+支出③!$G$34+支出③!$G$39+支出③!$G$40</f>
        <v>0</v>
      </c>
      <c r="BG30" s="105">
        <f>支出③!$G$16+支出③!$G$17+支出③!$G$34+支出③!$G$39+支出③!$G$40</f>
        <v>0</v>
      </c>
      <c r="BH30" s="82">
        <f>支出③!$G$16+支出③!$G$17+支出③!$G$34+支出③!$G$39+支出③!$G$40</f>
        <v>0</v>
      </c>
    </row>
    <row r="31" spans="2:60" ht="20.100000000000001" customHeight="1">
      <c r="B31" s="119"/>
      <c r="C31" s="85"/>
      <c r="D31" s="85"/>
      <c r="E31" s="88" t="s">
        <v>493</v>
      </c>
      <c r="F31" s="34"/>
      <c r="G31" s="34"/>
      <c r="H31" s="34"/>
      <c r="I31" s="34"/>
      <c r="J31" s="34"/>
      <c r="K31" s="105">
        <f>支出③!$G$43</f>
        <v>0</v>
      </c>
      <c r="L31" s="105">
        <f>支出③!$G$43</f>
        <v>0</v>
      </c>
      <c r="M31" s="105">
        <f>支出③!$G$43</f>
        <v>0</v>
      </c>
      <c r="N31" s="105">
        <f>支出③!$G$43</f>
        <v>0</v>
      </c>
      <c r="O31" s="105">
        <f>支出③!$G$43</f>
        <v>0</v>
      </c>
      <c r="P31" s="105">
        <f>支出③!$G$43</f>
        <v>0</v>
      </c>
      <c r="Q31" s="105">
        <f>支出③!$G$43</f>
        <v>0</v>
      </c>
      <c r="R31" s="105">
        <f>支出③!$G$43</f>
        <v>0</v>
      </c>
      <c r="S31" s="105">
        <f>支出③!$G$43</f>
        <v>0</v>
      </c>
      <c r="T31" s="105">
        <f>支出③!$G$43</f>
        <v>0</v>
      </c>
      <c r="U31" s="105">
        <f>支出③!$G$43</f>
        <v>0</v>
      </c>
      <c r="V31" s="105">
        <f>支出③!$G$43</f>
        <v>0</v>
      </c>
      <c r="W31" s="105">
        <f>支出③!$G$43</f>
        <v>0</v>
      </c>
      <c r="X31" s="105">
        <f>支出③!$G$43</f>
        <v>0</v>
      </c>
      <c r="Y31" s="105">
        <f>支出③!$G$43</f>
        <v>0</v>
      </c>
      <c r="Z31" s="105">
        <f>支出③!$G$43</f>
        <v>0</v>
      </c>
      <c r="AA31" s="105">
        <f>支出③!$G$43</f>
        <v>0</v>
      </c>
      <c r="AB31" s="105">
        <f>支出③!$G$43</f>
        <v>0</v>
      </c>
      <c r="AC31" s="105">
        <f>支出③!$G$43</f>
        <v>0</v>
      </c>
      <c r="AD31" s="105">
        <f>支出③!$G$43</f>
        <v>0</v>
      </c>
      <c r="AE31" s="105">
        <f>支出③!$G$43</f>
        <v>0</v>
      </c>
      <c r="AF31" s="105">
        <f>支出③!$G$43</f>
        <v>0</v>
      </c>
      <c r="AG31" s="105">
        <f>支出③!$G$43</f>
        <v>0</v>
      </c>
      <c r="AH31" s="105">
        <f>支出③!$G$43</f>
        <v>0</v>
      </c>
      <c r="AI31" s="105">
        <f>支出③!$G$43</f>
        <v>0</v>
      </c>
      <c r="AJ31" s="105">
        <f>支出③!$G$43</f>
        <v>0</v>
      </c>
      <c r="AK31" s="105">
        <f>支出③!$G$43</f>
        <v>0</v>
      </c>
      <c r="AL31" s="105">
        <f>支出③!$G$43</f>
        <v>0</v>
      </c>
      <c r="AM31" s="105">
        <f>支出③!$G$43</f>
        <v>0</v>
      </c>
      <c r="AN31" s="105">
        <f>支出③!$G$43</f>
        <v>0</v>
      </c>
      <c r="AO31" s="105">
        <f>支出③!$G$43</f>
        <v>0</v>
      </c>
      <c r="AP31" s="105">
        <f>支出③!$G$43</f>
        <v>0</v>
      </c>
      <c r="AQ31" s="105">
        <f>支出③!$G$43</f>
        <v>0</v>
      </c>
      <c r="AR31" s="105">
        <f>支出③!$G$43</f>
        <v>0</v>
      </c>
      <c r="AS31" s="105">
        <f>支出③!$G$43</f>
        <v>0</v>
      </c>
      <c r="AT31" s="105">
        <f>支出③!$G$43</f>
        <v>0</v>
      </c>
      <c r="AU31" s="105">
        <f>支出③!$G$43</f>
        <v>0</v>
      </c>
      <c r="AV31" s="105">
        <f>支出③!$G$43</f>
        <v>0</v>
      </c>
      <c r="AW31" s="105">
        <f>支出③!$G$43</f>
        <v>0</v>
      </c>
      <c r="AX31" s="105">
        <f>支出③!$G$43</f>
        <v>0</v>
      </c>
      <c r="AY31" s="105">
        <f>支出③!$G$43</f>
        <v>0</v>
      </c>
      <c r="AZ31" s="105">
        <f>支出③!$G$43</f>
        <v>0</v>
      </c>
      <c r="BA31" s="105">
        <f>支出③!$G$43</f>
        <v>0</v>
      </c>
      <c r="BB31" s="105">
        <f>支出③!$G$43</f>
        <v>0</v>
      </c>
      <c r="BC31" s="105">
        <f>支出③!$G$43</f>
        <v>0</v>
      </c>
      <c r="BD31" s="105">
        <f>支出③!$G$43</f>
        <v>0</v>
      </c>
      <c r="BE31" s="105">
        <f>支出③!$G$43</f>
        <v>0</v>
      </c>
      <c r="BF31" s="105">
        <f>支出③!$G$43</f>
        <v>0</v>
      </c>
      <c r="BG31" s="105">
        <f>支出③!$G$43</f>
        <v>0</v>
      </c>
      <c r="BH31" s="82">
        <f>支出③!$G$43</f>
        <v>0</v>
      </c>
    </row>
    <row r="32" spans="2:60" ht="20.100000000000001" customHeight="1">
      <c r="B32" s="119"/>
      <c r="C32" s="85"/>
      <c r="D32" s="85"/>
      <c r="E32" s="88" t="s">
        <v>208</v>
      </c>
      <c r="F32" s="34"/>
      <c r="G32" s="34"/>
      <c r="H32" s="34"/>
      <c r="I32" s="34"/>
      <c r="J32" s="34"/>
      <c r="K32" s="34"/>
      <c r="L32" s="34"/>
      <c r="M32" s="34"/>
      <c r="N32" s="34"/>
      <c r="O32" s="34"/>
      <c r="P32" s="34"/>
      <c r="Q32" s="34"/>
      <c r="R32" s="34"/>
      <c r="S32" s="34"/>
      <c r="T32" s="34"/>
      <c r="U32" s="34"/>
      <c r="V32" s="34"/>
      <c r="W32" s="34"/>
      <c r="X32" s="34"/>
      <c r="Y32" s="34"/>
      <c r="Z32" s="34"/>
      <c r="AA32" s="34"/>
      <c r="AB32" s="34"/>
      <c r="AC32" s="34"/>
      <c r="AD32" s="228"/>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41"/>
    </row>
    <row r="33" spans="2:60" ht="20.100000000000001" customHeight="1">
      <c r="B33" s="119"/>
      <c r="C33" s="85"/>
      <c r="D33" s="85"/>
      <c r="E33" s="88" t="s">
        <v>207</v>
      </c>
      <c r="F33" s="34"/>
      <c r="G33" s="34"/>
      <c r="H33" s="34"/>
      <c r="I33" s="34"/>
      <c r="J33" s="34"/>
      <c r="K33" s="105">
        <f>SUM($K$108:K108)</f>
        <v>0</v>
      </c>
      <c r="L33" s="105">
        <f>SUM($K$108:L108)</f>
        <v>0</v>
      </c>
      <c r="M33" s="105">
        <f>SUM($K$108:M108)</f>
        <v>0</v>
      </c>
      <c r="N33" s="105">
        <f>SUM($K$108:N108)</f>
        <v>0</v>
      </c>
      <c r="O33" s="105">
        <f>SUM($K$108:O108)</f>
        <v>0</v>
      </c>
      <c r="P33" s="105">
        <f>SUM($K$108:P108)</f>
        <v>0</v>
      </c>
      <c r="Q33" s="105">
        <f>SUM($K$108:Q108)</f>
        <v>0</v>
      </c>
      <c r="R33" s="105">
        <f>SUM($K$108:R108)</f>
        <v>0</v>
      </c>
      <c r="S33" s="105">
        <f>SUM($K$108:S108)</f>
        <v>0</v>
      </c>
      <c r="T33" s="105">
        <f>SUM($K$108:T108)</f>
        <v>0</v>
      </c>
      <c r="U33" s="105">
        <f>SUM($K$108:U108)</f>
        <v>0</v>
      </c>
      <c r="V33" s="105">
        <f>SUM($K$108:V108)</f>
        <v>0</v>
      </c>
      <c r="W33" s="105">
        <f>SUM($K$108:W108)</f>
        <v>0</v>
      </c>
      <c r="X33" s="105">
        <f>SUM($K$108:X108)</f>
        <v>0</v>
      </c>
      <c r="Y33" s="105">
        <f>SUM($K$108:Y108)</f>
        <v>0</v>
      </c>
      <c r="Z33" s="105">
        <f>SUM($K$108:Z108)</f>
        <v>0</v>
      </c>
      <c r="AA33" s="105">
        <f>SUM($K$108:AA108)</f>
        <v>0</v>
      </c>
      <c r="AB33" s="105">
        <f>SUM($K$108:AB108)</f>
        <v>0</v>
      </c>
      <c r="AC33" s="105">
        <f>SUM($K$108:AC108)</f>
        <v>0</v>
      </c>
      <c r="AD33" s="105">
        <f>SUM($K$108:AD108)</f>
        <v>0</v>
      </c>
      <c r="AE33" s="105">
        <f>SUM($K$108:AE108)</f>
        <v>0</v>
      </c>
      <c r="AF33" s="105">
        <f>SUM($K$108:AF108)</f>
        <v>0</v>
      </c>
      <c r="AG33" s="105">
        <f>SUM($K$108:AG108)</f>
        <v>0</v>
      </c>
      <c r="AH33" s="105">
        <f>SUM($K$108:AH108)</f>
        <v>0</v>
      </c>
      <c r="AI33" s="105">
        <f>SUM($K$108:AI108)</f>
        <v>0</v>
      </c>
      <c r="AJ33" s="105">
        <f>SUM($K$108:AJ108)</f>
        <v>0</v>
      </c>
      <c r="AK33" s="105">
        <f>SUM($K$108:AK108)</f>
        <v>0</v>
      </c>
      <c r="AL33" s="105">
        <f>SUM($K$108:AL108)</f>
        <v>0</v>
      </c>
      <c r="AM33" s="105">
        <f>SUM($K$108:AM108)</f>
        <v>0</v>
      </c>
      <c r="AN33" s="105">
        <f>SUM($K$108:AN108)</f>
        <v>0</v>
      </c>
      <c r="AO33" s="105">
        <f>SUM($K$108:AO108)</f>
        <v>0</v>
      </c>
      <c r="AP33" s="105">
        <f>SUM($K$108:AP108)</f>
        <v>0</v>
      </c>
      <c r="AQ33" s="105">
        <f>SUM($K$108:AQ108)</f>
        <v>0</v>
      </c>
      <c r="AR33" s="105">
        <f>SUM($K$108:AR108)</f>
        <v>0</v>
      </c>
      <c r="AS33" s="105">
        <f>SUM($K$108:AS108)</f>
        <v>0</v>
      </c>
      <c r="AT33" s="105">
        <f>SUM($K$108:AT108)</f>
        <v>0</v>
      </c>
      <c r="AU33" s="105">
        <f>SUM($K$108:AU108)</f>
        <v>0</v>
      </c>
      <c r="AV33" s="105">
        <f>SUM($K$108:AV108)</f>
        <v>0</v>
      </c>
      <c r="AW33" s="105">
        <f>SUM($K$108:AW108)</f>
        <v>0</v>
      </c>
      <c r="AX33" s="105">
        <f>SUM($K$108:AX108)</f>
        <v>0</v>
      </c>
      <c r="AY33" s="105">
        <f>SUM($K$108:AY108)</f>
        <v>0</v>
      </c>
      <c r="AZ33" s="105">
        <f>SUM($K$108:AZ108)</f>
        <v>0</v>
      </c>
      <c r="BA33" s="105">
        <f>SUM($K$108:BA108)</f>
        <v>0</v>
      </c>
      <c r="BB33" s="105">
        <f>SUM($K$108:BB108)</f>
        <v>0</v>
      </c>
      <c r="BC33" s="105">
        <f>SUM($K$108:BC108)</f>
        <v>0</v>
      </c>
      <c r="BD33" s="105">
        <f>SUM($K$108:BD108)</f>
        <v>0</v>
      </c>
      <c r="BE33" s="105">
        <f>SUM($K$108:BE108)</f>
        <v>0</v>
      </c>
      <c r="BF33" s="105">
        <f>SUM($K$108:BF108)</f>
        <v>0</v>
      </c>
      <c r="BG33" s="105">
        <f>SUM($K$108:BG108)</f>
        <v>0</v>
      </c>
      <c r="BH33" s="82">
        <f>SUM($K$108:BH108)</f>
        <v>0</v>
      </c>
    </row>
    <row r="34" spans="2:60" ht="20.100000000000001" customHeight="1">
      <c r="B34" s="119"/>
      <c r="C34" s="85"/>
      <c r="D34" s="85"/>
      <c r="E34" s="88" t="s">
        <v>148</v>
      </c>
      <c r="F34" s="105">
        <f>支出③!$G$15</f>
        <v>0</v>
      </c>
      <c r="G34" s="105">
        <f>支出③!$G$15</f>
        <v>0</v>
      </c>
      <c r="H34" s="105">
        <f>支出③!$G$15</f>
        <v>0</v>
      </c>
      <c r="I34" s="105">
        <f>支出③!$G$15</f>
        <v>0</v>
      </c>
      <c r="J34" s="105">
        <f>支出③!$G$15</f>
        <v>0</v>
      </c>
      <c r="K34" s="105">
        <f>支出③!$G$15</f>
        <v>0</v>
      </c>
      <c r="L34" s="105">
        <f>支出③!$G$15</f>
        <v>0</v>
      </c>
      <c r="M34" s="105">
        <f>支出③!$G$15</f>
        <v>0</v>
      </c>
      <c r="N34" s="105">
        <f>支出③!$G$15</f>
        <v>0</v>
      </c>
      <c r="O34" s="105">
        <f>支出③!$G$15</f>
        <v>0</v>
      </c>
      <c r="P34" s="105">
        <f>支出③!$G$15</f>
        <v>0</v>
      </c>
      <c r="Q34" s="105">
        <f>支出③!$G$15</f>
        <v>0</v>
      </c>
      <c r="R34" s="105">
        <f>支出③!$G$15</f>
        <v>0</v>
      </c>
      <c r="S34" s="105">
        <f>支出③!$G$15</f>
        <v>0</v>
      </c>
      <c r="T34" s="105">
        <f>支出③!$G$15</f>
        <v>0</v>
      </c>
      <c r="U34" s="105">
        <f>支出③!$G$15</f>
        <v>0</v>
      </c>
      <c r="V34" s="105">
        <f>支出③!$G$15</f>
        <v>0</v>
      </c>
      <c r="W34" s="105">
        <f>支出③!$G$15</f>
        <v>0</v>
      </c>
      <c r="X34" s="105">
        <f>支出③!$G$15</f>
        <v>0</v>
      </c>
      <c r="Y34" s="105">
        <f>支出③!$G$15</f>
        <v>0</v>
      </c>
      <c r="Z34" s="105">
        <f>支出③!$G$15</f>
        <v>0</v>
      </c>
      <c r="AA34" s="105">
        <f>支出③!$G$15</f>
        <v>0</v>
      </c>
      <c r="AB34" s="105">
        <f>支出③!$G$15</f>
        <v>0</v>
      </c>
      <c r="AC34" s="105">
        <f>支出③!$G$15</f>
        <v>0</v>
      </c>
      <c r="AD34" s="105">
        <f>支出③!$G$15</f>
        <v>0</v>
      </c>
      <c r="AE34" s="105">
        <f>支出③!$G$15</f>
        <v>0</v>
      </c>
      <c r="AF34" s="105">
        <f>支出③!$G$15</f>
        <v>0</v>
      </c>
      <c r="AG34" s="105">
        <f>支出③!$G$15</f>
        <v>0</v>
      </c>
      <c r="AH34" s="105">
        <f>支出③!$G$15</f>
        <v>0</v>
      </c>
      <c r="AI34" s="105">
        <f>支出③!$G$15</f>
        <v>0</v>
      </c>
      <c r="AJ34" s="105">
        <f>支出③!$G$15</f>
        <v>0</v>
      </c>
      <c r="AK34" s="105">
        <f>支出③!$G$15</f>
        <v>0</v>
      </c>
      <c r="AL34" s="105">
        <f>支出③!$G$15</f>
        <v>0</v>
      </c>
      <c r="AM34" s="105">
        <f>支出③!$G$15</f>
        <v>0</v>
      </c>
      <c r="AN34" s="105">
        <f>支出③!$G$15</f>
        <v>0</v>
      </c>
      <c r="AO34" s="105">
        <f>支出③!$G$15</f>
        <v>0</v>
      </c>
      <c r="AP34" s="105">
        <f>支出③!$G$15</f>
        <v>0</v>
      </c>
      <c r="AQ34" s="105">
        <f>支出③!$G$15</f>
        <v>0</v>
      </c>
      <c r="AR34" s="105">
        <f>支出③!$G$15</f>
        <v>0</v>
      </c>
      <c r="AS34" s="105">
        <f>支出③!$G$15</f>
        <v>0</v>
      </c>
      <c r="AT34" s="105">
        <f>支出③!$G$15</f>
        <v>0</v>
      </c>
      <c r="AU34" s="105">
        <f>支出③!$G$15</f>
        <v>0</v>
      </c>
      <c r="AV34" s="105">
        <f>支出③!$G$15</f>
        <v>0</v>
      </c>
      <c r="AW34" s="105">
        <f>支出③!$G$15</f>
        <v>0</v>
      </c>
      <c r="AX34" s="105">
        <f>支出③!$G$15</f>
        <v>0</v>
      </c>
      <c r="AY34" s="105">
        <f>支出③!$G$15</f>
        <v>0</v>
      </c>
      <c r="AZ34" s="105">
        <f>支出③!$G$15</f>
        <v>0</v>
      </c>
      <c r="BA34" s="105">
        <f>支出③!$G$15</f>
        <v>0</v>
      </c>
      <c r="BB34" s="105">
        <f>支出③!$G$15</f>
        <v>0</v>
      </c>
      <c r="BC34" s="105">
        <f>支出③!$G$15</f>
        <v>0</v>
      </c>
      <c r="BD34" s="105">
        <f>支出③!$G$15</f>
        <v>0</v>
      </c>
      <c r="BE34" s="105">
        <f>支出③!$G$15</f>
        <v>0</v>
      </c>
      <c r="BF34" s="105">
        <f>支出③!$G$15</f>
        <v>0</v>
      </c>
      <c r="BG34" s="105">
        <f>支出③!$G$15</f>
        <v>0</v>
      </c>
      <c r="BH34" s="82">
        <f>支出③!$G$15</f>
        <v>0</v>
      </c>
    </row>
    <row r="35" spans="2:60" ht="20.100000000000001" customHeight="1">
      <c r="B35" s="119"/>
      <c r="C35" s="85"/>
      <c r="D35" s="85"/>
      <c r="E35" s="88" t="s">
        <v>211</v>
      </c>
      <c r="F35" s="105">
        <f>IF(COLUMNS($F$20:F$20)&lt;=$H$10,-SUM($F$150:F150),0)</f>
        <v>0</v>
      </c>
      <c r="G35" s="105">
        <f>IF(COLUMNS($F$20:G$20)&lt;=$H$10,-SUM($F$150:G150),0)</f>
        <v>0</v>
      </c>
      <c r="H35" s="105">
        <f>IF(COLUMNS($F$20:H$20)&lt;=$H$10,-SUM($F$150:H150),0)</f>
        <v>0</v>
      </c>
      <c r="I35" s="105">
        <f>IF(COLUMNS($F$20:I$20)&lt;=$H$10,-SUM($F$150:I150),0)</f>
        <v>0</v>
      </c>
      <c r="J35" s="105">
        <f>IF(COLUMNS($F$20:J$20)&lt;=$H$10,-SUM($F$150:J150),0)</f>
        <v>0</v>
      </c>
      <c r="K35" s="34"/>
      <c r="L35" s="34"/>
      <c r="M35" s="34"/>
      <c r="N35" s="34"/>
      <c r="O35" s="34"/>
      <c r="P35" s="34"/>
      <c r="Q35" s="34"/>
      <c r="R35" s="34"/>
      <c r="S35" s="34"/>
      <c r="T35" s="34"/>
      <c r="U35" s="34"/>
      <c r="V35" s="34"/>
      <c r="W35" s="34"/>
      <c r="X35" s="34"/>
      <c r="Y35" s="34"/>
      <c r="Z35" s="34"/>
      <c r="AA35" s="34"/>
      <c r="AB35" s="34"/>
      <c r="AC35" s="34"/>
      <c r="AD35" s="228"/>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41"/>
    </row>
    <row r="36" spans="2:60" ht="20.100000000000001" customHeight="1">
      <c r="B36" s="119"/>
      <c r="C36" s="85"/>
      <c r="D36" s="85"/>
      <c r="E36" s="211"/>
      <c r="F36" s="34"/>
      <c r="G36" s="34"/>
      <c r="H36" s="34"/>
      <c r="I36" s="34"/>
      <c r="J36" s="34"/>
      <c r="K36" s="34"/>
      <c r="L36" s="34"/>
      <c r="M36" s="34"/>
      <c r="N36" s="34"/>
      <c r="O36" s="34"/>
      <c r="P36" s="34"/>
      <c r="Q36" s="34"/>
      <c r="R36" s="34"/>
      <c r="S36" s="34"/>
      <c r="T36" s="34"/>
      <c r="U36" s="34"/>
      <c r="V36" s="34"/>
      <c r="W36" s="34"/>
      <c r="X36" s="34"/>
      <c r="Y36" s="34"/>
      <c r="Z36" s="34"/>
      <c r="AA36" s="34"/>
      <c r="AB36" s="34"/>
      <c r="AC36" s="34"/>
      <c r="AD36" s="228"/>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41"/>
    </row>
    <row r="37" spans="2:60" ht="20.100000000000001" customHeight="1">
      <c r="B37" s="119"/>
      <c r="C37" s="85"/>
      <c r="D37" s="86" t="s">
        <v>152</v>
      </c>
      <c r="E37" s="88"/>
      <c r="F37" s="105">
        <f>SUM(F38:F43)</f>
        <v>0</v>
      </c>
      <c r="G37" s="105">
        <f t="shared" ref="G37:BH37" si="9">SUM(G38:G43)</f>
        <v>0</v>
      </c>
      <c r="H37" s="105">
        <f t="shared" si="9"/>
        <v>0</v>
      </c>
      <c r="I37" s="105">
        <f t="shared" si="9"/>
        <v>0</v>
      </c>
      <c r="J37" s="105">
        <f t="shared" si="9"/>
        <v>0</v>
      </c>
      <c r="K37" s="105">
        <f t="shared" si="9"/>
        <v>0</v>
      </c>
      <c r="L37" s="105">
        <f t="shared" si="9"/>
        <v>0</v>
      </c>
      <c r="M37" s="105">
        <f t="shared" si="9"/>
        <v>0</v>
      </c>
      <c r="N37" s="105">
        <f t="shared" si="9"/>
        <v>0</v>
      </c>
      <c r="O37" s="105">
        <f t="shared" si="9"/>
        <v>0</v>
      </c>
      <c r="P37" s="105">
        <f t="shared" si="9"/>
        <v>0</v>
      </c>
      <c r="Q37" s="105">
        <f t="shared" si="9"/>
        <v>0</v>
      </c>
      <c r="R37" s="105">
        <f t="shared" si="9"/>
        <v>0</v>
      </c>
      <c r="S37" s="105">
        <f t="shared" si="9"/>
        <v>0</v>
      </c>
      <c r="T37" s="105">
        <f t="shared" si="9"/>
        <v>0</v>
      </c>
      <c r="U37" s="105">
        <f t="shared" si="9"/>
        <v>0</v>
      </c>
      <c r="V37" s="105">
        <f t="shared" si="9"/>
        <v>0</v>
      </c>
      <c r="W37" s="105">
        <f t="shared" si="9"/>
        <v>0</v>
      </c>
      <c r="X37" s="105">
        <f t="shared" si="9"/>
        <v>0</v>
      </c>
      <c r="Y37" s="105">
        <f t="shared" si="9"/>
        <v>0</v>
      </c>
      <c r="Z37" s="105">
        <f t="shared" si="9"/>
        <v>0</v>
      </c>
      <c r="AA37" s="105">
        <f t="shared" si="9"/>
        <v>0</v>
      </c>
      <c r="AB37" s="105">
        <f t="shared" si="9"/>
        <v>0</v>
      </c>
      <c r="AC37" s="105">
        <f t="shared" si="9"/>
        <v>0</v>
      </c>
      <c r="AD37" s="231">
        <f t="shared" si="9"/>
        <v>0</v>
      </c>
      <c r="AE37" s="105">
        <f t="shared" si="9"/>
        <v>0</v>
      </c>
      <c r="AF37" s="105">
        <f t="shared" si="9"/>
        <v>0</v>
      </c>
      <c r="AG37" s="105">
        <f t="shared" si="9"/>
        <v>0</v>
      </c>
      <c r="AH37" s="105">
        <f t="shared" si="9"/>
        <v>0</v>
      </c>
      <c r="AI37" s="105">
        <f t="shared" si="9"/>
        <v>0</v>
      </c>
      <c r="AJ37" s="105">
        <f t="shared" si="9"/>
        <v>0</v>
      </c>
      <c r="AK37" s="105">
        <f t="shared" si="9"/>
        <v>0</v>
      </c>
      <c r="AL37" s="105">
        <f t="shared" si="9"/>
        <v>0</v>
      </c>
      <c r="AM37" s="105">
        <f t="shared" si="9"/>
        <v>0</v>
      </c>
      <c r="AN37" s="105">
        <f t="shared" si="9"/>
        <v>0</v>
      </c>
      <c r="AO37" s="105">
        <f t="shared" si="9"/>
        <v>0</v>
      </c>
      <c r="AP37" s="105">
        <f t="shared" si="9"/>
        <v>0</v>
      </c>
      <c r="AQ37" s="105">
        <f t="shared" si="9"/>
        <v>0</v>
      </c>
      <c r="AR37" s="105">
        <f t="shared" si="9"/>
        <v>0</v>
      </c>
      <c r="AS37" s="105">
        <f t="shared" si="9"/>
        <v>0</v>
      </c>
      <c r="AT37" s="105">
        <f t="shared" si="9"/>
        <v>0</v>
      </c>
      <c r="AU37" s="105">
        <f t="shared" si="9"/>
        <v>0</v>
      </c>
      <c r="AV37" s="105">
        <f t="shared" si="9"/>
        <v>0</v>
      </c>
      <c r="AW37" s="105">
        <f t="shared" si="9"/>
        <v>0</v>
      </c>
      <c r="AX37" s="105">
        <f t="shared" si="9"/>
        <v>0</v>
      </c>
      <c r="AY37" s="105">
        <f t="shared" si="9"/>
        <v>0</v>
      </c>
      <c r="AZ37" s="105">
        <f t="shared" si="9"/>
        <v>0</v>
      </c>
      <c r="BA37" s="105">
        <f t="shared" si="9"/>
        <v>0</v>
      </c>
      <c r="BB37" s="105">
        <f t="shared" si="9"/>
        <v>0</v>
      </c>
      <c r="BC37" s="105">
        <f t="shared" si="9"/>
        <v>0</v>
      </c>
      <c r="BD37" s="105">
        <f t="shared" si="9"/>
        <v>0</v>
      </c>
      <c r="BE37" s="105">
        <f t="shared" si="9"/>
        <v>0</v>
      </c>
      <c r="BF37" s="105">
        <f t="shared" si="9"/>
        <v>0</v>
      </c>
      <c r="BG37" s="105">
        <f t="shared" si="9"/>
        <v>0</v>
      </c>
      <c r="BH37" s="82">
        <f t="shared" si="9"/>
        <v>0</v>
      </c>
    </row>
    <row r="38" spans="2:60" ht="20.100000000000001" customHeight="1">
      <c r="B38" s="119"/>
      <c r="C38" s="85"/>
      <c r="D38" s="85"/>
      <c r="E38" s="88" t="s">
        <v>210</v>
      </c>
      <c r="F38" s="34"/>
      <c r="G38" s="34"/>
      <c r="H38" s="34"/>
      <c r="I38" s="34"/>
      <c r="J38" s="34"/>
      <c r="K38" s="34"/>
      <c r="L38" s="34"/>
      <c r="M38" s="34"/>
      <c r="N38" s="34"/>
      <c r="O38" s="34"/>
      <c r="P38" s="34"/>
      <c r="Q38" s="34"/>
      <c r="R38" s="34"/>
      <c r="S38" s="34"/>
      <c r="T38" s="34"/>
      <c r="U38" s="34"/>
      <c r="V38" s="34"/>
      <c r="W38" s="34"/>
      <c r="X38" s="34"/>
      <c r="Y38" s="34"/>
      <c r="Z38" s="34"/>
      <c r="AA38" s="34"/>
      <c r="AB38" s="34"/>
      <c r="AC38" s="34"/>
      <c r="AD38" s="228"/>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41"/>
    </row>
    <row r="39" spans="2:60" ht="20.100000000000001" customHeight="1">
      <c r="B39" s="119"/>
      <c r="C39" s="85"/>
      <c r="D39" s="85"/>
      <c r="E39" s="88" t="s">
        <v>153</v>
      </c>
      <c r="F39" s="34"/>
      <c r="G39" s="34"/>
      <c r="H39" s="34"/>
      <c r="I39" s="34"/>
      <c r="J39" s="34"/>
      <c r="K39" s="34"/>
      <c r="L39" s="34"/>
      <c r="M39" s="34"/>
      <c r="N39" s="34"/>
      <c r="O39" s="34"/>
      <c r="P39" s="34"/>
      <c r="Q39" s="34"/>
      <c r="R39" s="34"/>
      <c r="S39" s="34"/>
      <c r="T39" s="34"/>
      <c r="U39" s="34"/>
      <c r="V39" s="34"/>
      <c r="W39" s="34"/>
      <c r="X39" s="34"/>
      <c r="Y39" s="34"/>
      <c r="Z39" s="34"/>
      <c r="AA39" s="34"/>
      <c r="AB39" s="34"/>
      <c r="AC39" s="34"/>
      <c r="AD39" s="228"/>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41"/>
    </row>
    <row r="40" spans="2:60" ht="20.100000000000001" customHeight="1">
      <c r="B40" s="119"/>
      <c r="C40" s="85"/>
      <c r="D40" s="85"/>
      <c r="E40" s="88" t="s">
        <v>492</v>
      </c>
      <c r="F40" s="34"/>
      <c r="G40" s="34"/>
      <c r="H40" s="34"/>
      <c r="I40" s="34"/>
      <c r="J40" s="34"/>
      <c r="K40" s="105">
        <f>支出③!$F$44</f>
        <v>0</v>
      </c>
      <c r="L40" s="105">
        <f>支出③!$F$44</f>
        <v>0</v>
      </c>
      <c r="M40" s="105">
        <f>支出③!$F$44</f>
        <v>0</v>
      </c>
      <c r="N40" s="105">
        <f>支出③!$F$44</f>
        <v>0</v>
      </c>
      <c r="O40" s="105">
        <f>支出③!$F$44</f>
        <v>0</v>
      </c>
      <c r="P40" s="105">
        <f>支出③!$F$44</f>
        <v>0</v>
      </c>
      <c r="Q40" s="105">
        <f>支出③!$F$44</f>
        <v>0</v>
      </c>
      <c r="R40" s="105">
        <f>支出③!$F$44</f>
        <v>0</v>
      </c>
      <c r="S40" s="105">
        <f>支出③!$F$44</f>
        <v>0</v>
      </c>
      <c r="T40" s="105">
        <f>支出③!$F$44</f>
        <v>0</v>
      </c>
      <c r="U40" s="105">
        <f>支出③!$F$44</f>
        <v>0</v>
      </c>
      <c r="V40" s="105">
        <f>支出③!$F$44</f>
        <v>0</v>
      </c>
      <c r="W40" s="105">
        <f>支出③!$F$44</f>
        <v>0</v>
      </c>
      <c r="X40" s="105">
        <f>支出③!$F$44</f>
        <v>0</v>
      </c>
      <c r="Y40" s="105">
        <f>支出③!$F$44</f>
        <v>0</v>
      </c>
      <c r="Z40" s="105">
        <f>支出③!$F$44</f>
        <v>0</v>
      </c>
      <c r="AA40" s="105">
        <f>支出③!$F$44</f>
        <v>0</v>
      </c>
      <c r="AB40" s="105">
        <f>支出③!$F$44</f>
        <v>0</v>
      </c>
      <c r="AC40" s="105">
        <f>支出③!$F$44</f>
        <v>0</v>
      </c>
      <c r="AD40" s="105">
        <f>支出③!$F$44</f>
        <v>0</v>
      </c>
      <c r="AE40" s="105">
        <f>支出③!$F$44</f>
        <v>0</v>
      </c>
      <c r="AF40" s="105">
        <f>支出③!$F$44</f>
        <v>0</v>
      </c>
      <c r="AG40" s="105">
        <f>支出③!$F$44</f>
        <v>0</v>
      </c>
      <c r="AH40" s="105">
        <f>支出③!$F$44</f>
        <v>0</v>
      </c>
      <c r="AI40" s="105">
        <f>支出③!$F$44</f>
        <v>0</v>
      </c>
      <c r="AJ40" s="105">
        <f>支出③!$F$44</f>
        <v>0</v>
      </c>
      <c r="AK40" s="105">
        <f>支出③!$F$44</f>
        <v>0</v>
      </c>
      <c r="AL40" s="105">
        <f>支出③!$F$44</f>
        <v>0</v>
      </c>
      <c r="AM40" s="105">
        <f>支出③!$F$44</f>
        <v>0</v>
      </c>
      <c r="AN40" s="105">
        <f>支出③!$F$44</f>
        <v>0</v>
      </c>
      <c r="AO40" s="105">
        <f>支出③!$F$44</f>
        <v>0</v>
      </c>
      <c r="AP40" s="105">
        <f>支出③!$F$44</f>
        <v>0</v>
      </c>
      <c r="AQ40" s="105">
        <f>支出③!$F$44</f>
        <v>0</v>
      </c>
      <c r="AR40" s="105">
        <f>支出③!$F$44</f>
        <v>0</v>
      </c>
      <c r="AS40" s="105">
        <f>支出③!$F$44</f>
        <v>0</v>
      </c>
      <c r="AT40" s="105">
        <f>支出③!$F$44</f>
        <v>0</v>
      </c>
      <c r="AU40" s="105">
        <f>支出③!$F$44</f>
        <v>0</v>
      </c>
      <c r="AV40" s="105">
        <f>支出③!$F$44</f>
        <v>0</v>
      </c>
      <c r="AW40" s="105">
        <f>支出③!$F$44</f>
        <v>0</v>
      </c>
      <c r="AX40" s="105">
        <f>支出③!$F$44</f>
        <v>0</v>
      </c>
      <c r="AY40" s="105">
        <f>支出③!$F$44</f>
        <v>0</v>
      </c>
      <c r="AZ40" s="105">
        <f>支出③!$F$44</f>
        <v>0</v>
      </c>
      <c r="BA40" s="105">
        <f>支出③!$F$44</f>
        <v>0</v>
      </c>
      <c r="BB40" s="105">
        <f>支出③!$F$44</f>
        <v>0</v>
      </c>
      <c r="BC40" s="105">
        <f>支出③!$F$44</f>
        <v>0</v>
      </c>
      <c r="BD40" s="105">
        <f>支出③!$F$44</f>
        <v>0</v>
      </c>
      <c r="BE40" s="105">
        <f>支出③!$F$44</f>
        <v>0</v>
      </c>
      <c r="BF40" s="105">
        <f>支出③!$F$44</f>
        <v>0</v>
      </c>
      <c r="BG40" s="105">
        <f>支出③!$F$44</f>
        <v>0</v>
      </c>
      <c r="BH40" s="82">
        <f>支出③!$F$44</f>
        <v>0</v>
      </c>
    </row>
    <row r="41" spans="2:60" ht="20.100000000000001" customHeight="1">
      <c r="B41" s="119"/>
      <c r="C41" s="85"/>
      <c r="D41" s="85"/>
      <c r="E41" s="88" t="s">
        <v>314</v>
      </c>
      <c r="F41" s="34"/>
      <c r="G41" s="34"/>
      <c r="H41" s="34"/>
      <c r="I41" s="34"/>
      <c r="J41" s="34"/>
      <c r="K41" s="105">
        <f>支出③!$F$45</f>
        <v>0</v>
      </c>
      <c r="L41" s="105">
        <f>支出③!$F$45</f>
        <v>0</v>
      </c>
      <c r="M41" s="105">
        <f>支出③!$F$45</f>
        <v>0</v>
      </c>
      <c r="N41" s="105">
        <f>支出③!$F$45</f>
        <v>0</v>
      </c>
      <c r="O41" s="105">
        <f>支出③!$F$45</f>
        <v>0</v>
      </c>
      <c r="P41" s="105">
        <f>支出③!$F$45</f>
        <v>0</v>
      </c>
      <c r="Q41" s="105">
        <f>支出③!$F$45</f>
        <v>0</v>
      </c>
      <c r="R41" s="105">
        <f>支出③!$F$45</f>
        <v>0</v>
      </c>
      <c r="S41" s="105">
        <f>支出③!$F$45</f>
        <v>0</v>
      </c>
      <c r="T41" s="105">
        <f>支出③!$F$45</f>
        <v>0</v>
      </c>
      <c r="U41" s="105">
        <f>支出③!$F$45</f>
        <v>0</v>
      </c>
      <c r="V41" s="105">
        <f>支出③!$F$45</f>
        <v>0</v>
      </c>
      <c r="W41" s="105">
        <f>支出③!$F$45</f>
        <v>0</v>
      </c>
      <c r="X41" s="105">
        <f>支出③!$F$45</f>
        <v>0</v>
      </c>
      <c r="Y41" s="105">
        <f>支出③!$F$45</f>
        <v>0</v>
      </c>
      <c r="Z41" s="105">
        <f>支出③!$F$45</f>
        <v>0</v>
      </c>
      <c r="AA41" s="105">
        <f>支出③!$F$45</f>
        <v>0</v>
      </c>
      <c r="AB41" s="105">
        <f>支出③!$F$45</f>
        <v>0</v>
      </c>
      <c r="AC41" s="105">
        <f>支出③!$F$45</f>
        <v>0</v>
      </c>
      <c r="AD41" s="105">
        <f>支出③!$F$45</f>
        <v>0</v>
      </c>
      <c r="AE41" s="105">
        <f>支出③!$F$45</f>
        <v>0</v>
      </c>
      <c r="AF41" s="105">
        <f>支出③!$F$45</f>
        <v>0</v>
      </c>
      <c r="AG41" s="105">
        <f>支出③!$F$45</f>
        <v>0</v>
      </c>
      <c r="AH41" s="105">
        <f>支出③!$F$45</f>
        <v>0</v>
      </c>
      <c r="AI41" s="105">
        <f>支出③!$F$45</f>
        <v>0</v>
      </c>
      <c r="AJ41" s="105">
        <f>支出③!$F$45</f>
        <v>0</v>
      </c>
      <c r="AK41" s="105">
        <f>支出③!$F$45</f>
        <v>0</v>
      </c>
      <c r="AL41" s="105">
        <f>支出③!$F$45</f>
        <v>0</v>
      </c>
      <c r="AM41" s="105">
        <f>支出③!$F$45</f>
        <v>0</v>
      </c>
      <c r="AN41" s="105">
        <f>支出③!$F$45</f>
        <v>0</v>
      </c>
      <c r="AO41" s="105">
        <f>支出③!$F$45</f>
        <v>0</v>
      </c>
      <c r="AP41" s="105">
        <f>支出③!$F$45</f>
        <v>0</v>
      </c>
      <c r="AQ41" s="105">
        <f>支出③!$F$45</f>
        <v>0</v>
      </c>
      <c r="AR41" s="105">
        <f>支出③!$F$45</f>
        <v>0</v>
      </c>
      <c r="AS41" s="105">
        <f>支出③!$F$45</f>
        <v>0</v>
      </c>
      <c r="AT41" s="105">
        <f>支出③!$F$45</f>
        <v>0</v>
      </c>
      <c r="AU41" s="105">
        <f>支出③!$F$45</f>
        <v>0</v>
      </c>
      <c r="AV41" s="105">
        <f>支出③!$F$45</f>
        <v>0</v>
      </c>
      <c r="AW41" s="105">
        <f>支出③!$F$45</f>
        <v>0</v>
      </c>
      <c r="AX41" s="105">
        <f>支出③!$F$45</f>
        <v>0</v>
      </c>
      <c r="AY41" s="105">
        <f>支出③!$F$45</f>
        <v>0</v>
      </c>
      <c r="AZ41" s="105">
        <f>支出③!$F$45</f>
        <v>0</v>
      </c>
      <c r="BA41" s="105">
        <f>支出③!$F$45</f>
        <v>0</v>
      </c>
      <c r="BB41" s="105">
        <f>支出③!$F$45</f>
        <v>0</v>
      </c>
      <c r="BC41" s="105">
        <f>支出③!$F$45</f>
        <v>0</v>
      </c>
      <c r="BD41" s="105">
        <f>支出③!$F$45</f>
        <v>0</v>
      </c>
      <c r="BE41" s="105">
        <f>支出③!$F$45</f>
        <v>0</v>
      </c>
      <c r="BF41" s="105">
        <f>支出③!$F$45</f>
        <v>0</v>
      </c>
      <c r="BG41" s="105">
        <f>支出③!$F$45</f>
        <v>0</v>
      </c>
      <c r="BH41" s="82">
        <f>支出③!$F$45</f>
        <v>0</v>
      </c>
    </row>
    <row r="42" spans="2:60" ht="20.100000000000001" customHeight="1">
      <c r="B42" s="119"/>
      <c r="C42" s="85"/>
      <c r="D42" s="85"/>
      <c r="E42" s="88" t="s">
        <v>315</v>
      </c>
      <c r="F42" s="34"/>
      <c r="G42" s="34"/>
      <c r="H42" s="34"/>
      <c r="I42" s="34"/>
      <c r="J42" s="34"/>
      <c r="K42" s="34"/>
      <c r="L42" s="34"/>
      <c r="M42" s="34"/>
      <c r="N42" s="34"/>
      <c r="O42" s="34"/>
      <c r="P42" s="34"/>
      <c r="Q42" s="34"/>
      <c r="R42" s="34"/>
      <c r="S42" s="34"/>
      <c r="T42" s="34"/>
      <c r="U42" s="34"/>
      <c r="V42" s="34"/>
      <c r="W42" s="34"/>
      <c r="X42" s="34"/>
      <c r="Y42" s="34"/>
      <c r="Z42" s="34"/>
      <c r="AA42" s="34"/>
      <c r="AB42" s="34"/>
      <c r="AC42" s="34"/>
      <c r="AD42" s="228"/>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41"/>
    </row>
    <row r="43" spans="2:60" ht="20.100000000000001" customHeight="1">
      <c r="B43" s="119"/>
      <c r="C43" s="85"/>
      <c r="D43" s="85"/>
      <c r="E43" s="211"/>
      <c r="F43" s="34"/>
      <c r="G43" s="34"/>
      <c r="H43" s="34"/>
      <c r="I43" s="34"/>
      <c r="J43" s="34"/>
      <c r="K43" s="34"/>
      <c r="L43" s="34"/>
      <c r="M43" s="34"/>
      <c r="N43" s="34"/>
      <c r="O43" s="34"/>
      <c r="P43" s="34"/>
      <c r="Q43" s="34"/>
      <c r="R43" s="34"/>
      <c r="S43" s="34"/>
      <c r="T43" s="34"/>
      <c r="U43" s="34"/>
      <c r="V43" s="34"/>
      <c r="W43" s="34"/>
      <c r="X43" s="34"/>
      <c r="Y43" s="34"/>
      <c r="Z43" s="34"/>
      <c r="AA43" s="34"/>
      <c r="AB43" s="34"/>
      <c r="AC43" s="34"/>
      <c r="AD43" s="228"/>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41"/>
    </row>
    <row r="44" spans="2:60" ht="20.100000000000001" customHeight="1">
      <c r="B44" s="119"/>
      <c r="C44" s="85"/>
      <c r="D44" s="86" t="s">
        <v>154</v>
      </c>
      <c r="E44" s="88"/>
      <c r="F44" s="105">
        <f t="shared" ref="F44:BH44" si="10">SUM(F45:F48)</f>
        <v>0</v>
      </c>
      <c r="G44" s="105">
        <f t="shared" si="10"/>
        <v>0</v>
      </c>
      <c r="H44" s="105">
        <f t="shared" si="10"/>
        <v>0</v>
      </c>
      <c r="I44" s="105">
        <f t="shared" si="10"/>
        <v>0</v>
      </c>
      <c r="J44" s="105">
        <f t="shared" si="10"/>
        <v>0</v>
      </c>
      <c r="K44" s="105">
        <f t="shared" si="10"/>
        <v>0</v>
      </c>
      <c r="L44" s="105">
        <f t="shared" si="10"/>
        <v>0</v>
      </c>
      <c r="M44" s="105">
        <f t="shared" si="10"/>
        <v>0</v>
      </c>
      <c r="N44" s="105">
        <f t="shared" si="10"/>
        <v>0</v>
      </c>
      <c r="O44" s="105">
        <f t="shared" si="10"/>
        <v>0</v>
      </c>
      <c r="P44" s="105">
        <f t="shared" si="10"/>
        <v>0</v>
      </c>
      <c r="Q44" s="105">
        <f t="shared" si="10"/>
        <v>0</v>
      </c>
      <c r="R44" s="105">
        <f t="shared" si="10"/>
        <v>0</v>
      </c>
      <c r="S44" s="105">
        <f t="shared" si="10"/>
        <v>0</v>
      </c>
      <c r="T44" s="105">
        <f t="shared" si="10"/>
        <v>0</v>
      </c>
      <c r="U44" s="105">
        <f t="shared" si="10"/>
        <v>0</v>
      </c>
      <c r="V44" s="105">
        <f t="shared" si="10"/>
        <v>0</v>
      </c>
      <c r="W44" s="105">
        <f t="shared" si="10"/>
        <v>0</v>
      </c>
      <c r="X44" s="105">
        <f t="shared" si="10"/>
        <v>0</v>
      </c>
      <c r="Y44" s="105">
        <f t="shared" si="10"/>
        <v>0</v>
      </c>
      <c r="Z44" s="105">
        <f t="shared" si="10"/>
        <v>0</v>
      </c>
      <c r="AA44" s="105">
        <f t="shared" si="10"/>
        <v>0</v>
      </c>
      <c r="AB44" s="105">
        <f t="shared" si="10"/>
        <v>0</v>
      </c>
      <c r="AC44" s="105">
        <f t="shared" si="10"/>
        <v>0</v>
      </c>
      <c r="AD44" s="231">
        <f t="shared" si="10"/>
        <v>0</v>
      </c>
      <c r="AE44" s="105">
        <f t="shared" si="10"/>
        <v>0</v>
      </c>
      <c r="AF44" s="105">
        <f t="shared" si="10"/>
        <v>0</v>
      </c>
      <c r="AG44" s="105">
        <f t="shared" si="10"/>
        <v>0</v>
      </c>
      <c r="AH44" s="105">
        <f t="shared" si="10"/>
        <v>0</v>
      </c>
      <c r="AI44" s="105">
        <f t="shared" si="10"/>
        <v>0</v>
      </c>
      <c r="AJ44" s="105">
        <f t="shared" si="10"/>
        <v>0</v>
      </c>
      <c r="AK44" s="105">
        <f t="shared" si="10"/>
        <v>0</v>
      </c>
      <c r="AL44" s="105">
        <f t="shared" si="10"/>
        <v>0</v>
      </c>
      <c r="AM44" s="105">
        <f t="shared" si="10"/>
        <v>0</v>
      </c>
      <c r="AN44" s="105">
        <f t="shared" si="10"/>
        <v>0</v>
      </c>
      <c r="AO44" s="105">
        <f t="shared" si="10"/>
        <v>0</v>
      </c>
      <c r="AP44" s="105">
        <f t="shared" si="10"/>
        <v>0</v>
      </c>
      <c r="AQ44" s="105">
        <f t="shared" si="10"/>
        <v>0</v>
      </c>
      <c r="AR44" s="105">
        <f t="shared" si="10"/>
        <v>0</v>
      </c>
      <c r="AS44" s="105">
        <f t="shared" si="10"/>
        <v>0</v>
      </c>
      <c r="AT44" s="105">
        <f t="shared" si="10"/>
        <v>0</v>
      </c>
      <c r="AU44" s="105">
        <f t="shared" si="10"/>
        <v>0</v>
      </c>
      <c r="AV44" s="105">
        <f t="shared" si="10"/>
        <v>0</v>
      </c>
      <c r="AW44" s="105">
        <f t="shared" si="10"/>
        <v>0</v>
      </c>
      <c r="AX44" s="105">
        <f t="shared" si="10"/>
        <v>0</v>
      </c>
      <c r="AY44" s="105">
        <f t="shared" si="10"/>
        <v>0</v>
      </c>
      <c r="AZ44" s="105">
        <f t="shared" si="10"/>
        <v>0</v>
      </c>
      <c r="BA44" s="105">
        <f t="shared" si="10"/>
        <v>0</v>
      </c>
      <c r="BB44" s="105">
        <f t="shared" si="10"/>
        <v>0</v>
      </c>
      <c r="BC44" s="105">
        <f t="shared" si="10"/>
        <v>0</v>
      </c>
      <c r="BD44" s="105">
        <f t="shared" si="10"/>
        <v>0</v>
      </c>
      <c r="BE44" s="105">
        <f t="shared" si="10"/>
        <v>0</v>
      </c>
      <c r="BF44" s="105">
        <f t="shared" si="10"/>
        <v>0</v>
      </c>
      <c r="BG44" s="105">
        <f t="shared" si="10"/>
        <v>0</v>
      </c>
      <c r="BH44" s="82">
        <f t="shared" si="10"/>
        <v>0</v>
      </c>
    </row>
    <row r="45" spans="2:60" ht="20.100000000000001" customHeight="1">
      <c r="B45" s="119"/>
      <c r="C45" s="85"/>
      <c r="D45" s="85"/>
      <c r="E45" s="88" t="s">
        <v>204</v>
      </c>
      <c r="F45" s="34"/>
      <c r="G45" s="34"/>
      <c r="H45" s="34"/>
      <c r="I45" s="34"/>
      <c r="J45" s="34"/>
      <c r="K45" s="34"/>
      <c r="L45" s="34"/>
      <c r="M45" s="34"/>
      <c r="N45" s="34"/>
      <c r="O45" s="34"/>
      <c r="P45" s="34"/>
      <c r="Q45" s="34"/>
      <c r="R45" s="34"/>
      <c r="S45" s="34"/>
      <c r="T45" s="34"/>
      <c r="U45" s="34"/>
      <c r="V45" s="34"/>
      <c r="W45" s="34"/>
      <c r="X45" s="34"/>
      <c r="Y45" s="34"/>
      <c r="Z45" s="34"/>
      <c r="AA45" s="34"/>
      <c r="AB45" s="34"/>
      <c r="AC45" s="34"/>
      <c r="AD45" s="228"/>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41"/>
    </row>
    <row r="46" spans="2:60" ht="20.100000000000001" customHeight="1">
      <c r="B46" s="119"/>
      <c r="C46" s="85"/>
      <c r="D46" s="85"/>
      <c r="E46" s="88" t="s">
        <v>205</v>
      </c>
      <c r="F46" s="34"/>
      <c r="G46" s="34"/>
      <c r="H46" s="34"/>
      <c r="I46" s="34"/>
      <c r="J46" s="34"/>
      <c r="K46" s="34"/>
      <c r="L46" s="34"/>
      <c r="M46" s="34"/>
      <c r="N46" s="34"/>
      <c r="O46" s="34"/>
      <c r="P46" s="34"/>
      <c r="Q46" s="34"/>
      <c r="R46" s="34"/>
      <c r="S46" s="34"/>
      <c r="T46" s="34"/>
      <c r="U46" s="34"/>
      <c r="V46" s="34"/>
      <c r="W46" s="34"/>
      <c r="X46" s="34"/>
      <c r="Y46" s="34"/>
      <c r="Z46" s="34"/>
      <c r="AA46" s="34"/>
      <c r="AB46" s="34"/>
      <c r="AC46" s="34"/>
      <c r="AD46" s="228"/>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41"/>
    </row>
    <row r="47" spans="2:60" ht="20.100000000000001" customHeight="1">
      <c r="B47" s="119"/>
      <c r="C47" s="85"/>
      <c r="D47" s="85"/>
      <c r="E47" s="88" t="s">
        <v>209</v>
      </c>
      <c r="F47" s="34"/>
      <c r="G47" s="34"/>
      <c r="H47" s="34"/>
      <c r="I47" s="34"/>
      <c r="J47" s="34"/>
      <c r="K47" s="34"/>
      <c r="L47" s="34"/>
      <c r="M47" s="34"/>
      <c r="N47" s="34"/>
      <c r="O47" s="34"/>
      <c r="P47" s="34"/>
      <c r="Q47" s="34"/>
      <c r="R47" s="34"/>
      <c r="S47" s="34"/>
      <c r="T47" s="34"/>
      <c r="U47" s="34"/>
      <c r="V47" s="34"/>
      <c r="W47" s="34"/>
      <c r="X47" s="34"/>
      <c r="Y47" s="34"/>
      <c r="Z47" s="34"/>
      <c r="AA47" s="34"/>
      <c r="AB47" s="34"/>
      <c r="AC47" s="34"/>
      <c r="AD47" s="228"/>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41"/>
    </row>
    <row r="48" spans="2:60" ht="20.100000000000001" customHeight="1" thickBot="1">
      <c r="B48" s="119"/>
      <c r="C48" s="85"/>
      <c r="D48" s="85"/>
      <c r="E48" s="211"/>
      <c r="F48" s="34"/>
      <c r="G48" s="34"/>
      <c r="H48" s="34"/>
      <c r="I48" s="34"/>
      <c r="J48" s="34"/>
      <c r="K48" s="34"/>
      <c r="L48" s="34"/>
      <c r="M48" s="34"/>
      <c r="N48" s="34"/>
      <c r="O48" s="34"/>
      <c r="P48" s="34"/>
      <c r="Q48" s="34"/>
      <c r="R48" s="34"/>
      <c r="S48" s="34"/>
      <c r="T48" s="34"/>
      <c r="U48" s="34"/>
      <c r="V48" s="34"/>
      <c r="W48" s="34"/>
      <c r="X48" s="34"/>
      <c r="Y48" s="34"/>
      <c r="Z48" s="34"/>
      <c r="AA48" s="34"/>
      <c r="AB48" s="34"/>
      <c r="AC48" s="34"/>
      <c r="AD48" s="228"/>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41"/>
    </row>
    <row r="49" spans="2:60" ht="20.100000000000001" customHeight="1" thickTop="1">
      <c r="B49" s="119" t="s">
        <v>155</v>
      </c>
      <c r="C49" s="100"/>
      <c r="D49" s="100"/>
      <c r="E49" s="100"/>
      <c r="F49" s="106">
        <f t="shared" ref="F49:BH49" ca="1" si="11">SUM(F22,F28)</f>
        <v>0</v>
      </c>
      <c r="G49" s="106">
        <f t="shared" ca="1" si="11"/>
        <v>0</v>
      </c>
      <c r="H49" s="106">
        <f t="shared" ca="1" si="11"/>
        <v>0</v>
      </c>
      <c r="I49" s="106">
        <f t="shared" ca="1" si="11"/>
        <v>0</v>
      </c>
      <c r="J49" s="106">
        <f t="shared" ca="1" si="11"/>
        <v>0</v>
      </c>
      <c r="K49" s="106">
        <f t="shared" ca="1" si="11"/>
        <v>0</v>
      </c>
      <c r="L49" s="106">
        <f t="shared" ca="1" si="11"/>
        <v>0</v>
      </c>
      <c r="M49" s="106">
        <f t="shared" ca="1" si="11"/>
        <v>0</v>
      </c>
      <c r="N49" s="106">
        <f t="shared" ca="1" si="11"/>
        <v>0</v>
      </c>
      <c r="O49" s="106">
        <f t="shared" ca="1" si="11"/>
        <v>0</v>
      </c>
      <c r="P49" s="106">
        <f t="shared" ca="1" si="11"/>
        <v>0</v>
      </c>
      <c r="Q49" s="106">
        <f t="shared" ca="1" si="11"/>
        <v>0</v>
      </c>
      <c r="R49" s="106">
        <f t="shared" ca="1" si="11"/>
        <v>0</v>
      </c>
      <c r="S49" s="106">
        <f t="shared" ca="1" si="11"/>
        <v>0</v>
      </c>
      <c r="T49" s="106">
        <f t="shared" ca="1" si="11"/>
        <v>0</v>
      </c>
      <c r="U49" s="106">
        <f t="shared" ca="1" si="11"/>
        <v>0</v>
      </c>
      <c r="V49" s="106">
        <f t="shared" ca="1" si="11"/>
        <v>0</v>
      </c>
      <c r="W49" s="106">
        <f t="shared" ca="1" si="11"/>
        <v>0</v>
      </c>
      <c r="X49" s="106">
        <f t="shared" ca="1" si="11"/>
        <v>0</v>
      </c>
      <c r="Y49" s="106">
        <f t="shared" ca="1" si="11"/>
        <v>0</v>
      </c>
      <c r="Z49" s="106">
        <f t="shared" ca="1" si="11"/>
        <v>0</v>
      </c>
      <c r="AA49" s="106">
        <f t="shared" ca="1" si="11"/>
        <v>0</v>
      </c>
      <c r="AB49" s="106">
        <f t="shared" ca="1" si="11"/>
        <v>0</v>
      </c>
      <c r="AC49" s="106">
        <f t="shared" ca="1" si="11"/>
        <v>0</v>
      </c>
      <c r="AD49" s="232">
        <f t="shared" ca="1" si="11"/>
        <v>0</v>
      </c>
      <c r="AE49" s="106">
        <f t="shared" ca="1" si="11"/>
        <v>0</v>
      </c>
      <c r="AF49" s="106">
        <f t="shared" ca="1" si="11"/>
        <v>0</v>
      </c>
      <c r="AG49" s="106">
        <f t="shared" ca="1" si="11"/>
        <v>0</v>
      </c>
      <c r="AH49" s="106">
        <f t="shared" ca="1" si="11"/>
        <v>0</v>
      </c>
      <c r="AI49" s="106">
        <f t="shared" ca="1" si="11"/>
        <v>0</v>
      </c>
      <c r="AJ49" s="106">
        <f t="shared" ca="1" si="11"/>
        <v>0</v>
      </c>
      <c r="AK49" s="106">
        <f t="shared" ca="1" si="11"/>
        <v>0</v>
      </c>
      <c r="AL49" s="106">
        <f t="shared" ca="1" si="11"/>
        <v>0</v>
      </c>
      <c r="AM49" s="106">
        <f t="shared" ca="1" si="11"/>
        <v>0</v>
      </c>
      <c r="AN49" s="106">
        <f t="shared" ca="1" si="11"/>
        <v>0</v>
      </c>
      <c r="AO49" s="106">
        <f t="shared" ca="1" si="11"/>
        <v>0</v>
      </c>
      <c r="AP49" s="106">
        <f t="shared" ca="1" si="11"/>
        <v>0</v>
      </c>
      <c r="AQ49" s="106">
        <f t="shared" ca="1" si="11"/>
        <v>0</v>
      </c>
      <c r="AR49" s="106">
        <f t="shared" ca="1" si="11"/>
        <v>0</v>
      </c>
      <c r="AS49" s="106">
        <f t="shared" ca="1" si="11"/>
        <v>0</v>
      </c>
      <c r="AT49" s="106">
        <f t="shared" ca="1" si="11"/>
        <v>0</v>
      </c>
      <c r="AU49" s="106">
        <f t="shared" ca="1" si="11"/>
        <v>0</v>
      </c>
      <c r="AV49" s="106">
        <f t="shared" ca="1" si="11"/>
        <v>0</v>
      </c>
      <c r="AW49" s="106">
        <f t="shared" ca="1" si="11"/>
        <v>0</v>
      </c>
      <c r="AX49" s="106">
        <f t="shared" ca="1" si="11"/>
        <v>0</v>
      </c>
      <c r="AY49" s="106">
        <f t="shared" ca="1" si="11"/>
        <v>0</v>
      </c>
      <c r="AZ49" s="106">
        <f t="shared" ca="1" si="11"/>
        <v>0</v>
      </c>
      <c r="BA49" s="106">
        <f t="shared" ca="1" si="11"/>
        <v>0</v>
      </c>
      <c r="BB49" s="106">
        <f t="shared" ca="1" si="11"/>
        <v>0</v>
      </c>
      <c r="BC49" s="106">
        <f t="shared" ca="1" si="11"/>
        <v>0</v>
      </c>
      <c r="BD49" s="106">
        <f t="shared" ca="1" si="11"/>
        <v>0</v>
      </c>
      <c r="BE49" s="106">
        <f t="shared" ca="1" si="11"/>
        <v>0</v>
      </c>
      <c r="BF49" s="106">
        <f t="shared" ca="1" si="11"/>
        <v>0</v>
      </c>
      <c r="BG49" s="106">
        <f t="shared" ca="1" si="11"/>
        <v>0</v>
      </c>
      <c r="BH49" s="120">
        <f t="shared" ca="1" si="11"/>
        <v>0</v>
      </c>
    </row>
    <row r="50" spans="2:60" ht="20.100000000000001" customHeight="1">
      <c r="B50" s="118" t="s">
        <v>156</v>
      </c>
      <c r="C50" s="98"/>
      <c r="D50" s="98"/>
      <c r="E50" s="98"/>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42"/>
    </row>
    <row r="51" spans="2:60" ht="20.100000000000001" customHeight="1">
      <c r="B51" s="119"/>
      <c r="C51" s="90" t="s">
        <v>157</v>
      </c>
      <c r="D51" s="88"/>
      <c r="E51" s="88"/>
      <c r="F51" s="105">
        <f t="shared" ref="F51:AK51" si="12">SUM(F52:F59)</f>
        <v>0</v>
      </c>
      <c r="G51" s="105">
        <f t="shared" si="12"/>
        <v>0</v>
      </c>
      <c r="H51" s="105">
        <f t="shared" si="12"/>
        <v>0</v>
      </c>
      <c r="I51" s="105">
        <f t="shared" si="12"/>
        <v>0</v>
      </c>
      <c r="J51" s="105">
        <f t="shared" si="12"/>
        <v>0</v>
      </c>
      <c r="K51" s="105">
        <f t="shared" si="12"/>
        <v>0</v>
      </c>
      <c r="L51" s="105">
        <f t="shared" si="12"/>
        <v>0</v>
      </c>
      <c r="M51" s="105">
        <f t="shared" si="12"/>
        <v>0</v>
      </c>
      <c r="N51" s="105">
        <f t="shared" si="12"/>
        <v>0</v>
      </c>
      <c r="O51" s="105">
        <f t="shared" si="12"/>
        <v>0</v>
      </c>
      <c r="P51" s="105">
        <f t="shared" si="12"/>
        <v>0</v>
      </c>
      <c r="Q51" s="105">
        <f t="shared" si="12"/>
        <v>0</v>
      </c>
      <c r="R51" s="105">
        <f t="shared" si="12"/>
        <v>0</v>
      </c>
      <c r="S51" s="105">
        <f t="shared" si="12"/>
        <v>0</v>
      </c>
      <c r="T51" s="105">
        <f t="shared" si="12"/>
        <v>0</v>
      </c>
      <c r="U51" s="105">
        <f t="shared" si="12"/>
        <v>0</v>
      </c>
      <c r="V51" s="105">
        <f t="shared" si="12"/>
        <v>0</v>
      </c>
      <c r="W51" s="105">
        <f t="shared" si="12"/>
        <v>0</v>
      </c>
      <c r="X51" s="105">
        <f t="shared" si="12"/>
        <v>0</v>
      </c>
      <c r="Y51" s="105">
        <f t="shared" si="12"/>
        <v>0</v>
      </c>
      <c r="Z51" s="105">
        <f t="shared" si="12"/>
        <v>0</v>
      </c>
      <c r="AA51" s="105">
        <f t="shared" si="12"/>
        <v>0</v>
      </c>
      <c r="AB51" s="105">
        <f t="shared" si="12"/>
        <v>0</v>
      </c>
      <c r="AC51" s="105">
        <f t="shared" si="12"/>
        <v>0</v>
      </c>
      <c r="AD51" s="231">
        <f t="shared" si="12"/>
        <v>0</v>
      </c>
      <c r="AE51" s="105">
        <f t="shared" si="12"/>
        <v>0</v>
      </c>
      <c r="AF51" s="105">
        <f t="shared" si="12"/>
        <v>0</v>
      </c>
      <c r="AG51" s="105">
        <f t="shared" si="12"/>
        <v>0</v>
      </c>
      <c r="AH51" s="105">
        <f t="shared" si="12"/>
        <v>0</v>
      </c>
      <c r="AI51" s="105">
        <f t="shared" si="12"/>
        <v>0</v>
      </c>
      <c r="AJ51" s="105">
        <f t="shared" si="12"/>
        <v>0</v>
      </c>
      <c r="AK51" s="105">
        <f t="shared" si="12"/>
        <v>0</v>
      </c>
      <c r="AL51" s="105">
        <f t="shared" ref="AL51:BH51" si="13">SUM(AL52:AL59)</f>
        <v>0</v>
      </c>
      <c r="AM51" s="105">
        <f t="shared" si="13"/>
        <v>0</v>
      </c>
      <c r="AN51" s="105">
        <f t="shared" si="13"/>
        <v>0</v>
      </c>
      <c r="AO51" s="105">
        <f t="shared" si="13"/>
        <v>0</v>
      </c>
      <c r="AP51" s="105">
        <f t="shared" si="13"/>
        <v>0</v>
      </c>
      <c r="AQ51" s="105">
        <f t="shared" si="13"/>
        <v>0</v>
      </c>
      <c r="AR51" s="105">
        <f t="shared" si="13"/>
        <v>0</v>
      </c>
      <c r="AS51" s="105">
        <f t="shared" si="13"/>
        <v>0</v>
      </c>
      <c r="AT51" s="105">
        <f t="shared" si="13"/>
        <v>0</v>
      </c>
      <c r="AU51" s="105">
        <f t="shared" si="13"/>
        <v>0</v>
      </c>
      <c r="AV51" s="105">
        <f t="shared" si="13"/>
        <v>0</v>
      </c>
      <c r="AW51" s="105">
        <f t="shared" si="13"/>
        <v>0</v>
      </c>
      <c r="AX51" s="105">
        <f t="shared" si="13"/>
        <v>0</v>
      </c>
      <c r="AY51" s="105">
        <f t="shared" si="13"/>
        <v>0</v>
      </c>
      <c r="AZ51" s="105">
        <f t="shared" si="13"/>
        <v>0</v>
      </c>
      <c r="BA51" s="105">
        <f t="shared" si="13"/>
        <v>0</v>
      </c>
      <c r="BB51" s="105">
        <f t="shared" si="13"/>
        <v>0</v>
      </c>
      <c r="BC51" s="105">
        <f t="shared" si="13"/>
        <v>0</v>
      </c>
      <c r="BD51" s="105">
        <f t="shared" si="13"/>
        <v>0</v>
      </c>
      <c r="BE51" s="105">
        <f t="shared" si="13"/>
        <v>0</v>
      </c>
      <c r="BF51" s="105">
        <f t="shared" si="13"/>
        <v>0</v>
      </c>
      <c r="BG51" s="105">
        <f t="shared" si="13"/>
        <v>0</v>
      </c>
      <c r="BH51" s="82">
        <f t="shared" si="13"/>
        <v>0</v>
      </c>
    </row>
    <row r="52" spans="2:60" ht="20.100000000000001" customHeight="1">
      <c r="B52" s="119"/>
      <c r="C52" s="85"/>
      <c r="D52" s="354" t="s">
        <v>158</v>
      </c>
      <c r="E52" s="88"/>
      <c r="F52" s="34"/>
      <c r="G52" s="34"/>
      <c r="H52" s="34"/>
      <c r="I52" s="34"/>
      <c r="J52" s="34"/>
      <c r="K52" s="34"/>
      <c r="L52" s="34"/>
      <c r="M52" s="34"/>
      <c r="N52" s="34"/>
      <c r="O52" s="34"/>
      <c r="P52" s="34"/>
      <c r="Q52" s="34"/>
      <c r="R52" s="34"/>
      <c r="S52" s="34"/>
      <c r="T52" s="34"/>
      <c r="U52" s="34"/>
      <c r="V52" s="34"/>
      <c r="W52" s="34"/>
      <c r="X52" s="34"/>
      <c r="Y52" s="34"/>
      <c r="Z52" s="34"/>
      <c r="AA52" s="34"/>
      <c r="AB52" s="34"/>
      <c r="AC52" s="34"/>
      <c r="AD52" s="228"/>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41"/>
    </row>
    <row r="53" spans="2:60" ht="20.100000000000001" customHeight="1">
      <c r="B53" s="119"/>
      <c r="C53" s="85"/>
      <c r="D53" s="354" t="s">
        <v>213</v>
      </c>
      <c r="E53" s="88"/>
      <c r="F53" s="34"/>
      <c r="G53" s="34"/>
      <c r="H53" s="34"/>
      <c r="I53" s="34"/>
      <c r="J53" s="34"/>
      <c r="K53" s="34"/>
      <c r="L53" s="34"/>
      <c r="M53" s="34"/>
      <c r="N53" s="34"/>
      <c r="O53" s="34"/>
      <c r="P53" s="34"/>
      <c r="Q53" s="34"/>
      <c r="R53" s="34"/>
      <c r="S53" s="34"/>
      <c r="T53" s="34"/>
      <c r="U53" s="34"/>
      <c r="V53" s="34"/>
      <c r="W53" s="34"/>
      <c r="X53" s="34"/>
      <c r="Y53" s="34"/>
      <c r="Z53" s="34"/>
      <c r="AA53" s="34"/>
      <c r="AB53" s="34"/>
      <c r="AC53" s="34"/>
      <c r="AD53" s="228"/>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41"/>
    </row>
    <row r="54" spans="2:60" ht="20.100000000000001" customHeight="1">
      <c r="B54" s="119"/>
      <c r="C54" s="85"/>
      <c r="D54" s="88" t="s">
        <v>306</v>
      </c>
      <c r="E54" s="88"/>
      <c r="F54" s="34"/>
      <c r="G54" s="34"/>
      <c r="H54" s="34"/>
      <c r="I54" s="34"/>
      <c r="J54" s="34"/>
      <c r="K54" s="34"/>
      <c r="L54" s="34"/>
      <c r="M54" s="34"/>
      <c r="N54" s="34"/>
      <c r="O54" s="34"/>
      <c r="P54" s="34"/>
      <c r="Q54" s="34"/>
      <c r="R54" s="34"/>
      <c r="S54" s="34"/>
      <c r="T54" s="34"/>
      <c r="U54" s="34"/>
      <c r="V54" s="34"/>
      <c r="W54" s="34"/>
      <c r="X54" s="34"/>
      <c r="Y54" s="34"/>
      <c r="Z54" s="34"/>
      <c r="AA54" s="34"/>
      <c r="AB54" s="34"/>
      <c r="AC54" s="34"/>
      <c r="AD54" s="228"/>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41"/>
    </row>
    <row r="55" spans="2:60" ht="20.100000000000001" customHeight="1">
      <c r="B55" s="119"/>
      <c r="C55" s="85"/>
      <c r="D55" s="88" t="s">
        <v>215</v>
      </c>
      <c r="E55" s="88"/>
      <c r="F55" s="34"/>
      <c r="G55" s="34"/>
      <c r="H55" s="34"/>
      <c r="I55" s="34"/>
      <c r="J55" s="34"/>
      <c r="K55" s="34"/>
      <c r="L55" s="34"/>
      <c r="M55" s="34"/>
      <c r="N55" s="34"/>
      <c r="O55" s="34"/>
      <c r="P55" s="34"/>
      <c r="Q55" s="34"/>
      <c r="R55" s="34"/>
      <c r="S55" s="34"/>
      <c r="T55" s="34"/>
      <c r="U55" s="34"/>
      <c r="V55" s="34"/>
      <c r="W55" s="34"/>
      <c r="X55" s="34"/>
      <c r="Y55" s="34"/>
      <c r="Z55" s="34"/>
      <c r="AA55" s="34"/>
      <c r="AB55" s="34"/>
      <c r="AC55" s="34"/>
      <c r="AD55" s="228"/>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41"/>
    </row>
    <row r="56" spans="2:60" ht="20.100000000000001" customHeight="1">
      <c r="B56" s="119"/>
      <c r="C56" s="85"/>
      <c r="D56" s="88" t="s">
        <v>214</v>
      </c>
      <c r="E56" s="88"/>
      <c r="F56" s="34"/>
      <c r="G56" s="34"/>
      <c r="H56" s="34"/>
      <c r="I56" s="34"/>
      <c r="J56" s="34"/>
      <c r="K56" s="34"/>
      <c r="L56" s="34"/>
      <c r="M56" s="34"/>
      <c r="N56" s="34"/>
      <c r="O56" s="34"/>
      <c r="P56" s="34"/>
      <c r="Q56" s="34"/>
      <c r="R56" s="34"/>
      <c r="S56" s="34"/>
      <c r="T56" s="34"/>
      <c r="U56" s="34"/>
      <c r="V56" s="34"/>
      <c r="W56" s="34"/>
      <c r="X56" s="34"/>
      <c r="Y56" s="34"/>
      <c r="Z56" s="34"/>
      <c r="AA56" s="34"/>
      <c r="AB56" s="34"/>
      <c r="AC56" s="34"/>
      <c r="AD56" s="228"/>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41"/>
    </row>
    <row r="57" spans="2:60" ht="20.100000000000001" customHeight="1">
      <c r="B57" s="119"/>
      <c r="C57" s="85"/>
      <c r="D57" s="88" t="s">
        <v>311</v>
      </c>
      <c r="E57" s="88"/>
      <c r="F57" s="34"/>
      <c r="G57" s="34"/>
      <c r="H57" s="34"/>
      <c r="I57" s="34"/>
      <c r="J57" s="34"/>
      <c r="K57" s="34"/>
      <c r="L57" s="34"/>
      <c r="M57" s="34"/>
      <c r="N57" s="34"/>
      <c r="O57" s="34"/>
      <c r="P57" s="34"/>
      <c r="Q57" s="34"/>
      <c r="R57" s="34"/>
      <c r="S57" s="34"/>
      <c r="T57" s="34"/>
      <c r="U57" s="34"/>
      <c r="V57" s="34"/>
      <c r="W57" s="34"/>
      <c r="X57" s="34"/>
      <c r="Y57" s="34"/>
      <c r="Z57" s="34"/>
      <c r="AA57" s="34"/>
      <c r="AB57" s="34"/>
      <c r="AC57" s="34"/>
      <c r="AD57" s="228"/>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41"/>
    </row>
    <row r="58" spans="2:60" ht="20.100000000000001" customHeight="1">
      <c r="B58" s="119"/>
      <c r="C58" s="85"/>
      <c r="D58" s="354" t="s">
        <v>471</v>
      </c>
      <c r="E58" s="88"/>
      <c r="F58" s="34"/>
      <c r="G58" s="34"/>
      <c r="H58" s="34"/>
      <c r="I58" s="34"/>
      <c r="J58" s="34"/>
      <c r="K58" s="34"/>
      <c r="L58" s="34"/>
      <c r="M58" s="34"/>
      <c r="N58" s="34"/>
      <c r="O58" s="34"/>
      <c r="P58" s="34"/>
      <c r="Q58" s="34"/>
      <c r="R58" s="34"/>
      <c r="S58" s="34"/>
      <c r="T58" s="34"/>
      <c r="U58" s="34"/>
      <c r="V58" s="34"/>
      <c r="W58" s="34"/>
      <c r="X58" s="34"/>
      <c r="Y58" s="34"/>
      <c r="Z58" s="34"/>
      <c r="AA58" s="34"/>
      <c r="AB58" s="34"/>
      <c r="AC58" s="34"/>
      <c r="AD58" s="228"/>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41"/>
    </row>
    <row r="59" spans="2:60" ht="20.100000000000001" customHeight="1">
      <c r="B59" s="119"/>
      <c r="C59" s="85"/>
      <c r="D59" s="525"/>
      <c r="E59" s="498"/>
      <c r="F59" s="34"/>
      <c r="G59" s="34"/>
      <c r="H59" s="34"/>
      <c r="I59" s="34"/>
      <c r="J59" s="34"/>
      <c r="K59" s="34"/>
      <c r="L59" s="34"/>
      <c r="M59" s="34"/>
      <c r="N59" s="34"/>
      <c r="O59" s="34"/>
      <c r="P59" s="34"/>
      <c r="Q59" s="34"/>
      <c r="R59" s="34"/>
      <c r="S59" s="34"/>
      <c r="T59" s="34"/>
      <c r="U59" s="34"/>
      <c r="V59" s="34"/>
      <c r="W59" s="34"/>
      <c r="X59" s="34"/>
      <c r="Y59" s="34"/>
      <c r="Z59" s="34"/>
      <c r="AA59" s="34"/>
      <c r="AB59" s="34"/>
      <c r="AC59" s="34"/>
      <c r="AD59" s="228"/>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41"/>
    </row>
    <row r="60" spans="2:60" ht="20.100000000000001" customHeight="1">
      <c r="B60" s="119"/>
      <c r="C60" s="90" t="s">
        <v>159</v>
      </c>
      <c r="D60" s="88"/>
      <c r="E60" s="88"/>
      <c r="F60" s="105">
        <f t="shared" ref="F60:BH60" si="14">SUM(F61:F64)</f>
        <v>0</v>
      </c>
      <c r="G60" s="105">
        <f t="shared" si="14"/>
        <v>0</v>
      </c>
      <c r="H60" s="105">
        <f t="shared" si="14"/>
        <v>0</v>
      </c>
      <c r="I60" s="105">
        <f t="shared" si="14"/>
        <v>0</v>
      </c>
      <c r="J60" s="105">
        <f t="shared" si="14"/>
        <v>0</v>
      </c>
      <c r="K60" s="105">
        <f t="shared" si="14"/>
        <v>0</v>
      </c>
      <c r="L60" s="105">
        <f t="shared" si="14"/>
        <v>0</v>
      </c>
      <c r="M60" s="105">
        <f t="shared" si="14"/>
        <v>0</v>
      </c>
      <c r="N60" s="105">
        <f t="shared" si="14"/>
        <v>0</v>
      </c>
      <c r="O60" s="105">
        <f t="shared" si="14"/>
        <v>0</v>
      </c>
      <c r="P60" s="105">
        <f t="shared" si="14"/>
        <v>0</v>
      </c>
      <c r="Q60" s="105">
        <f t="shared" si="14"/>
        <v>0</v>
      </c>
      <c r="R60" s="105">
        <f t="shared" si="14"/>
        <v>0</v>
      </c>
      <c r="S60" s="105">
        <f t="shared" si="14"/>
        <v>0</v>
      </c>
      <c r="T60" s="105">
        <f t="shared" si="14"/>
        <v>0</v>
      </c>
      <c r="U60" s="105">
        <f t="shared" si="14"/>
        <v>0</v>
      </c>
      <c r="V60" s="105">
        <f t="shared" si="14"/>
        <v>0</v>
      </c>
      <c r="W60" s="105">
        <f t="shared" si="14"/>
        <v>0</v>
      </c>
      <c r="X60" s="105">
        <f t="shared" si="14"/>
        <v>0</v>
      </c>
      <c r="Y60" s="105">
        <f t="shared" si="14"/>
        <v>0</v>
      </c>
      <c r="Z60" s="105">
        <f t="shared" si="14"/>
        <v>0</v>
      </c>
      <c r="AA60" s="105">
        <f t="shared" si="14"/>
        <v>0</v>
      </c>
      <c r="AB60" s="105">
        <f t="shared" si="14"/>
        <v>0</v>
      </c>
      <c r="AC60" s="105">
        <f t="shared" si="14"/>
        <v>0</v>
      </c>
      <c r="AD60" s="231">
        <f t="shared" si="14"/>
        <v>0</v>
      </c>
      <c r="AE60" s="105">
        <f t="shared" si="14"/>
        <v>0</v>
      </c>
      <c r="AF60" s="105">
        <f t="shared" si="14"/>
        <v>0</v>
      </c>
      <c r="AG60" s="105">
        <f t="shared" si="14"/>
        <v>0</v>
      </c>
      <c r="AH60" s="105">
        <f t="shared" si="14"/>
        <v>0</v>
      </c>
      <c r="AI60" s="105">
        <f t="shared" si="14"/>
        <v>0</v>
      </c>
      <c r="AJ60" s="105">
        <f t="shared" si="14"/>
        <v>0</v>
      </c>
      <c r="AK60" s="105">
        <f t="shared" si="14"/>
        <v>0</v>
      </c>
      <c r="AL60" s="105">
        <f t="shared" si="14"/>
        <v>0</v>
      </c>
      <c r="AM60" s="105">
        <f t="shared" si="14"/>
        <v>0</v>
      </c>
      <c r="AN60" s="105">
        <f t="shared" si="14"/>
        <v>0</v>
      </c>
      <c r="AO60" s="105">
        <f t="shared" si="14"/>
        <v>0</v>
      </c>
      <c r="AP60" s="105">
        <f t="shared" si="14"/>
        <v>0</v>
      </c>
      <c r="AQ60" s="105">
        <f t="shared" si="14"/>
        <v>0</v>
      </c>
      <c r="AR60" s="105">
        <f t="shared" si="14"/>
        <v>0</v>
      </c>
      <c r="AS60" s="105">
        <f t="shared" si="14"/>
        <v>0</v>
      </c>
      <c r="AT60" s="105">
        <f t="shared" si="14"/>
        <v>0</v>
      </c>
      <c r="AU60" s="105">
        <f t="shared" si="14"/>
        <v>0</v>
      </c>
      <c r="AV60" s="105">
        <f t="shared" si="14"/>
        <v>0</v>
      </c>
      <c r="AW60" s="105">
        <f t="shared" si="14"/>
        <v>0</v>
      </c>
      <c r="AX60" s="105">
        <f t="shared" si="14"/>
        <v>0</v>
      </c>
      <c r="AY60" s="105">
        <f t="shared" si="14"/>
        <v>0</v>
      </c>
      <c r="AZ60" s="105">
        <f t="shared" si="14"/>
        <v>0</v>
      </c>
      <c r="BA60" s="105">
        <f t="shared" si="14"/>
        <v>0</v>
      </c>
      <c r="BB60" s="105">
        <f t="shared" si="14"/>
        <v>0</v>
      </c>
      <c r="BC60" s="105">
        <f t="shared" si="14"/>
        <v>0</v>
      </c>
      <c r="BD60" s="105">
        <f t="shared" si="14"/>
        <v>0</v>
      </c>
      <c r="BE60" s="105">
        <f t="shared" si="14"/>
        <v>0</v>
      </c>
      <c r="BF60" s="105">
        <f t="shared" si="14"/>
        <v>0</v>
      </c>
      <c r="BG60" s="105">
        <f t="shared" si="14"/>
        <v>0</v>
      </c>
      <c r="BH60" s="82">
        <f t="shared" si="14"/>
        <v>0</v>
      </c>
    </row>
    <row r="61" spans="2:60" ht="20.100000000000001" customHeight="1">
      <c r="B61" s="119"/>
      <c r="C61" s="85"/>
      <c r="D61" s="354" t="s">
        <v>160</v>
      </c>
      <c r="E61" s="88"/>
      <c r="F61" s="34"/>
      <c r="G61" s="34"/>
      <c r="H61" s="34"/>
      <c r="I61" s="34"/>
      <c r="J61" s="34"/>
      <c r="K61" s="105">
        <f>支払い利息!C77/1000</f>
        <v>0</v>
      </c>
      <c r="L61" s="105">
        <f>支払い利息!D77/1000</f>
        <v>0</v>
      </c>
      <c r="M61" s="105">
        <f>支払い利息!E77/1000</f>
        <v>0</v>
      </c>
      <c r="N61" s="105">
        <f>支払い利息!F77/1000</f>
        <v>0</v>
      </c>
      <c r="O61" s="105">
        <f>支払い利息!G77/1000</f>
        <v>0</v>
      </c>
      <c r="P61" s="105">
        <f>支払い利息!H77/1000</f>
        <v>0</v>
      </c>
      <c r="Q61" s="105">
        <f>支払い利息!I77/1000</f>
        <v>0</v>
      </c>
      <c r="R61" s="105">
        <f>支払い利息!J77/1000</f>
        <v>0</v>
      </c>
      <c r="S61" s="105">
        <f>支払い利息!K77/1000</f>
        <v>0</v>
      </c>
      <c r="T61" s="105">
        <f>支払い利息!L77/1000</f>
        <v>0</v>
      </c>
      <c r="U61" s="105">
        <f>支払い利息!M77/1000</f>
        <v>0</v>
      </c>
      <c r="V61" s="105">
        <f>支払い利息!N77/1000</f>
        <v>0</v>
      </c>
      <c r="W61" s="105">
        <f>支払い利息!O77/1000</f>
        <v>0</v>
      </c>
      <c r="X61" s="105">
        <f>支払い利息!P77/1000</f>
        <v>0</v>
      </c>
      <c r="Y61" s="105">
        <f>支払い利息!Q77/1000</f>
        <v>0</v>
      </c>
      <c r="Z61" s="105">
        <f>支払い利息!R77/1000</f>
        <v>0</v>
      </c>
      <c r="AA61" s="105">
        <f>支払い利息!S77/1000</f>
        <v>0</v>
      </c>
      <c r="AB61" s="105">
        <f>支払い利息!T77/1000</f>
        <v>0</v>
      </c>
      <c r="AC61" s="105">
        <f>支払い利息!U77/1000</f>
        <v>0</v>
      </c>
      <c r="AD61" s="105">
        <f>支払い利息!V77/1000</f>
        <v>0</v>
      </c>
      <c r="AE61" s="105">
        <f>支払い利息!W77/1000</f>
        <v>0</v>
      </c>
      <c r="AF61" s="105">
        <f>支払い利息!X77/1000</f>
        <v>0</v>
      </c>
      <c r="AG61" s="105">
        <f>支払い利息!Y77/1000</f>
        <v>0</v>
      </c>
      <c r="AH61" s="105">
        <f>支払い利息!Z77/1000</f>
        <v>0</v>
      </c>
      <c r="AI61" s="105">
        <f>支払い利息!AA77/1000</f>
        <v>0</v>
      </c>
      <c r="AJ61" s="105">
        <f>支払い利息!AB77/1000</f>
        <v>0</v>
      </c>
      <c r="AK61" s="105">
        <f>支払い利息!AC77/1000</f>
        <v>0</v>
      </c>
      <c r="AL61" s="105">
        <f>支払い利息!AD77/1000</f>
        <v>0</v>
      </c>
      <c r="AM61" s="105">
        <f>支払い利息!AE77/1000</f>
        <v>0</v>
      </c>
      <c r="AN61" s="105">
        <f>支払い利息!AF77/1000</f>
        <v>0</v>
      </c>
      <c r="AO61" s="105">
        <f>支払い利息!AG77/1000</f>
        <v>0</v>
      </c>
      <c r="AP61" s="105">
        <f>支払い利息!AH77/1000</f>
        <v>0</v>
      </c>
      <c r="AQ61" s="105">
        <f>支払い利息!AI77/1000</f>
        <v>0</v>
      </c>
      <c r="AR61" s="105">
        <f>支払い利息!AJ77/1000</f>
        <v>0</v>
      </c>
      <c r="AS61" s="105">
        <f>支払い利息!AK77/1000</f>
        <v>0</v>
      </c>
      <c r="AT61" s="105">
        <f>支払い利息!AL77/1000</f>
        <v>0</v>
      </c>
      <c r="AU61" s="105">
        <f>支払い利息!AM77/1000</f>
        <v>0</v>
      </c>
      <c r="AV61" s="105">
        <f>支払い利息!AN77/1000</f>
        <v>0</v>
      </c>
      <c r="AW61" s="105">
        <f>支払い利息!AO77/1000</f>
        <v>0</v>
      </c>
      <c r="AX61" s="105">
        <f>支払い利息!AP77/1000</f>
        <v>0</v>
      </c>
      <c r="AY61" s="105">
        <f>支払い利息!AQ77/1000</f>
        <v>0</v>
      </c>
      <c r="AZ61" s="105">
        <f>支払い利息!AR77/1000</f>
        <v>0</v>
      </c>
      <c r="BA61" s="105">
        <f>支払い利息!AS77/1000</f>
        <v>0</v>
      </c>
      <c r="BB61" s="105">
        <f>支払い利息!AT77/1000</f>
        <v>0</v>
      </c>
      <c r="BC61" s="105">
        <f>支払い利息!AU77/1000</f>
        <v>0</v>
      </c>
      <c r="BD61" s="105">
        <f>支払い利息!AV77/1000</f>
        <v>0</v>
      </c>
      <c r="BE61" s="105">
        <f>支払い利息!AW77/1000</f>
        <v>0</v>
      </c>
      <c r="BF61" s="105">
        <f>支払い利息!AX77/1000</f>
        <v>0</v>
      </c>
      <c r="BG61" s="105">
        <f>支払い利息!AY77/1000</f>
        <v>0</v>
      </c>
      <c r="BH61" s="82">
        <f>支払い利息!AZ77/1000</f>
        <v>0</v>
      </c>
    </row>
    <row r="62" spans="2:60" ht="20.100000000000001" customHeight="1">
      <c r="B62" s="119"/>
      <c r="C62" s="85"/>
      <c r="D62" s="88" t="s">
        <v>212</v>
      </c>
      <c r="E62" s="88"/>
      <c r="F62" s="34"/>
      <c r="G62" s="34"/>
      <c r="H62" s="34"/>
      <c r="I62" s="34"/>
      <c r="J62" s="34"/>
      <c r="K62" s="34"/>
      <c r="L62" s="34"/>
      <c r="M62" s="34"/>
      <c r="N62" s="34"/>
      <c r="O62" s="34"/>
      <c r="P62" s="34"/>
      <c r="Q62" s="34"/>
      <c r="R62" s="34"/>
      <c r="S62" s="34"/>
      <c r="T62" s="34"/>
      <c r="U62" s="34"/>
      <c r="V62" s="34"/>
      <c r="W62" s="34"/>
      <c r="X62" s="34"/>
      <c r="Y62" s="34"/>
      <c r="Z62" s="34"/>
      <c r="AA62" s="34"/>
      <c r="AB62" s="34"/>
      <c r="AC62" s="34"/>
      <c r="AD62" s="228"/>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41"/>
    </row>
    <row r="63" spans="2:60" ht="20.100000000000001" customHeight="1">
      <c r="B63" s="119"/>
      <c r="C63" s="85"/>
      <c r="D63" s="354" t="s">
        <v>471</v>
      </c>
      <c r="E63" s="88"/>
      <c r="F63" s="34"/>
      <c r="G63" s="34"/>
      <c r="H63" s="34"/>
      <c r="I63" s="34"/>
      <c r="J63" s="34"/>
      <c r="K63" s="34"/>
      <c r="L63" s="34"/>
      <c r="M63" s="34"/>
      <c r="N63" s="34"/>
      <c r="O63" s="34"/>
      <c r="P63" s="34"/>
      <c r="Q63" s="34"/>
      <c r="R63" s="34"/>
      <c r="S63" s="34"/>
      <c r="T63" s="34"/>
      <c r="U63" s="34"/>
      <c r="V63" s="34"/>
      <c r="W63" s="34"/>
      <c r="X63" s="34"/>
      <c r="Y63" s="34"/>
      <c r="Z63" s="34"/>
      <c r="AA63" s="34"/>
      <c r="AB63" s="34"/>
      <c r="AC63" s="34"/>
      <c r="AD63" s="228"/>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41"/>
    </row>
    <row r="64" spans="2:60" ht="20.100000000000001" customHeight="1">
      <c r="B64" s="119"/>
      <c r="C64" s="85"/>
      <c r="D64" s="525"/>
      <c r="E64" s="498"/>
      <c r="F64" s="34"/>
      <c r="G64" s="34"/>
      <c r="H64" s="34"/>
      <c r="I64" s="34"/>
      <c r="J64" s="34"/>
      <c r="K64" s="34"/>
      <c r="L64" s="34"/>
      <c r="M64" s="34"/>
      <c r="N64" s="34"/>
      <c r="O64" s="34"/>
      <c r="P64" s="34"/>
      <c r="Q64" s="34"/>
      <c r="R64" s="34"/>
      <c r="S64" s="34"/>
      <c r="T64" s="34"/>
      <c r="U64" s="34"/>
      <c r="V64" s="34"/>
      <c r="W64" s="34"/>
      <c r="X64" s="34"/>
      <c r="Y64" s="34"/>
      <c r="Z64" s="34"/>
      <c r="AA64" s="34"/>
      <c r="AB64" s="34"/>
      <c r="AC64" s="34"/>
      <c r="AD64" s="228"/>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41"/>
    </row>
    <row r="65" spans="2:60" ht="20.100000000000001" customHeight="1">
      <c r="B65" s="119"/>
      <c r="C65" s="90" t="s">
        <v>216</v>
      </c>
      <c r="D65" s="88"/>
      <c r="E65" s="88"/>
      <c r="F65" s="105">
        <f t="shared" ref="F65:BH65" si="15">SUM(F66:F68)</f>
        <v>0</v>
      </c>
      <c r="G65" s="105">
        <f t="shared" si="15"/>
        <v>0</v>
      </c>
      <c r="H65" s="105">
        <f t="shared" si="15"/>
        <v>0</v>
      </c>
      <c r="I65" s="105">
        <f t="shared" si="15"/>
        <v>0</v>
      </c>
      <c r="J65" s="105">
        <f t="shared" si="15"/>
        <v>0</v>
      </c>
      <c r="K65" s="105">
        <f t="shared" si="15"/>
        <v>0</v>
      </c>
      <c r="L65" s="105">
        <f t="shared" si="15"/>
        <v>0</v>
      </c>
      <c r="M65" s="105">
        <f t="shared" si="15"/>
        <v>0</v>
      </c>
      <c r="N65" s="105">
        <f t="shared" si="15"/>
        <v>0</v>
      </c>
      <c r="O65" s="105">
        <f t="shared" si="15"/>
        <v>0</v>
      </c>
      <c r="P65" s="105">
        <f t="shared" si="15"/>
        <v>0</v>
      </c>
      <c r="Q65" s="105">
        <f t="shared" si="15"/>
        <v>0</v>
      </c>
      <c r="R65" s="105">
        <f t="shared" si="15"/>
        <v>0</v>
      </c>
      <c r="S65" s="105">
        <f t="shared" si="15"/>
        <v>0</v>
      </c>
      <c r="T65" s="105">
        <f t="shared" si="15"/>
        <v>0</v>
      </c>
      <c r="U65" s="105">
        <f t="shared" si="15"/>
        <v>0</v>
      </c>
      <c r="V65" s="105">
        <f t="shared" si="15"/>
        <v>0</v>
      </c>
      <c r="W65" s="105">
        <f t="shared" si="15"/>
        <v>0</v>
      </c>
      <c r="X65" s="105">
        <f t="shared" si="15"/>
        <v>0</v>
      </c>
      <c r="Y65" s="105">
        <f t="shared" si="15"/>
        <v>0</v>
      </c>
      <c r="Z65" s="105">
        <f t="shared" si="15"/>
        <v>0</v>
      </c>
      <c r="AA65" s="105">
        <f t="shared" si="15"/>
        <v>0</v>
      </c>
      <c r="AB65" s="105">
        <f t="shared" si="15"/>
        <v>0</v>
      </c>
      <c r="AC65" s="105">
        <f t="shared" si="15"/>
        <v>0</v>
      </c>
      <c r="AD65" s="231">
        <f t="shared" si="15"/>
        <v>0</v>
      </c>
      <c r="AE65" s="105">
        <f t="shared" si="15"/>
        <v>0</v>
      </c>
      <c r="AF65" s="105">
        <f t="shared" si="15"/>
        <v>0</v>
      </c>
      <c r="AG65" s="105">
        <f t="shared" si="15"/>
        <v>0</v>
      </c>
      <c r="AH65" s="105">
        <f t="shared" si="15"/>
        <v>0</v>
      </c>
      <c r="AI65" s="105">
        <f t="shared" si="15"/>
        <v>0</v>
      </c>
      <c r="AJ65" s="105">
        <f t="shared" si="15"/>
        <v>0</v>
      </c>
      <c r="AK65" s="105">
        <f t="shared" si="15"/>
        <v>0</v>
      </c>
      <c r="AL65" s="105">
        <f t="shared" si="15"/>
        <v>0</v>
      </c>
      <c r="AM65" s="105">
        <f t="shared" si="15"/>
        <v>0</v>
      </c>
      <c r="AN65" s="105">
        <f t="shared" si="15"/>
        <v>0</v>
      </c>
      <c r="AO65" s="105">
        <f t="shared" si="15"/>
        <v>0</v>
      </c>
      <c r="AP65" s="105">
        <f t="shared" si="15"/>
        <v>0</v>
      </c>
      <c r="AQ65" s="105">
        <f t="shared" si="15"/>
        <v>0</v>
      </c>
      <c r="AR65" s="105">
        <f t="shared" si="15"/>
        <v>0</v>
      </c>
      <c r="AS65" s="105">
        <f t="shared" si="15"/>
        <v>0</v>
      </c>
      <c r="AT65" s="105">
        <f t="shared" si="15"/>
        <v>0</v>
      </c>
      <c r="AU65" s="105">
        <f t="shared" si="15"/>
        <v>0</v>
      </c>
      <c r="AV65" s="105">
        <f t="shared" si="15"/>
        <v>0</v>
      </c>
      <c r="AW65" s="105">
        <f t="shared" si="15"/>
        <v>0</v>
      </c>
      <c r="AX65" s="105">
        <f t="shared" si="15"/>
        <v>0</v>
      </c>
      <c r="AY65" s="105">
        <f t="shared" si="15"/>
        <v>0</v>
      </c>
      <c r="AZ65" s="105">
        <f t="shared" si="15"/>
        <v>0</v>
      </c>
      <c r="BA65" s="105">
        <f t="shared" si="15"/>
        <v>0</v>
      </c>
      <c r="BB65" s="105">
        <f t="shared" si="15"/>
        <v>0</v>
      </c>
      <c r="BC65" s="105">
        <f t="shared" si="15"/>
        <v>0</v>
      </c>
      <c r="BD65" s="105">
        <f t="shared" si="15"/>
        <v>0</v>
      </c>
      <c r="BE65" s="105">
        <f t="shared" si="15"/>
        <v>0</v>
      </c>
      <c r="BF65" s="105">
        <f t="shared" si="15"/>
        <v>0</v>
      </c>
      <c r="BG65" s="105">
        <f t="shared" si="15"/>
        <v>0</v>
      </c>
      <c r="BH65" s="82">
        <f t="shared" si="15"/>
        <v>0</v>
      </c>
    </row>
    <row r="66" spans="2:60" ht="20.100000000000001" customHeight="1">
      <c r="B66" s="119"/>
      <c r="C66" s="85"/>
      <c r="D66" s="86" t="s">
        <v>217</v>
      </c>
      <c r="E66" s="86"/>
      <c r="F66" s="36"/>
      <c r="G66" s="36"/>
      <c r="H66" s="36"/>
      <c r="I66" s="36"/>
      <c r="J66" s="36"/>
      <c r="K66" s="36"/>
      <c r="L66" s="36"/>
      <c r="M66" s="36"/>
      <c r="N66" s="36"/>
      <c r="O66" s="36"/>
      <c r="P66" s="36"/>
      <c r="Q66" s="36"/>
      <c r="R66" s="36"/>
      <c r="S66" s="36"/>
      <c r="T66" s="36"/>
      <c r="U66" s="36"/>
      <c r="V66" s="36"/>
      <c r="W66" s="36"/>
      <c r="X66" s="36"/>
      <c r="Y66" s="36"/>
      <c r="Z66" s="36"/>
      <c r="AA66" s="36"/>
      <c r="AB66" s="36"/>
      <c r="AC66" s="36"/>
      <c r="AD66" s="229"/>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41"/>
    </row>
    <row r="67" spans="2:60" ht="20.100000000000001" customHeight="1">
      <c r="B67" s="119"/>
      <c r="C67" s="85"/>
      <c r="D67" s="86" t="s">
        <v>218</v>
      </c>
      <c r="E67" s="86"/>
      <c r="F67" s="34"/>
      <c r="G67" s="36"/>
      <c r="H67" s="36"/>
      <c r="I67" s="36"/>
      <c r="J67" s="36"/>
      <c r="K67" s="34"/>
      <c r="L67" s="36"/>
      <c r="M67" s="36"/>
      <c r="N67" s="36"/>
      <c r="O67" s="36"/>
      <c r="P67" s="36"/>
      <c r="Q67" s="36"/>
      <c r="R67" s="36"/>
      <c r="S67" s="36"/>
      <c r="T67" s="36"/>
      <c r="U67" s="36"/>
      <c r="V67" s="36"/>
      <c r="W67" s="36"/>
      <c r="X67" s="36"/>
      <c r="Y67" s="36"/>
      <c r="Z67" s="36"/>
      <c r="AA67" s="36"/>
      <c r="AB67" s="36"/>
      <c r="AC67" s="36"/>
      <c r="AD67" s="229"/>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41"/>
    </row>
    <row r="68" spans="2:60" ht="20.100000000000001" customHeight="1" thickBot="1">
      <c r="B68" s="119"/>
      <c r="C68" s="85"/>
      <c r="D68" s="525"/>
      <c r="E68" s="498"/>
      <c r="F68" s="36"/>
      <c r="G68" s="36"/>
      <c r="H68" s="36"/>
      <c r="I68" s="36"/>
      <c r="J68" s="36"/>
      <c r="K68" s="36"/>
      <c r="L68" s="36"/>
      <c r="M68" s="36"/>
      <c r="N68" s="36"/>
      <c r="O68" s="36"/>
      <c r="P68" s="36"/>
      <c r="Q68" s="36"/>
      <c r="R68" s="36"/>
      <c r="S68" s="36"/>
      <c r="T68" s="36"/>
      <c r="U68" s="36"/>
      <c r="V68" s="36"/>
      <c r="W68" s="36"/>
      <c r="X68" s="36"/>
      <c r="Y68" s="36"/>
      <c r="Z68" s="36"/>
      <c r="AA68" s="36"/>
      <c r="AB68" s="36"/>
      <c r="AC68" s="36"/>
      <c r="AD68" s="229"/>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41"/>
    </row>
    <row r="69" spans="2:60" ht="20.100000000000001" customHeight="1" thickTop="1">
      <c r="B69" s="119" t="s">
        <v>161</v>
      </c>
      <c r="C69" s="100"/>
      <c r="D69" s="100"/>
      <c r="E69" s="100"/>
      <c r="F69" s="106">
        <f t="shared" ref="F69:BH69" si="16">SUM(F51,F60,F65)</f>
        <v>0</v>
      </c>
      <c r="G69" s="106">
        <f t="shared" si="16"/>
        <v>0</v>
      </c>
      <c r="H69" s="106">
        <f t="shared" si="16"/>
        <v>0</v>
      </c>
      <c r="I69" s="106">
        <f t="shared" si="16"/>
        <v>0</v>
      </c>
      <c r="J69" s="106">
        <f t="shared" si="16"/>
        <v>0</v>
      </c>
      <c r="K69" s="106">
        <f t="shared" si="16"/>
        <v>0</v>
      </c>
      <c r="L69" s="106">
        <f t="shared" si="16"/>
        <v>0</v>
      </c>
      <c r="M69" s="106">
        <f t="shared" si="16"/>
        <v>0</v>
      </c>
      <c r="N69" s="106">
        <f t="shared" si="16"/>
        <v>0</v>
      </c>
      <c r="O69" s="106">
        <f t="shared" si="16"/>
        <v>0</v>
      </c>
      <c r="P69" s="106">
        <f t="shared" si="16"/>
        <v>0</v>
      </c>
      <c r="Q69" s="106">
        <f t="shared" si="16"/>
        <v>0</v>
      </c>
      <c r="R69" s="106">
        <f t="shared" si="16"/>
        <v>0</v>
      </c>
      <c r="S69" s="106">
        <f t="shared" si="16"/>
        <v>0</v>
      </c>
      <c r="T69" s="106">
        <f t="shared" si="16"/>
        <v>0</v>
      </c>
      <c r="U69" s="106">
        <f t="shared" si="16"/>
        <v>0</v>
      </c>
      <c r="V69" s="106">
        <f t="shared" si="16"/>
        <v>0</v>
      </c>
      <c r="W69" s="106">
        <f t="shared" si="16"/>
        <v>0</v>
      </c>
      <c r="X69" s="106">
        <f t="shared" si="16"/>
        <v>0</v>
      </c>
      <c r="Y69" s="106">
        <f t="shared" si="16"/>
        <v>0</v>
      </c>
      <c r="Z69" s="106">
        <f t="shared" si="16"/>
        <v>0</v>
      </c>
      <c r="AA69" s="106">
        <f t="shared" si="16"/>
        <v>0</v>
      </c>
      <c r="AB69" s="106">
        <f t="shared" si="16"/>
        <v>0</v>
      </c>
      <c r="AC69" s="106">
        <f t="shared" si="16"/>
        <v>0</v>
      </c>
      <c r="AD69" s="232">
        <f t="shared" si="16"/>
        <v>0</v>
      </c>
      <c r="AE69" s="106">
        <f t="shared" si="16"/>
        <v>0</v>
      </c>
      <c r="AF69" s="106">
        <f t="shared" si="16"/>
        <v>0</v>
      </c>
      <c r="AG69" s="106">
        <f t="shared" si="16"/>
        <v>0</v>
      </c>
      <c r="AH69" s="106">
        <f t="shared" si="16"/>
        <v>0</v>
      </c>
      <c r="AI69" s="106">
        <f t="shared" si="16"/>
        <v>0</v>
      </c>
      <c r="AJ69" s="106">
        <f t="shared" si="16"/>
        <v>0</v>
      </c>
      <c r="AK69" s="106">
        <f t="shared" si="16"/>
        <v>0</v>
      </c>
      <c r="AL69" s="106">
        <f t="shared" si="16"/>
        <v>0</v>
      </c>
      <c r="AM69" s="106">
        <f t="shared" si="16"/>
        <v>0</v>
      </c>
      <c r="AN69" s="106">
        <f t="shared" si="16"/>
        <v>0</v>
      </c>
      <c r="AO69" s="106">
        <f t="shared" si="16"/>
        <v>0</v>
      </c>
      <c r="AP69" s="106">
        <f t="shared" si="16"/>
        <v>0</v>
      </c>
      <c r="AQ69" s="106">
        <f t="shared" si="16"/>
        <v>0</v>
      </c>
      <c r="AR69" s="106">
        <f t="shared" si="16"/>
        <v>0</v>
      </c>
      <c r="AS69" s="106">
        <f t="shared" si="16"/>
        <v>0</v>
      </c>
      <c r="AT69" s="106">
        <f t="shared" si="16"/>
        <v>0</v>
      </c>
      <c r="AU69" s="106">
        <f t="shared" si="16"/>
        <v>0</v>
      </c>
      <c r="AV69" s="106">
        <f t="shared" si="16"/>
        <v>0</v>
      </c>
      <c r="AW69" s="106">
        <f t="shared" si="16"/>
        <v>0</v>
      </c>
      <c r="AX69" s="106">
        <f t="shared" si="16"/>
        <v>0</v>
      </c>
      <c r="AY69" s="106">
        <f t="shared" si="16"/>
        <v>0</v>
      </c>
      <c r="AZ69" s="106">
        <f t="shared" si="16"/>
        <v>0</v>
      </c>
      <c r="BA69" s="106">
        <f t="shared" si="16"/>
        <v>0</v>
      </c>
      <c r="BB69" s="106">
        <f t="shared" si="16"/>
        <v>0</v>
      </c>
      <c r="BC69" s="106">
        <f t="shared" si="16"/>
        <v>0</v>
      </c>
      <c r="BD69" s="106">
        <f t="shared" si="16"/>
        <v>0</v>
      </c>
      <c r="BE69" s="106">
        <f t="shared" si="16"/>
        <v>0</v>
      </c>
      <c r="BF69" s="106">
        <f t="shared" si="16"/>
        <v>0</v>
      </c>
      <c r="BG69" s="106">
        <f t="shared" si="16"/>
        <v>0</v>
      </c>
      <c r="BH69" s="120">
        <f t="shared" si="16"/>
        <v>0</v>
      </c>
    </row>
    <row r="70" spans="2:60" ht="20.100000000000001" customHeight="1">
      <c r="B70" s="118" t="s">
        <v>162</v>
      </c>
      <c r="C70" s="98"/>
      <c r="D70" s="98"/>
      <c r="E70" s="98"/>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42"/>
    </row>
    <row r="71" spans="2:60" ht="20.100000000000001" customHeight="1">
      <c r="B71" s="119"/>
      <c r="C71" s="90" t="s">
        <v>219</v>
      </c>
      <c r="D71" s="88"/>
      <c r="E71" s="88"/>
      <c r="F71" s="105">
        <f t="shared" ref="F71:BH71" ca="1" si="17">SUM(F72:F73,F77)</f>
        <v>0</v>
      </c>
      <c r="G71" s="105">
        <f t="shared" ca="1" si="17"/>
        <v>0</v>
      </c>
      <c r="H71" s="105">
        <f t="shared" ca="1" si="17"/>
        <v>0</v>
      </c>
      <c r="I71" s="105">
        <f t="shared" ca="1" si="17"/>
        <v>0</v>
      </c>
      <c r="J71" s="105">
        <f t="shared" ca="1" si="17"/>
        <v>0</v>
      </c>
      <c r="K71" s="105">
        <f t="shared" ca="1" si="17"/>
        <v>0</v>
      </c>
      <c r="L71" s="105">
        <f t="shared" ca="1" si="17"/>
        <v>0</v>
      </c>
      <c r="M71" s="105">
        <f t="shared" ca="1" si="17"/>
        <v>0</v>
      </c>
      <c r="N71" s="105">
        <f t="shared" ca="1" si="17"/>
        <v>0</v>
      </c>
      <c r="O71" s="105">
        <f t="shared" ca="1" si="17"/>
        <v>0</v>
      </c>
      <c r="P71" s="105">
        <f t="shared" ca="1" si="17"/>
        <v>0</v>
      </c>
      <c r="Q71" s="105">
        <f t="shared" ca="1" si="17"/>
        <v>0</v>
      </c>
      <c r="R71" s="105">
        <f t="shared" ca="1" si="17"/>
        <v>0</v>
      </c>
      <c r="S71" s="105">
        <f t="shared" ca="1" si="17"/>
        <v>0</v>
      </c>
      <c r="T71" s="105">
        <f t="shared" ca="1" si="17"/>
        <v>0</v>
      </c>
      <c r="U71" s="105">
        <f t="shared" ca="1" si="17"/>
        <v>0</v>
      </c>
      <c r="V71" s="105">
        <f t="shared" ca="1" si="17"/>
        <v>0</v>
      </c>
      <c r="W71" s="105">
        <f t="shared" ca="1" si="17"/>
        <v>0</v>
      </c>
      <c r="X71" s="105">
        <f t="shared" ca="1" si="17"/>
        <v>0</v>
      </c>
      <c r="Y71" s="105">
        <f t="shared" ca="1" si="17"/>
        <v>0</v>
      </c>
      <c r="Z71" s="105">
        <f t="shared" ca="1" si="17"/>
        <v>0</v>
      </c>
      <c r="AA71" s="105">
        <f t="shared" ca="1" si="17"/>
        <v>0</v>
      </c>
      <c r="AB71" s="105">
        <f t="shared" ca="1" si="17"/>
        <v>0</v>
      </c>
      <c r="AC71" s="105">
        <f t="shared" ca="1" si="17"/>
        <v>0</v>
      </c>
      <c r="AD71" s="231">
        <f t="shared" ca="1" si="17"/>
        <v>0</v>
      </c>
      <c r="AE71" s="105">
        <f t="shared" ca="1" si="17"/>
        <v>0</v>
      </c>
      <c r="AF71" s="105">
        <f t="shared" ca="1" si="17"/>
        <v>0</v>
      </c>
      <c r="AG71" s="105">
        <f t="shared" ca="1" si="17"/>
        <v>0</v>
      </c>
      <c r="AH71" s="105">
        <f t="shared" ca="1" si="17"/>
        <v>0</v>
      </c>
      <c r="AI71" s="105">
        <f t="shared" ca="1" si="17"/>
        <v>0</v>
      </c>
      <c r="AJ71" s="105">
        <f t="shared" ca="1" si="17"/>
        <v>0</v>
      </c>
      <c r="AK71" s="105">
        <f t="shared" ca="1" si="17"/>
        <v>0</v>
      </c>
      <c r="AL71" s="105">
        <f t="shared" ca="1" si="17"/>
        <v>0</v>
      </c>
      <c r="AM71" s="105">
        <f t="shared" ca="1" si="17"/>
        <v>0</v>
      </c>
      <c r="AN71" s="105">
        <f t="shared" ca="1" si="17"/>
        <v>0</v>
      </c>
      <c r="AO71" s="105">
        <f t="shared" ca="1" si="17"/>
        <v>0</v>
      </c>
      <c r="AP71" s="105">
        <f t="shared" ca="1" si="17"/>
        <v>0</v>
      </c>
      <c r="AQ71" s="105">
        <f t="shared" ca="1" si="17"/>
        <v>0</v>
      </c>
      <c r="AR71" s="105">
        <f t="shared" ca="1" si="17"/>
        <v>0</v>
      </c>
      <c r="AS71" s="105">
        <f t="shared" ca="1" si="17"/>
        <v>0</v>
      </c>
      <c r="AT71" s="105">
        <f t="shared" ca="1" si="17"/>
        <v>0</v>
      </c>
      <c r="AU71" s="105">
        <f t="shared" ca="1" si="17"/>
        <v>0</v>
      </c>
      <c r="AV71" s="105">
        <f t="shared" ca="1" si="17"/>
        <v>0</v>
      </c>
      <c r="AW71" s="105">
        <f t="shared" ca="1" si="17"/>
        <v>0</v>
      </c>
      <c r="AX71" s="105">
        <f t="shared" ca="1" si="17"/>
        <v>0</v>
      </c>
      <c r="AY71" s="105">
        <f t="shared" ca="1" si="17"/>
        <v>0</v>
      </c>
      <c r="AZ71" s="105">
        <f t="shared" ca="1" si="17"/>
        <v>0</v>
      </c>
      <c r="BA71" s="105">
        <f t="shared" ca="1" si="17"/>
        <v>0</v>
      </c>
      <c r="BB71" s="105">
        <f t="shared" ca="1" si="17"/>
        <v>0</v>
      </c>
      <c r="BC71" s="105">
        <f t="shared" ca="1" si="17"/>
        <v>0</v>
      </c>
      <c r="BD71" s="105">
        <f t="shared" ca="1" si="17"/>
        <v>0</v>
      </c>
      <c r="BE71" s="105">
        <f t="shared" ca="1" si="17"/>
        <v>0</v>
      </c>
      <c r="BF71" s="105">
        <f t="shared" ca="1" si="17"/>
        <v>0</v>
      </c>
      <c r="BG71" s="105">
        <f t="shared" ca="1" si="17"/>
        <v>0</v>
      </c>
      <c r="BH71" s="82">
        <f t="shared" ca="1" si="17"/>
        <v>0</v>
      </c>
    </row>
    <row r="72" spans="2:60" ht="20.100000000000001" customHeight="1">
      <c r="B72" s="119"/>
      <c r="C72" s="89"/>
      <c r="D72" s="355" t="s">
        <v>163</v>
      </c>
      <c r="E72" s="88"/>
      <c r="F72" s="105">
        <f ca="1">SUM($F$158:F158)</f>
        <v>0</v>
      </c>
      <c r="G72" s="371">
        <f ca="1">SUM($F$158:G158)</f>
        <v>0</v>
      </c>
      <c r="H72" s="371">
        <f ca="1">SUM($F$158:H158)</f>
        <v>0</v>
      </c>
      <c r="I72" s="371">
        <f ca="1">SUM($F$158:I158)</f>
        <v>0</v>
      </c>
      <c r="J72" s="371">
        <f ca="1">SUM($F$158:J158)</f>
        <v>0</v>
      </c>
      <c r="K72" s="105">
        <f ca="1">SUM($F$158:K158)</f>
        <v>0</v>
      </c>
      <c r="L72" s="105">
        <f ca="1">SUM($F$158:L158)</f>
        <v>0</v>
      </c>
      <c r="M72" s="105">
        <f ca="1">SUM($F$158:M158)</f>
        <v>0</v>
      </c>
      <c r="N72" s="105">
        <f ca="1">SUM($F$158:N158)</f>
        <v>0</v>
      </c>
      <c r="O72" s="105">
        <f ca="1">SUM($F$158:O158)</f>
        <v>0</v>
      </c>
      <c r="P72" s="105">
        <f ca="1">SUM($F$158:P158)</f>
        <v>0</v>
      </c>
      <c r="Q72" s="105">
        <f ca="1">SUM($F$158:Q158)</f>
        <v>0</v>
      </c>
      <c r="R72" s="105">
        <f ca="1">SUM($F$158:R158)</f>
        <v>0</v>
      </c>
      <c r="S72" s="105">
        <f ca="1">SUM($F$158:S158)</f>
        <v>0</v>
      </c>
      <c r="T72" s="105">
        <f ca="1">SUM($F$158:T158)</f>
        <v>0</v>
      </c>
      <c r="U72" s="105">
        <f ca="1">SUM($F$158:U158)</f>
        <v>0</v>
      </c>
      <c r="V72" s="105">
        <f ca="1">SUM($F$158:V158)</f>
        <v>0</v>
      </c>
      <c r="W72" s="105">
        <f ca="1">SUM($F$158:W158)</f>
        <v>0</v>
      </c>
      <c r="X72" s="105">
        <f ca="1">SUM($F$158:X158)</f>
        <v>0</v>
      </c>
      <c r="Y72" s="105">
        <f ca="1">SUM($F$158:Y158)</f>
        <v>0</v>
      </c>
      <c r="Z72" s="105">
        <f ca="1">SUM($F$158:Z158)</f>
        <v>0</v>
      </c>
      <c r="AA72" s="105">
        <f ca="1">SUM($F$158:AA158)</f>
        <v>0</v>
      </c>
      <c r="AB72" s="105">
        <f ca="1">SUM($F$158:AB158)</f>
        <v>0</v>
      </c>
      <c r="AC72" s="105">
        <f ca="1">SUM($F$158:AC158)</f>
        <v>0</v>
      </c>
      <c r="AD72" s="105">
        <f ca="1">SUM($F$158:AD158)</f>
        <v>0</v>
      </c>
      <c r="AE72" s="105">
        <f ca="1">SUM($F$158:AE158)</f>
        <v>0</v>
      </c>
      <c r="AF72" s="105">
        <f ca="1">SUM($F$158:AF158)</f>
        <v>0</v>
      </c>
      <c r="AG72" s="105">
        <f ca="1">SUM($F$158:AG158)</f>
        <v>0</v>
      </c>
      <c r="AH72" s="105">
        <f ca="1">SUM($F$158:AH158)</f>
        <v>0</v>
      </c>
      <c r="AI72" s="105">
        <f ca="1">SUM($F$158:AI158)</f>
        <v>0</v>
      </c>
      <c r="AJ72" s="105">
        <f ca="1">SUM($F$158:AJ158)</f>
        <v>0</v>
      </c>
      <c r="AK72" s="105">
        <f ca="1">SUM($F$158:AK158)</f>
        <v>0</v>
      </c>
      <c r="AL72" s="105">
        <f ca="1">SUM($F$158:AL158)</f>
        <v>0</v>
      </c>
      <c r="AM72" s="105">
        <f ca="1">SUM($F$158:AM158)</f>
        <v>0</v>
      </c>
      <c r="AN72" s="105">
        <f ca="1">SUM($F$158:AN158)</f>
        <v>0</v>
      </c>
      <c r="AO72" s="105">
        <f ca="1">SUM($F$158:AO158)</f>
        <v>0</v>
      </c>
      <c r="AP72" s="105">
        <f ca="1">SUM($F$158:AP158)</f>
        <v>0</v>
      </c>
      <c r="AQ72" s="105">
        <f ca="1">SUM($F$158:AQ158)</f>
        <v>0</v>
      </c>
      <c r="AR72" s="105">
        <f ca="1">SUM($F$158:AR158)</f>
        <v>0</v>
      </c>
      <c r="AS72" s="105">
        <f ca="1">SUM($F$158:AS158)</f>
        <v>0</v>
      </c>
      <c r="AT72" s="105">
        <f ca="1">SUM($F$158:AT158)</f>
        <v>0</v>
      </c>
      <c r="AU72" s="105">
        <f ca="1">SUM($F$158:AU158)</f>
        <v>0</v>
      </c>
      <c r="AV72" s="105">
        <f ca="1">SUM($F$158:AV158)</f>
        <v>0</v>
      </c>
      <c r="AW72" s="105">
        <f ca="1">SUM($F$158:AW158)</f>
        <v>0</v>
      </c>
      <c r="AX72" s="105">
        <f ca="1">SUM($F$158:AX158)</f>
        <v>0</v>
      </c>
      <c r="AY72" s="105">
        <f ca="1">SUM($F$158:AY158)</f>
        <v>0</v>
      </c>
      <c r="AZ72" s="105">
        <f ca="1">SUM($F$158:AZ158)</f>
        <v>0</v>
      </c>
      <c r="BA72" s="105">
        <f ca="1">SUM($F$158:BA158)</f>
        <v>0</v>
      </c>
      <c r="BB72" s="105">
        <f ca="1">SUM($F$158:BB158)</f>
        <v>0</v>
      </c>
      <c r="BC72" s="105">
        <f ca="1">SUM($F$158:BC158)</f>
        <v>0</v>
      </c>
      <c r="BD72" s="105">
        <f ca="1">SUM($F$158:BD158)</f>
        <v>0</v>
      </c>
      <c r="BE72" s="105">
        <f ca="1">SUM($F$158:BE158)</f>
        <v>0</v>
      </c>
      <c r="BF72" s="105">
        <f ca="1">SUM($F$158:BF158)</f>
        <v>0</v>
      </c>
      <c r="BG72" s="105">
        <f ca="1">SUM($F$158:BG158)</f>
        <v>0</v>
      </c>
      <c r="BH72" s="82">
        <f ca="1">SUM($F$158:BH158)</f>
        <v>0</v>
      </c>
    </row>
    <row r="73" spans="2:60" ht="20.100000000000001" customHeight="1">
      <c r="B73" s="119"/>
      <c r="C73" s="89"/>
      <c r="D73" s="356" t="s">
        <v>164</v>
      </c>
      <c r="E73" s="88"/>
      <c r="F73" s="105">
        <f t="shared" ref="F73:BH73" si="18">SUM(F74:F76)</f>
        <v>0</v>
      </c>
      <c r="G73" s="105">
        <f t="shared" si="18"/>
        <v>0</v>
      </c>
      <c r="H73" s="105">
        <f t="shared" si="18"/>
        <v>0</v>
      </c>
      <c r="I73" s="105">
        <f t="shared" si="18"/>
        <v>0</v>
      </c>
      <c r="J73" s="105">
        <f t="shared" si="18"/>
        <v>0</v>
      </c>
      <c r="K73" s="105">
        <f t="shared" si="18"/>
        <v>0</v>
      </c>
      <c r="L73" s="105">
        <f t="shared" si="18"/>
        <v>0</v>
      </c>
      <c r="M73" s="105">
        <f t="shared" si="18"/>
        <v>0</v>
      </c>
      <c r="N73" s="105">
        <f t="shared" si="18"/>
        <v>0</v>
      </c>
      <c r="O73" s="105">
        <f t="shared" si="18"/>
        <v>0</v>
      </c>
      <c r="P73" s="105">
        <f t="shared" si="18"/>
        <v>0</v>
      </c>
      <c r="Q73" s="105">
        <f t="shared" si="18"/>
        <v>0</v>
      </c>
      <c r="R73" s="105">
        <f t="shared" si="18"/>
        <v>0</v>
      </c>
      <c r="S73" s="105">
        <f t="shared" si="18"/>
        <v>0</v>
      </c>
      <c r="T73" s="105">
        <f t="shared" si="18"/>
        <v>0</v>
      </c>
      <c r="U73" s="105">
        <f t="shared" si="18"/>
        <v>0</v>
      </c>
      <c r="V73" s="105">
        <f t="shared" si="18"/>
        <v>0</v>
      </c>
      <c r="W73" s="105">
        <f t="shared" si="18"/>
        <v>0</v>
      </c>
      <c r="X73" s="105">
        <f t="shared" si="18"/>
        <v>0</v>
      </c>
      <c r="Y73" s="105">
        <f t="shared" si="18"/>
        <v>0</v>
      </c>
      <c r="Z73" s="105">
        <f t="shared" si="18"/>
        <v>0</v>
      </c>
      <c r="AA73" s="105">
        <f t="shared" si="18"/>
        <v>0</v>
      </c>
      <c r="AB73" s="105">
        <f t="shared" si="18"/>
        <v>0</v>
      </c>
      <c r="AC73" s="105">
        <f t="shared" si="18"/>
        <v>0</v>
      </c>
      <c r="AD73" s="231">
        <f t="shared" si="18"/>
        <v>0</v>
      </c>
      <c r="AE73" s="105">
        <f t="shared" si="18"/>
        <v>0</v>
      </c>
      <c r="AF73" s="105">
        <f t="shared" si="18"/>
        <v>0</v>
      </c>
      <c r="AG73" s="105">
        <f t="shared" si="18"/>
        <v>0</v>
      </c>
      <c r="AH73" s="105">
        <f t="shared" si="18"/>
        <v>0</v>
      </c>
      <c r="AI73" s="105">
        <f t="shared" si="18"/>
        <v>0</v>
      </c>
      <c r="AJ73" s="105">
        <f t="shared" si="18"/>
        <v>0</v>
      </c>
      <c r="AK73" s="105">
        <f t="shared" si="18"/>
        <v>0</v>
      </c>
      <c r="AL73" s="105">
        <f t="shared" si="18"/>
        <v>0</v>
      </c>
      <c r="AM73" s="105">
        <f t="shared" si="18"/>
        <v>0</v>
      </c>
      <c r="AN73" s="105">
        <f t="shared" si="18"/>
        <v>0</v>
      </c>
      <c r="AO73" s="105">
        <f t="shared" si="18"/>
        <v>0</v>
      </c>
      <c r="AP73" s="105">
        <f t="shared" si="18"/>
        <v>0</v>
      </c>
      <c r="AQ73" s="105">
        <f t="shared" si="18"/>
        <v>0</v>
      </c>
      <c r="AR73" s="105">
        <f t="shared" si="18"/>
        <v>0</v>
      </c>
      <c r="AS73" s="105">
        <f t="shared" si="18"/>
        <v>0</v>
      </c>
      <c r="AT73" s="105">
        <f t="shared" si="18"/>
        <v>0</v>
      </c>
      <c r="AU73" s="105">
        <f t="shared" si="18"/>
        <v>0</v>
      </c>
      <c r="AV73" s="105">
        <f t="shared" si="18"/>
        <v>0</v>
      </c>
      <c r="AW73" s="105">
        <f t="shared" si="18"/>
        <v>0</v>
      </c>
      <c r="AX73" s="105">
        <f t="shared" si="18"/>
        <v>0</v>
      </c>
      <c r="AY73" s="105">
        <f t="shared" si="18"/>
        <v>0</v>
      </c>
      <c r="AZ73" s="105">
        <f t="shared" si="18"/>
        <v>0</v>
      </c>
      <c r="BA73" s="105">
        <f t="shared" si="18"/>
        <v>0</v>
      </c>
      <c r="BB73" s="105">
        <f t="shared" si="18"/>
        <v>0</v>
      </c>
      <c r="BC73" s="105">
        <f t="shared" si="18"/>
        <v>0</v>
      </c>
      <c r="BD73" s="105">
        <f t="shared" si="18"/>
        <v>0</v>
      </c>
      <c r="BE73" s="105">
        <f t="shared" si="18"/>
        <v>0</v>
      </c>
      <c r="BF73" s="105">
        <f t="shared" si="18"/>
        <v>0</v>
      </c>
      <c r="BG73" s="105">
        <f t="shared" si="18"/>
        <v>0</v>
      </c>
      <c r="BH73" s="82">
        <f t="shared" si="18"/>
        <v>0</v>
      </c>
    </row>
    <row r="74" spans="2:60" ht="20.100000000000001" customHeight="1">
      <c r="B74" s="119"/>
      <c r="C74" s="89"/>
      <c r="D74" s="85"/>
      <c r="E74" s="87" t="s">
        <v>220</v>
      </c>
      <c r="F74" s="105">
        <f>SUM($F$153:F153)</f>
        <v>0</v>
      </c>
      <c r="G74" s="105">
        <f>SUM($F$153:G153)</f>
        <v>0</v>
      </c>
      <c r="H74" s="105">
        <f>SUM($F$153:H153)</f>
        <v>0</v>
      </c>
      <c r="I74" s="105">
        <f>SUM($F$153:I153)</f>
        <v>0</v>
      </c>
      <c r="J74" s="105">
        <f>SUM($F$153:J153)</f>
        <v>0</v>
      </c>
      <c r="K74" s="105">
        <f>SUM($F$153:K153)</f>
        <v>0</v>
      </c>
      <c r="L74" s="105">
        <f>SUM($F$153:L153)</f>
        <v>0</v>
      </c>
      <c r="M74" s="105">
        <f>SUM($F$153:M153)</f>
        <v>0</v>
      </c>
      <c r="N74" s="105">
        <f>SUM($F$153:N153)</f>
        <v>0</v>
      </c>
      <c r="O74" s="105">
        <f>SUM($F$153:O153)</f>
        <v>0</v>
      </c>
      <c r="P74" s="105">
        <f>SUM($F$153:P153)</f>
        <v>0</v>
      </c>
      <c r="Q74" s="105">
        <f>SUM($F$153:Q153)</f>
        <v>0</v>
      </c>
      <c r="R74" s="105">
        <f>SUM($F$153:R153)</f>
        <v>0</v>
      </c>
      <c r="S74" s="105">
        <f>SUM($F$153:S153)</f>
        <v>0</v>
      </c>
      <c r="T74" s="105">
        <f>SUM($F$153:T153)</f>
        <v>0</v>
      </c>
      <c r="U74" s="105">
        <f>SUM($F$153:U153)</f>
        <v>0</v>
      </c>
      <c r="V74" s="105">
        <f>SUM($F$153:V153)</f>
        <v>0</v>
      </c>
      <c r="W74" s="105">
        <f>SUM($F$153:W153)</f>
        <v>0</v>
      </c>
      <c r="X74" s="105">
        <f>SUM($F$153:X153)</f>
        <v>0</v>
      </c>
      <c r="Y74" s="105">
        <f>SUM($F$153:Y153)</f>
        <v>0</v>
      </c>
      <c r="Z74" s="105">
        <f>SUM($F$153:Z153)</f>
        <v>0</v>
      </c>
      <c r="AA74" s="105">
        <f>SUM($F$153:AA153)</f>
        <v>0</v>
      </c>
      <c r="AB74" s="105">
        <f>SUM($F$153:AB153)</f>
        <v>0</v>
      </c>
      <c r="AC74" s="105">
        <f>SUM($F$153:AC153)</f>
        <v>0</v>
      </c>
      <c r="AD74" s="105">
        <f>SUM($F$153:AD153)</f>
        <v>0</v>
      </c>
      <c r="AE74" s="105">
        <f>SUM($F$153:AE153)</f>
        <v>0</v>
      </c>
      <c r="AF74" s="105">
        <f>SUM($F$153:AF153)</f>
        <v>0</v>
      </c>
      <c r="AG74" s="105">
        <f>SUM($F$153:AG153)</f>
        <v>0</v>
      </c>
      <c r="AH74" s="105">
        <f>SUM($F$153:AH153)</f>
        <v>0</v>
      </c>
      <c r="AI74" s="105">
        <f>SUM($F$153:AI153)</f>
        <v>0</v>
      </c>
      <c r="AJ74" s="105">
        <f>SUM($F$153:AJ153)</f>
        <v>0</v>
      </c>
      <c r="AK74" s="105">
        <f>SUM($F$153:AK153)</f>
        <v>0</v>
      </c>
      <c r="AL74" s="105">
        <f>SUM($F$153:AL153)</f>
        <v>0</v>
      </c>
      <c r="AM74" s="105">
        <f>SUM($F$153:AM153)</f>
        <v>0</v>
      </c>
      <c r="AN74" s="105">
        <f>SUM($F$153:AN153)</f>
        <v>0</v>
      </c>
      <c r="AO74" s="105">
        <f>SUM($F$153:AO153)</f>
        <v>0</v>
      </c>
      <c r="AP74" s="105">
        <f>SUM($F$153:AP153)</f>
        <v>0</v>
      </c>
      <c r="AQ74" s="105">
        <f>SUM($F$153:AQ153)</f>
        <v>0</v>
      </c>
      <c r="AR74" s="105">
        <f>SUM($F$153:AR153)</f>
        <v>0</v>
      </c>
      <c r="AS74" s="105">
        <f>SUM($F$153:AS153)</f>
        <v>0</v>
      </c>
      <c r="AT74" s="105">
        <f>SUM($F$153:AT153)</f>
        <v>0</v>
      </c>
      <c r="AU74" s="105">
        <f>SUM($F$153:AU153)</f>
        <v>0</v>
      </c>
      <c r="AV74" s="105">
        <f>SUM($F$153:AV153)</f>
        <v>0</v>
      </c>
      <c r="AW74" s="105">
        <f>SUM($F$153:AW153)</f>
        <v>0</v>
      </c>
      <c r="AX74" s="105">
        <f>SUM($F$153:AX153)</f>
        <v>0</v>
      </c>
      <c r="AY74" s="105">
        <f>SUM($F$153:AY153)</f>
        <v>0</v>
      </c>
      <c r="AZ74" s="105">
        <f>SUM($F$153:AZ153)</f>
        <v>0</v>
      </c>
      <c r="BA74" s="105">
        <f>SUM($F$153:BA153)</f>
        <v>0</v>
      </c>
      <c r="BB74" s="105">
        <f>SUM($F$153:BB153)</f>
        <v>0</v>
      </c>
      <c r="BC74" s="105">
        <f>SUM($F$153:BC153)</f>
        <v>0</v>
      </c>
      <c r="BD74" s="105">
        <f>SUM($F$153:BD153)</f>
        <v>0</v>
      </c>
      <c r="BE74" s="105">
        <f>SUM($F$153:BE153)</f>
        <v>0</v>
      </c>
      <c r="BF74" s="105">
        <f>SUM($F$153:BF153)</f>
        <v>0</v>
      </c>
      <c r="BG74" s="105">
        <f>SUM($F$153:BG153)</f>
        <v>0</v>
      </c>
      <c r="BH74" s="82">
        <f>SUM($F$153:BH153)</f>
        <v>0</v>
      </c>
    </row>
    <row r="75" spans="2:60" ht="20.100000000000001" customHeight="1">
      <c r="B75" s="119"/>
      <c r="C75" s="89"/>
      <c r="D75" s="85"/>
      <c r="E75" s="87" t="s">
        <v>221</v>
      </c>
      <c r="F75" s="34"/>
      <c r="G75" s="34"/>
      <c r="H75" s="34"/>
      <c r="I75" s="34"/>
      <c r="J75" s="34"/>
      <c r="K75" s="34"/>
      <c r="L75" s="34"/>
      <c r="M75" s="34"/>
      <c r="N75" s="34"/>
      <c r="O75" s="34"/>
      <c r="P75" s="34"/>
      <c r="Q75" s="34"/>
      <c r="R75" s="34"/>
      <c r="S75" s="34"/>
      <c r="T75" s="34"/>
      <c r="U75" s="34"/>
      <c r="V75" s="34"/>
      <c r="W75" s="34"/>
      <c r="X75" s="34"/>
      <c r="Y75" s="34"/>
      <c r="Z75" s="34"/>
      <c r="AA75" s="34"/>
      <c r="AB75" s="34"/>
      <c r="AC75" s="34"/>
      <c r="AD75" s="228"/>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41"/>
    </row>
    <row r="76" spans="2:60" ht="20.100000000000001" customHeight="1">
      <c r="B76" s="119"/>
      <c r="C76" s="89"/>
      <c r="D76" s="85"/>
      <c r="E76" s="213"/>
      <c r="F76" s="34"/>
      <c r="G76" s="34"/>
      <c r="H76" s="34"/>
      <c r="I76" s="34"/>
      <c r="J76" s="34"/>
      <c r="K76" s="34"/>
      <c r="L76" s="34"/>
      <c r="M76" s="34"/>
      <c r="N76" s="34"/>
      <c r="O76" s="34"/>
      <c r="P76" s="34"/>
      <c r="Q76" s="34"/>
      <c r="R76" s="34"/>
      <c r="S76" s="34"/>
      <c r="T76" s="34"/>
      <c r="U76" s="34"/>
      <c r="V76" s="34"/>
      <c r="W76" s="34"/>
      <c r="X76" s="34"/>
      <c r="Y76" s="34"/>
      <c r="Z76" s="34"/>
      <c r="AA76" s="34"/>
      <c r="AB76" s="34"/>
      <c r="AC76" s="34"/>
      <c r="AD76" s="228"/>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41"/>
    </row>
    <row r="77" spans="2:60" ht="20.100000000000001" customHeight="1">
      <c r="B77" s="119"/>
      <c r="C77" s="89"/>
      <c r="D77" s="356" t="s">
        <v>166</v>
      </c>
      <c r="E77" s="88"/>
      <c r="F77" s="105">
        <f t="shared" ref="F77:BH77" si="19">SUM(F78:F80)</f>
        <v>0</v>
      </c>
      <c r="G77" s="105">
        <f t="shared" si="19"/>
        <v>0</v>
      </c>
      <c r="H77" s="105">
        <f t="shared" si="19"/>
        <v>0</v>
      </c>
      <c r="I77" s="105">
        <f t="shared" si="19"/>
        <v>0</v>
      </c>
      <c r="J77" s="105">
        <f t="shared" si="19"/>
        <v>0</v>
      </c>
      <c r="K77" s="105">
        <f t="shared" si="19"/>
        <v>0</v>
      </c>
      <c r="L77" s="105">
        <f t="shared" si="19"/>
        <v>0</v>
      </c>
      <c r="M77" s="105">
        <f t="shared" si="19"/>
        <v>0</v>
      </c>
      <c r="N77" s="105">
        <f t="shared" si="19"/>
        <v>0</v>
      </c>
      <c r="O77" s="105">
        <f t="shared" si="19"/>
        <v>0</v>
      </c>
      <c r="P77" s="105">
        <f t="shared" si="19"/>
        <v>0</v>
      </c>
      <c r="Q77" s="105">
        <f t="shared" si="19"/>
        <v>0</v>
      </c>
      <c r="R77" s="105">
        <f t="shared" si="19"/>
        <v>0</v>
      </c>
      <c r="S77" s="105">
        <f t="shared" si="19"/>
        <v>0</v>
      </c>
      <c r="T77" s="105">
        <f t="shared" si="19"/>
        <v>0</v>
      </c>
      <c r="U77" s="105">
        <f t="shared" si="19"/>
        <v>0</v>
      </c>
      <c r="V77" s="105">
        <f t="shared" si="19"/>
        <v>0</v>
      </c>
      <c r="W77" s="105">
        <f t="shared" si="19"/>
        <v>0</v>
      </c>
      <c r="X77" s="105">
        <f t="shared" si="19"/>
        <v>0</v>
      </c>
      <c r="Y77" s="105">
        <f t="shared" si="19"/>
        <v>0</v>
      </c>
      <c r="Z77" s="105">
        <f t="shared" si="19"/>
        <v>0</v>
      </c>
      <c r="AA77" s="105">
        <f t="shared" si="19"/>
        <v>0</v>
      </c>
      <c r="AB77" s="105">
        <f t="shared" si="19"/>
        <v>0</v>
      </c>
      <c r="AC77" s="105">
        <f t="shared" si="19"/>
        <v>0</v>
      </c>
      <c r="AD77" s="231">
        <f t="shared" si="19"/>
        <v>0</v>
      </c>
      <c r="AE77" s="105">
        <f t="shared" si="19"/>
        <v>0</v>
      </c>
      <c r="AF77" s="105">
        <f t="shared" si="19"/>
        <v>0</v>
      </c>
      <c r="AG77" s="105">
        <f t="shared" si="19"/>
        <v>0</v>
      </c>
      <c r="AH77" s="105">
        <f t="shared" si="19"/>
        <v>0</v>
      </c>
      <c r="AI77" s="105">
        <f t="shared" si="19"/>
        <v>0</v>
      </c>
      <c r="AJ77" s="105">
        <f t="shared" si="19"/>
        <v>0</v>
      </c>
      <c r="AK77" s="105">
        <f t="shared" si="19"/>
        <v>0</v>
      </c>
      <c r="AL77" s="105">
        <f t="shared" si="19"/>
        <v>0</v>
      </c>
      <c r="AM77" s="105">
        <f t="shared" si="19"/>
        <v>0</v>
      </c>
      <c r="AN77" s="105">
        <f t="shared" si="19"/>
        <v>0</v>
      </c>
      <c r="AO77" s="105">
        <f t="shared" si="19"/>
        <v>0</v>
      </c>
      <c r="AP77" s="105">
        <f t="shared" si="19"/>
        <v>0</v>
      </c>
      <c r="AQ77" s="105">
        <f t="shared" si="19"/>
        <v>0</v>
      </c>
      <c r="AR77" s="105">
        <f t="shared" si="19"/>
        <v>0</v>
      </c>
      <c r="AS77" s="105">
        <f t="shared" si="19"/>
        <v>0</v>
      </c>
      <c r="AT77" s="105">
        <f t="shared" si="19"/>
        <v>0</v>
      </c>
      <c r="AU77" s="105">
        <f t="shared" si="19"/>
        <v>0</v>
      </c>
      <c r="AV77" s="105">
        <f t="shared" si="19"/>
        <v>0</v>
      </c>
      <c r="AW77" s="105">
        <f t="shared" si="19"/>
        <v>0</v>
      </c>
      <c r="AX77" s="105">
        <f t="shared" si="19"/>
        <v>0</v>
      </c>
      <c r="AY77" s="105">
        <f t="shared" si="19"/>
        <v>0</v>
      </c>
      <c r="AZ77" s="105">
        <f t="shared" si="19"/>
        <v>0</v>
      </c>
      <c r="BA77" s="105">
        <f t="shared" si="19"/>
        <v>0</v>
      </c>
      <c r="BB77" s="105">
        <f t="shared" si="19"/>
        <v>0</v>
      </c>
      <c r="BC77" s="105">
        <f t="shared" si="19"/>
        <v>0</v>
      </c>
      <c r="BD77" s="105">
        <f t="shared" si="19"/>
        <v>0</v>
      </c>
      <c r="BE77" s="105">
        <f t="shared" si="19"/>
        <v>0</v>
      </c>
      <c r="BF77" s="105">
        <f t="shared" si="19"/>
        <v>0</v>
      </c>
      <c r="BG77" s="105">
        <f t="shared" si="19"/>
        <v>0</v>
      </c>
      <c r="BH77" s="82">
        <f t="shared" si="19"/>
        <v>0</v>
      </c>
    </row>
    <row r="78" spans="2:60" ht="20.100000000000001" customHeight="1">
      <c r="B78" s="119"/>
      <c r="C78" s="89"/>
      <c r="D78" s="89"/>
      <c r="E78" s="87" t="s">
        <v>165</v>
      </c>
      <c r="F78" s="34"/>
      <c r="G78" s="34"/>
      <c r="H78" s="34"/>
      <c r="I78" s="34"/>
      <c r="J78" s="34"/>
      <c r="K78" s="34"/>
      <c r="L78" s="34"/>
      <c r="M78" s="34"/>
      <c r="N78" s="34"/>
      <c r="O78" s="34"/>
      <c r="P78" s="34"/>
      <c r="Q78" s="34"/>
      <c r="R78" s="34"/>
      <c r="S78" s="34"/>
      <c r="T78" s="34"/>
      <c r="U78" s="34"/>
      <c r="V78" s="34"/>
      <c r="W78" s="34"/>
      <c r="X78" s="34"/>
      <c r="Y78" s="34"/>
      <c r="Z78" s="34"/>
      <c r="AA78" s="34"/>
      <c r="AB78" s="34"/>
      <c r="AC78" s="34"/>
      <c r="AD78" s="228"/>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41"/>
    </row>
    <row r="79" spans="2:60" ht="20.100000000000001" customHeight="1">
      <c r="B79" s="119"/>
      <c r="C79" s="89"/>
      <c r="D79" s="89"/>
      <c r="E79" s="87" t="s">
        <v>222</v>
      </c>
      <c r="F79" s="105">
        <f>SUM($F$121:F121)</f>
        <v>0</v>
      </c>
      <c r="G79" s="105">
        <f>SUM($F$121:G121)</f>
        <v>0</v>
      </c>
      <c r="H79" s="105">
        <f>SUM($F$121:H121)</f>
        <v>0</v>
      </c>
      <c r="I79" s="105">
        <f>SUM($F$121:I121)</f>
        <v>0</v>
      </c>
      <c r="J79" s="105">
        <f>SUM($F$121:J121)</f>
        <v>0</v>
      </c>
      <c r="K79" s="105">
        <f>SUM($F$121:K121)</f>
        <v>0</v>
      </c>
      <c r="L79" s="105">
        <f>SUM($F$121:L121)</f>
        <v>0</v>
      </c>
      <c r="M79" s="105">
        <f>SUM($F$121:M121)</f>
        <v>0</v>
      </c>
      <c r="N79" s="105">
        <f>SUM($F$121:N121)</f>
        <v>0</v>
      </c>
      <c r="O79" s="105">
        <f>SUM($F$121:O121)</f>
        <v>0</v>
      </c>
      <c r="P79" s="105">
        <f>SUM($F$121:P121)</f>
        <v>0</v>
      </c>
      <c r="Q79" s="105">
        <f>SUM($F$121:Q121)</f>
        <v>0</v>
      </c>
      <c r="R79" s="105">
        <f>SUM($F$121:R121)</f>
        <v>0</v>
      </c>
      <c r="S79" s="105">
        <f>SUM($F$121:S121)</f>
        <v>0</v>
      </c>
      <c r="T79" s="105">
        <f>SUM($F$121:T121)</f>
        <v>0</v>
      </c>
      <c r="U79" s="105">
        <f>SUM($F$121:U121)</f>
        <v>0</v>
      </c>
      <c r="V79" s="105">
        <f>SUM($F$121:V121)</f>
        <v>0</v>
      </c>
      <c r="W79" s="105">
        <f>SUM($F$121:W121)</f>
        <v>0</v>
      </c>
      <c r="X79" s="105">
        <f>SUM($F$121:X121)</f>
        <v>0</v>
      </c>
      <c r="Y79" s="105">
        <f>SUM($F$121:Y121)</f>
        <v>0</v>
      </c>
      <c r="Z79" s="105">
        <f>SUM($F$121:Z121)</f>
        <v>0</v>
      </c>
      <c r="AA79" s="105">
        <f>SUM($F$121:AA121)</f>
        <v>0</v>
      </c>
      <c r="AB79" s="105">
        <f>SUM($F$121:AB121)</f>
        <v>0</v>
      </c>
      <c r="AC79" s="105">
        <f>SUM($F$121:AC121)</f>
        <v>0</v>
      </c>
      <c r="AD79" s="105">
        <f>SUM($F$121:AD121)</f>
        <v>0</v>
      </c>
      <c r="AE79" s="105">
        <f>SUM($F$121:AE121)</f>
        <v>0</v>
      </c>
      <c r="AF79" s="105">
        <f>SUM($F$121:AF121)</f>
        <v>0</v>
      </c>
      <c r="AG79" s="105">
        <f>SUM($F$121:AG121)</f>
        <v>0</v>
      </c>
      <c r="AH79" s="105">
        <f>SUM($F$121:AH121)</f>
        <v>0</v>
      </c>
      <c r="AI79" s="105">
        <f>SUM($F$121:AI121)</f>
        <v>0</v>
      </c>
      <c r="AJ79" s="105">
        <f>SUM($F$121:AJ121)</f>
        <v>0</v>
      </c>
      <c r="AK79" s="105">
        <f>SUM($F$121:AK121)</f>
        <v>0</v>
      </c>
      <c r="AL79" s="105">
        <f>SUM($F$121:AL121)</f>
        <v>0</v>
      </c>
      <c r="AM79" s="105">
        <f>SUM($F$121:AM121)</f>
        <v>0</v>
      </c>
      <c r="AN79" s="105">
        <f>SUM($F$121:AN121)</f>
        <v>0</v>
      </c>
      <c r="AO79" s="105">
        <f>SUM($F$121:AO121)</f>
        <v>0</v>
      </c>
      <c r="AP79" s="105">
        <f>SUM($F$121:AP121)</f>
        <v>0</v>
      </c>
      <c r="AQ79" s="105">
        <f>SUM($F$121:AQ121)</f>
        <v>0</v>
      </c>
      <c r="AR79" s="105">
        <f>SUM($F$121:AR121)</f>
        <v>0</v>
      </c>
      <c r="AS79" s="105">
        <f>SUM($F$121:AS121)</f>
        <v>0</v>
      </c>
      <c r="AT79" s="105">
        <f>SUM($F$121:AT121)</f>
        <v>0</v>
      </c>
      <c r="AU79" s="105">
        <f>SUM($F$121:AU121)</f>
        <v>0</v>
      </c>
      <c r="AV79" s="105">
        <f>SUM($F$121:AV121)</f>
        <v>0</v>
      </c>
      <c r="AW79" s="105">
        <f>SUM($F$121:AW121)</f>
        <v>0</v>
      </c>
      <c r="AX79" s="105">
        <f>SUM($F$121:AX121)</f>
        <v>0</v>
      </c>
      <c r="AY79" s="105">
        <f>SUM($F$121:AY121)</f>
        <v>0</v>
      </c>
      <c r="AZ79" s="105">
        <f>SUM($F$121:AZ121)</f>
        <v>0</v>
      </c>
      <c r="BA79" s="105">
        <f>SUM($F$121:BA121)</f>
        <v>0</v>
      </c>
      <c r="BB79" s="105">
        <f>SUM($F$121:BB121)</f>
        <v>0</v>
      </c>
      <c r="BC79" s="105">
        <f>SUM($F$121:BC121)</f>
        <v>0</v>
      </c>
      <c r="BD79" s="105">
        <f>SUM($F$121:BD121)</f>
        <v>0</v>
      </c>
      <c r="BE79" s="105">
        <f>SUM($F$121:BE121)</f>
        <v>0</v>
      </c>
      <c r="BF79" s="105">
        <f>SUM($F$121:BF121)</f>
        <v>0</v>
      </c>
      <c r="BG79" s="105">
        <f>SUM($F$121:BG121)</f>
        <v>0</v>
      </c>
      <c r="BH79" s="82">
        <f>SUM($F$121:BH121)</f>
        <v>0</v>
      </c>
    </row>
    <row r="80" spans="2:60" ht="20.100000000000001" customHeight="1">
      <c r="B80" s="119"/>
      <c r="C80" s="89"/>
      <c r="D80" s="89"/>
      <c r="E80" s="213"/>
      <c r="F80" s="34"/>
      <c r="G80" s="34"/>
      <c r="H80" s="34"/>
      <c r="I80" s="34"/>
      <c r="J80" s="34"/>
      <c r="K80" s="34"/>
      <c r="L80" s="34"/>
      <c r="M80" s="34"/>
      <c r="N80" s="34"/>
      <c r="O80" s="34"/>
      <c r="P80" s="34"/>
      <c r="Q80" s="34"/>
      <c r="R80" s="34"/>
      <c r="S80" s="34"/>
      <c r="T80" s="34"/>
      <c r="U80" s="34"/>
      <c r="V80" s="34"/>
      <c r="W80" s="34"/>
      <c r="X80" s="34"/>
      <c r="Y80" s="34"/>
      <c r="Z80" s="34"/>
      <c r="AA80" s="34"/>
      <c r="AB80" s="34"/>
      <c r="AC80" s="34"/>
      <c r="AD80" s="228"/>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41"/>
    </row>
    <row r="81" spans="2:60" ht="20.100000000000001" customHeight="1" thickBot="1">
      <c r="B81" s="119"/>
      <c r="C81" s="525"/>
      <c r="D81" s="497"/>
      <c r="E81" s="498"/>
      <c r="F81" s="34"/>
      <c r="G81" s="34"/>
      <c r="H81" s="34"/>
      <c r="I81" s="34"/>
      <c r="J81" s="34"/>
      <c r="K81" s="34"/>
      <c r="L81" s="34"/>
      <c r="M81" s="34"/>
      <c r="N81" s="34"/>
      <c r="O81" s="34"/>
      <c r="P81" s="34"/>
      <c r="Q81" s="34"/>
      <c r="R81" s="34"/>
      <c r="S81" s="34"/>
      <c r="T81" s="34"/>
      <c r="U81" s="34"/>
      <c r="V81" s="34"/>
      <c r="W81" s="34"/>
      <c r="X81" s="34"/>
      <c r="Y81" s="34"/>
      <c r="Z81" s="34"/>
      <c r="AA81" s="34"/>
      <c r="AB81" s="34"/>
      <c r="AC81" s="34"/>
      <c r="AD81" s="228"/>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41"/>
    </row>
    <row r="82" spans="2:60" ht="20.100000000000001" customHeight="1" thickTop="1" thickBot="1">
      <c r="B82" s="119" t="s">
        <v>167</v>
      </c>
      <c r="C82" s="107"/>
      <c r="D82" s="107"/>
      <c r="E82" s="107"/>
      <c r="F82" s="108">
        <f t="shared" ref="F82:BH82" ca="1" si="20">SUM(F71,F81:F81)</f>
        <v>0</v>
      </c>
      <c r="G82" s="108">
        <f t="shared" ca="1" si="20"/>
        <v>0</v>
      </c>
      <c r="H82" s="108">
        <f t="shared" ca="1" si="20"/>
        <v>0</v>
      </c>
      <c r="I82" s="108">
        <f t="shared" ca="1" si="20"/>
        <v>0</v>
      </c>
      <c r="J82" s="108">
        <f t="shared" ca="1" si="20"/>
        <v>0</v>
      </c>
      <c r="K82" s="108">
        <f t="shared" ca="1" si="20"/>
        <v>0</v>
      </c>
      <c r="L82" s="108">
        <f t="shared" ca="1" si="20"/>
        <v>0</v>
      </c>
      <c r="M82" s="108">
        <f t="shared" ca="1" si="20"/>
        <v>0</v>
      </c>
      <c r="N82" s="108">
        <f t="shared" ca="1" si="20"/>
        <v>0</v>
      </c>
      <c r="O82" s="108">
        <f t="shared" ca="1" si="20"/>
        <v>0</v>
      </c>
      <c r="P82" s="108">
        <f t="shared" ca="1" si="20"/>
        <v>0</v>
      </c>
      <c r="Q82" s="108">
        <f t="shared" ca="1" si="20"/>
        <v>0</v>
      </c>
      <c r="R82" s="108">
        <f t="shared" ca="1" si="20"/>
        <v>0</v>
      </c>
      <c r="S82" s="108">
        <f t="shared" ca="1" si="20"/>
        <v>0</v>
      </c>
      <c r="T82" s="108">
        <f t="shared" ca="1" si="20"/>
        <v>0</v>
      </c>
      <c r="U82" s="108">
        <f t="shared" ca="1" si="20"/>
        <v>0</v>
      </c>
      <c r="V82" s="108">
        <f t="shared" ca="1" si="20"/>
        <v>0</v>
      </c>
      <c r="W82" s="108">
        <f t="shared" ca="1" si="20"/>
        <v>0</v>
      </c>
      <c r="X82" s="108">
        <f t="shared" ca="1" si="20"/>
        <v>0</v>
      </c>
      <c r="Y82" s="108">
        <f t="shared" ca="1" si="20"/>
        <v>0</v>
      </c>
      <c r="Z82" s="108">
        <f t="shared" ca="1" si="20"/>
        <v>0</v>
      </c>
      <c r="AA82" s="108">
        <f t="shared" ca="1" si="20"/>
        <v>0</v>
      </c>
      <c r="AB82" s="108">
        <f t="shared" ca="1" si="20"/>
        <v>0</v>
      </c>
      <c r="AC82" s="108">
        <f t="shared" ca="1" si="20"/>
        <v>0</v>
      </c>
      <c r="AD82" s="233">
        <f t="shared" ca="1" si="20"/>
        <v>0</v>
      </c>
      <c r="AE82" s="272">
        <f t="shared" ca="1" si="20"/>
        <v>0</v>
      </c>
      <c r="AF82" s="272">
        <f t="shared" ca="1" si="20"/>
        <v>0</v>
      </c>
      <c r="AG82" s="272">
        <f t="shared" ca="1" si="20"/>
        <v>0</v>
      </c>
      <c r="AH82" s="272">
        <f t="shared" ca="1" si="20"/>
        <v>0</v>
      </c>
      <c r="AI82" s="272">
        <f t="shared" ca="1" si="20"/>
        <v>0</v>
      </c>
      <c r="AJ82" s="272">
        <f t="shared" ca="1" si="20"/>
        <v>0</v>
      </c>
      <c r="AK82" s="272">
        <f t="shared" ca="1" si="20"/>
        <v>0</v>
      </c>
      <c r="AL82" s="272">
        <f t="shared" ca="1" si="20"/>
        <v>0</v>
      </c>
      <c r="AM82" s="272">
        <f t="shared" ca="1" si="20"/>
        <v>0</v>
      </c>
      <c r="AN82" s="272">
        <f t="shared" ca="1" si="20"/>
        <v>0</v>
      </c>
      <c r="AO82" s="272">
        <f t="shared" ca="1" si="20"/>
        <v>0</v>
      </c>
      <c r="AP82" s="272">
        <f t="shared" ca="1" si="20"/>
        <v>0</v>
      </c>
      <c r="AQ82" s="272">
        <f t="shared" ca="1" si="20"/>
        <v>0</v>
      </c>
      <c r="AR82" s="272">
        <f t="shared" ca="1" si="20"/>
        <v>0</v>
      </c>
      <c r="AS82" s="272">
        <f t="shared" ca="1" si="20"/>
        <v>0</v>
      </c>
      <c r="AT82" s="272">
        <f t="shared" ca="1" si="20"/>
        <v>0</v>
      </c>
      <c r="AU82" s="272">
        <f t="shared" ca="1" si="20"/>
        <v>0</v>
      </c>
      <c r="AV82" s="272">
        <f t="shared" ca="1" si="20"/>
        <v>0</v>
      </c>
      <c r="AW82" s="272">
        <f t="shared" ca="1" si="20"/>
        <v>0</v>
      </c>
      <c r="AX82" s="272">
        <f t="shared" ca="1" si="20"/>
        <v>0</v>
      </c>
      <c r="AY82" s="272">
        <f t="shared" ca="1" si="20"/>
        <v>0</v>
      </c>
      <c r="AZ82" s="272">
        <f t="shared" ca="1" si="20"/>
        <v>0</v>
      </c>
      <c r="BA82" s="272">
        <f t="shared" ca="1" si="20"/>
        <v>0</v>
      </c>
      <c r="BB82" s="272">
        <f t="shared" ca="1" si="20"/>
        <v>0</v>
      </c>
      <c r="BC82" s="272">
        <f t="shared" ca="1" si="20"/>
        <v>0</v>
      </c>
      <c r="BD82" s="272">
        <f t="shared" ca="1" si="20"/>
        <v>0</v>
      </c>
      <c r="BE82" s="272">
        <f t="shared" ca="1" si="20"/>
        <v>0</v>
      </c>
      <c r="BF82" s="272">
        <f t="shared" ca="1" si="20"/>
        <v>0</v>
      </c>
      <c r="BG82" s="272">
        <f t="shared" ca="1" si="20"/>
        <v>0</v>
      </c>
      <c r="BH82" s="273">
        <f t="shared" ca="1" si="20"/>
        <v>0</v>
      </c>
    </row>
    <row r="83" spans="2:60" ht="20.100000000000001" customHeight="1" thickTop="1" thickBot="1">
      <c r="B83" s="121" t="s">
        <v>168</v>
      </c>
      <c r="C83" s="122"/>
      <c r="D83" s="122"/>
      <c r="E83" s="122"/>
      <c r="F83" s="44">
        <f t="shared" ref="F83:BH83" ca="1" si="21">SUM(F69,F82)</f>
        <v>0</v>
      </c>
      <c r="G83" s="44">
        <f t="shared" ca="1" si="21"/>
        <v>0</v>
      </c>
      <c r="H83" s="44">
        <f t="shared" ca="1" si="21"/>
        <v>0</v>
      </c>
      <c r="I83" s="44">
        <f t="shared" ca="1" si="21"/>
        <v>0</v>
      </c>
      <c r="J83" s="44">
        <f t="shared" ca="1" si="21"/>
        <v>0</v>
      </c>
      <c r="K83" s="44">
        <f t="shared" ca="1" si="21"/>
        <v>0</v>
      </c>
      <c r="L83" s="44">
        <f t="shared" ca="1" si="21"/>
        <v>0</v>
      </c>
      <c r="M83" s="44">
        <f t="shared" ca="1" si="21"/>
        <v>0</v>
      </c>
      <c r="N83" s="44">
        <f t="shared" ca="1" si="21"/>
        <v>0</v>
      </c>
      <c r="O83" s="44">
        <f t="shared" ca="1" si="21"/>
        <v>0</v>
      </c>
      <c r="P83" s="44">
        <f t="shared" ca="1" si="21"/>
        <v>0</v>
      </c>
      <c r="Q83" s="44">
        <f t="shared" ca="1" si="21"/>
        <v>0</v>
      </c>
      <c r="R83" s="44">
        <f t="shared" ca="1" si="21"/>
        <v>0</v>
      </c>
      <c r="S83" s="44">
        <f t="shared" ca="1" si="21"/>
        <v>0</v>
      </c>
      <c r="T83" s="44">
        <f t="shared" ca="1" si="21"/>
        <v>0</v>
      </c>
      <c r="U83" s="44">
        <f t="shared" ca="1" si="21"/>
        <v>0</v>
      </c>
      <c r="V83" s="44">
        <f t="shared" ca="1" si="21"/>
        <v>0</v>
      </c>
      <c r="W83" s="44">
        <f t="shared" ca="1" si="21"/>
        <v>0</v>
      </c>
      <c r="X83" s="44">
        <f t="shared" ca="1" si="21"/>
        <v>0</v>
      </c>
      <c r="Y83" s="44">
        <f t="shared" ca="1" si="21"/>
        <v>0</v>
      </c>
      <c r="Z83" s="44">
        <f t="shared" ca="1" si="21"/>
        <v>0</v>
      </c>
      <c r="AA83" s="44">
        <f t="shared" ca="1" si="21"/>
        <v>0</v>
      </c>
      <c r="AB83" s="44">
        <f t="shared" ca="1" si="21"/>
        <v>0</v>
      </c>
      <c r="AC83" s="44">
        <f t="shared" ca="1" si="21"/>
        <v>0</v>
      </c>
      <c r="AD83" s="230">
        <f t="shared" ca="1" si="21"/>
        <v>0</v>
      </c>
      <c r="AE83" s="281">
        <f t="shared" ca="1" si="21"/>
        <v>0</v>
      </c>
      <c r="AF83" s="281">
        <f t="shared" ca="1" si="21"/>
        <v>0</v>
      </c>
      <c r="AG83" s="281">
        <f t="shared" ca="1" si="21"/>
        <v>0</v>
      </c>
      <c r="AH83" s="281">
        <f t="shared" ca="1" si="21"/>
        <v>0</v>
      </c>
      <c r="AI83" s="281">
        <f t="shared" ca="1" si="21"/>
        <v>0</v>
      </c>
      <c r="AJ83" s="281">
        <f t="shared" ca="1" si="21"/>
        <v>0</v>
      </c>
      <c r="AK83" s="281">
        <f t="shared" ca="1" si="21"/>
        <v>0</v>
      </c>
      <c r="AL83" s="281">
        <f t="shared" ca="1" si="21"/>
        <v>0</v>
      </c>
      <c r="AM83" s="281">
        <f t="shared" ca="1" si="21"/>
        <v>0</v>
      </c>
      <c r="AN83" s="281">
        <f t="shared" ca="1" si="21"/>
        <v>0</v>
      </c>
      <c r="AO83" s="281">
        <f t="shared" ca="1" si="21"/>
        <v>0</v>
      </c>
      <c r="AP83" s="281">
        <f t="shared" ca="1" si="21"/>
        <v>0</v>
      </c>
      <c r="AQ83" s="281">
        <f t="shared" ca="1" si="21"/>
        <v>0</v>
      </c>
      <c r="AR83" s="281">
        <f t="shared" ca="1" si="21"/>
        <v>0</v>
      </c>
      <c r="AS83" s="281">
        <f t="shared" ca="1" si="21"/>
        <v>0</v>
      </c>
      <c r="AT83" s="281">
        <f t="shared" ca="1" si="21"/>
        <v>0</v>
      </c>
      <c r="AU83" s="281">
        <f t="shared" ca="1" si="21"/>
        <v>0</v>
      </c>
      <c r="AV83" s="281">
        <f t="shared" ca="1" si="21"/>
        <v>0</v>
      </c>
      <c r="AW83" s="281">
        <f t="shared" ca="1" si="21"/>
        <v>0</v>
      </c>
      <c r="AX83" s="281">
        <f t="shared" ca="1" si="21"/>
        <v>0</v>
      </c>
      <c r="AY83" s="281">
        <f t="shared" ca="1" si="21"/>
        <v>0</v>
      </c>
      <c r="AZ83" s="281">
        <f t="shared" ca="1" si="21"/>
        <v>0</v>
      </c>
      <c r="BA83" s="281">
        <f t="shared" ca="1" si="21"/>
        <v>0</v>
      </c>
      <c r="BB83" s="281">
        <f t="shared" ca="1" si="21"/>
        <v>0</v>
      </c>
      <c r="BC83" s="281">
        <f t="shared" ca="1" si="21"/>
        <v>0</v>
      </c>
      <c r="BD83" s="281">
        <f t="shared" ca="1" si="21"/>
        <v>0</v>
      </c>
      <c r="BE83" s="281">
        <f t="shared" ca="1" si="21"/>
        <v>0</v>
      </c>
      <c r="BF83" s="281">
        <f t="shared" ca="1" si="21"/>
        <v>0</v>
      </c>
      <c r="BG83" s="281">
        <f t="shared" ca="1" si="21"/>
        <v>0</v>
      </c>
      <c r="BH83" s="282">
        <f t="shared" ca="1" si="21"/>
        <v>0</v>
      </c>
    </row>
    <row r="84" spans="2:60" ht="20.100000000000001" customHeight="1">
      <c r="B84" s="386"/>
      <c r="BH84" s="386"/>
    </row>
    <row r="85" spans="2:60" s="102" customFormat="1" ht="20.100000000000001" customHeight="1">
      <c r="B85" s="102" t="s">
        <v>1</v>
      </c>
    </row>
    <row r="86" spans="2:60" ht="20.100000000000001" customHeight="1" thickBot="1">
      <c r="B86" s="387"/>
      <c r="E86" s="251" t="s">
        <v>202</v>
      </c>
      <c r="F86" s="221" t="s">
        <v>226</v>
      </c>
      <c r="G86" s="221"/>
    </row>
    <row r="87" spans="2:60" ht="20.100000000000001" customHeight="1">
      <c r="B87" s="147"/>
      <c r="C87" s="148"/>
      <c r="D87" s="148"/>
      <c r="E87" s="148"/>
      <c r="F87" s="256" t="s">
        <v>97</v>
      </c>
      <c r="G87" s="148"/>
      <c r="H87" s="148"/>
      <c r="I87" s="148"/>
      <c r="J87" s="149"/>
      <c r="K87" s="154" t="s">
        <v>62</v>
      </c>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c r="AZ87" s="155"/>
      <c r="BA87" s="155"/>
      <c r="BB87" s="155"/>
      <c r="BC87" s="155"/>
      <c r="BD87" s="155"/>
      <c r="BE87" s="155"/>
      <c r="BF87" s="155"/>
      <c r="BG87" s="155"/>
      <c r="BH87" s="156"/>
    </row>
    <row r="88" spans="2:60" ht="20.100000000000001" customHeight="1">
      <c r="B88" s="150"/>
      <c r="C88" s="102"/>
      <c r="D88" s="102"/>
      <c r="E88" s="102"/>
      <c r="F88" s="257"/>
      <c r="G88" s="152"/>
      <c r="H88" s="152"/>
      <c r="I88" s="152"/>
      <c r="J88" s="157"/>
      <c r="K88" s="158">
        <v>1</v>
      </c>
      <c r="L88" s="158">
        <v>2</v>
      </c>
      <c r="M88" s="158">
        <v>3</v>
      </c>
      <c r="N88" s="158">
        <v>4</v>
      </c>
      <c r="O88" s="158">
        <v>5</v>
      </c>
      <c r="P88" s="158">
        <v>6</v>
      </c>
      <c r="Q88" s="158">
        <v>7</v>
      </c>
      <c r="R88" s="158">
        <v>8</v>
      </c>
      <c r="S88" s="158">
        <v>9</v>
      </c>
      <c r="T88" s="158">
        <v>10</v>
      </c>
      <c r="U88" s="158">
        <v>11</v>
      </c>
      <c r="V88" s="158">
        <v>12</v>
      </c>
      <c r="W88" s="158">
        <v>13</v>
      </c>
      <c r="X88" s="158">
        <v>14</v>
      </c>
      <c r="Y88" s="158">
        <v>15</v>
      </c>
      <c r="Z88" s="158">
        <v>16</v>
      </c>
      <c r="AA88" s="158">
        <v>17</v>
      </c>
      <c r="AB88" s="158">
        <v>18</v>
      </c>
      <c r="AC88" s="236">
        <v>19</v>
      </c>
      <c r="AD88" s="158">
        <v>20</v>
      </c>
      <c r="AE88" s="158">
        <v>21</v>
      </c>
      <c r="AF88" s="158">
        <v>22</v>
      </c>
      <c r="AG88" s="158">
        <v>23</v>
      </c>
      <c r="AH88" s="158">
        <v>24</v>
      </c>
      <c r="AI88" s="158">
        <v>25</v>
      </c>
      <c r="AJ88" s="158">
        <v>26</v>
      </c>
      <c r="AK88" s="158">
        <v>27</v>
      </c>
      <c r="AL88" s="158">
        <v>28</v>
      </c>
      <c r="AM88" s="158">
        <v>29</v>
      </c>
      <c r="AN88" s="158">
        <v>30</v>
      </c>
      <c r="AO88" s="158">
        <v>31</v>
      </c>
      <c r="AP88" s="158">
        <v>32</v>
      </c>
      <c r="AQ88" s="158">
        <v>33</v>
      </c>
      <c r="AR88" s="158">
        <v>34</v>
      </c>
      <c r="AS88" s="158">
        <v>35</v>
      </c>
      <c r="AT88" s="158">
        <v>36</v>
      </c>
      <c r="AU88" s="158">
        <v>37</v>
      </c>
      <c r="AV88" s="158">
        <v>38</v>
      </c>
      <c r="AW88" s="158">
        <v>39</v>
      </c>
      <c r="AX88" s="158">
        <v>40</v>
      </c>
      <c r="AY88" s="158">
        <v>41</v>
      </c>
      <c r="AZ88" s="158">
        <v>42</v>
      </c>
      <c r="BA88" s="158">
        <v>43</v>
      </c>
      <c r="BB88" s="158">
        <v>44</v>
      </c>
      <c r="BC88" s="158">
        <v>45</v>
      </c>
      <c r="BD88" s="158">
        <v>46</v>
      </c>
      <c r="BE88" s="158">
        <v>47</v>
      </c>
      <c r="BF88" s="158">
        <v>48</v>
      </c>
      <c r="BG88" s="158">
        <v>49</v>
      </c>
      <c r="BH88" s="159">
        <v>50</v>
      </c>
    </row>
    <row r="89" spans="2:60" ht="20.100000000000001" customHeight="1">
      <c r="B89" s="151" t="s">
        <v>20</v>
      </c>
      <c r="C89" s="152"/>
      <c r="D89" s="152"/>
      <c r="E89" s="153" t="s">
        <v>63</v>
      </c>
      <c r="F89" s="124">
        <f>K89-$H$10</f>
        <v>0</v>
      </c>
      <c r="G89" s="96">
        <f t="shared" ref="G89:J89" si="22">F89+1</f>
        <v>1</v>
      </c>
      <c r="H89" s="96">
        <f t="shared" si="22"/>
        <v>2</v>
      </c>
      <c r="I89" s="96">
        <f t="shared" si="22"/>
        <v>3</v>
      </c>
      <c r="J89" s="96">
        <f t="shared" si="22"/>
        <v>4</v>
      </c>
      <c r="K89" s="123">
        <f>$H$8</f>
        <v>0</v>
      </c>
      <c r="L89" s="33">
        <f>K89+1</f>
        <v>1</v>
      </c>
      <c r="M89" s="33">
        <f t="shared" ref="M89:N89" si="23">L89+1</f>
        <v>2</v>
      </c>
      <c r="N89" s="33">
        <f t="shared" si="23"/>
        <v>3</v>
      </c>
      <c r="O89" s="33">
        <f>N89+1</f>
        <v>4</v>
      </c>
      <c r="P89" s="33">
        <f t="shared" ref="P89:BH89" si="24">O89+1</f>
        <v>5</v>
      </c>
      <c r="Q89" s="33">
        <f t="shared" si="24"/>
        <v>6</v>
      </c>
      <c r="R89" s="33">
        <f t="shared" si="24"/>
        <v>7</v>
      </c>
      <c r="S89" s="33">
        <f t="shared" si="24"/>
        <v>8</v>
      </c>
      <c r="T89" s="33">
        <f t="shared" si="24"/>
        <v>9</v>
      </c>
      <c r="U89" s="33">
        <f t="shared" si="24"/>
        <v>10</v>
      </c>
      <c r="V89" s="33">
        <f t="shared" si="24"/>
        <v>11</v>
      </c>
      <c r="W89" s="33">
        <f t="shared" si="24"/>
        <v>12</v>
      </c>
      <c r="X89" s="33">
        <f t="shared" si="24"/>
        <v>13</v>
      </c>
      <c r="Y89" s="33">
        <f t="shared" si="24"/>
        <v>14</v>
      </c>
      <c r="Z89" s="33">
        <f t="shared" si="24"/>
        <v>15</v>
      </c>
      <c r="AA89" s="33">
        <f t="shared" si="24"/>
        <v>16</v>
      </c>
      <c r="AB89" s="33">
        <f t="shared" si="24"/>
        <v>17</v>
      </c>
      <c r="AC89" s="215">
        <f t="shared" si="24"/>
        <v>18</v>
      </c>
      <c r="AD89" s="33">
        <f t="shared" si="24"/>
        <v>19</v>
      </c>
      <c r="AE89" s="33">
        <f t="shared" si="24"/>
        <v>20</v>
      </c>
      <c r="AF89" s="33">
        <f t="shared" si="24"/>
        <v>21</v>
      </c>
      <c r="AG89" s="33">
        <f t="shared" si="24"/>
        <v>22</v>
      </c>
      <c r="AH89" s="33">
        <f t="shared" si="24"/>
        <v>23</v>
      </c>
      <c r="AI89" s="33">
        <f t="shared" si="24"/>
        <v>24</v>
      </c>
      <c r="AJ89" s="33">
        <f t="shared" si="24"/>
        <v>25</v>
      </c>
      <c r="AK89" s="33">
        <f t="shared" si="24"/>
        <v>26</v>
      </c>
      <c r="AL89" s="33">
        <f t="shared" si="24"/>
        <v>27</v>
      </c>
      <c r="AM89" s="33">
        <f t="shared" si="24"/>
        <v>28</v>
      </c>
      <c r="AN89" s="33">
        <f t="shared" si="24"/>
        <v>29</v>
      </c>
      <c r="AO89" s="33">
        <f t="shared" si="24"/>
        <v>30</v>
      </c>
      <c r="AP89" s="33">
        <f t="shared" si="24"/>
        <v>31</v>
      </c>
      <c r="AQ89" s="33">
        <f t="shared" si="24"/>
        <v>32</v>
      </c>
      <c r="AR89" s="33">
        <f t="shared" si="24"/>
        <v>33</v>
      </c>
      <c r="AS89" s="33">
        <f t="shared" si="24"/>
        <v>34</v>
      </c>
      <c r="AT89" s="33">
        <f t="shared" si="24"/>
        <v>35</v>
      </c>
      <c r="AU89" s="33">
        <f t="shared" si="24"/>
        <v>36</v>
      </c>
      <c r="AV89" s="33">
        <f t="shared" si="24"/>
        <v>37</v>
      </c>
      <c r="AW89" s="33">
        <f t="shared" si="24"/>
        <v>38</v>
      </c>
      <c r="AX89" s="33">
        <f t="shared" si="24"/>
        <v>39</v>
      </c>
      <c r="AY89" s="33">
        <f t="shared" si="24"/>
        <v>40</v>
      </c>
      <c r="AZ89" s="33">
        <f t="shared" si="24"/>
        <v>41</v>
      </c>
      <c r="BA89" s="33">
        <f t="shared" si="24"/>
        <v>42</v>
      </c>
      <c r="BB89" s="33">
        <f t="shared" si="24"/>
        <v>43</v>
      </c>
      <c r="BC89" s="33">
        <f t="shared" si="24"/>
        <v>44</v>
      </c>
      <c r="BD89" s="33">
        <f t="shared" si="24"/>
        <v>45</v>
      </c>
      <c r="BE89" s="33">
        <f t="shared" si="24"/>
        <v>46</v>
      </c>
      <c r="BF89" s="33">
        <f t="shared" si="24"/>
        <v>47</v>
      </c>
      <c r="BG89" s="33">
        <f t="shared" si="24"/>
        <v>48</v>
      </c>
      <c r="BH89" s="97">
        <f t="shared" si="24"/>
        <v>49</v>
      </c>
    </row>
    <row r="90" spans="2:60" ht="20.100000000000001" customHeight="1">
      <c r="B90" s="131" t="s">
        <v>187</v>
      </c>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237"/>
      <c r="AE90" s="237"/>
      <c r="AF90" s="237"/>
      <c r="AG90" s="237"/>
      <c r="AH90" s="237"/>
      <c r="AI90" s="237"/>
      <c r="AJ90" s="237"/>
      <c r="AK90" s="237"/>
      <c r="AL90" s="237"/>
      <c r="AM90" s="237"/>
      <c r="AN90" s="237"/>
      <c r="AO90" s="237"/>
      <c r="AP90" s="237"/>
      <c r="AQ90" s="237"/>
      <c r="AR90" s="237"/>
      <c r="AS90" s="237"/>
      <c r="AT90" s="237"/>
      <c r="AU90" s="237"/>
      <c r="AV90" s="237"/>
      <c r="AW90" s="237"/>
      <c r="AX90" s="237"/>
      <c r="AY90" s="237"/>
      <c r="AZ90" s="237"/>
      <c r="BA90" s="237"/>
      <c r="BB90" s="237"/>
      <c r="BC90" s="237"/>
      <c r="BD90" s="237"/>
      <c r="BE90" s="237"/>
      <c r="BF90" s="237"/>
      <c r="BG90" s="237"/>
      <c r="BH90" s="243"/>
    </row>
    <row r="91" spans="2:60" ht="20.100000000000001" customHeight="1">
      <c r="B91" s="133"/>
      <c r="C91" s="351" t="s">
        <v>224</v>
      </c>
      <c r="D91" s="127"/>
      <c r="E91" s="128"/>
      <c r="F91" s="168">
        <f>SUM(F92:F93)</f>
        <v>0</v>
      </c>
      <c r="G91" s="168">
        <f t="shared" ref="G91:BH91" si="25">SUM(G92:G93)</f>
        <v>0</v>
      </c>
      <c r="H91" s="168">
        <f t="shared" si="25"/>
        <v>0</v>
      </c>
      <c r="I91" s="168">
        <f t="shared" si="25"/>
        <v>0</v>
      </c>
      <c r="J91" s="168">
        <f t="shared" si="25"/>
        <v>0</v>
      </c>
      <c r="K91" s="168">
        <f t="shared" si="25"/>
        <v>0</v>
      </c>
      <c r="L91" s="168">
        <f t="shared" si="25"/>
        <v>0</v>
      </c>
      <c r="M91" s="168">
        <f t="shared" si="25"/>
        <v>0</v>
      </c>
      <c r="N91" s="168">
        <f t="shared" si="25"/>
        <v>0</v>
      </c>
      <c r="O91" s="168">
        <f t="shared" si="25"/>
        <v>0</v>
      </c>
      <c r="P91" s="168">
        <f t="shared" si="25"/>
        <v>0</v>
      </c>
      <c r="Q91" s="168">
        <f t="shared" si="25"/>
        <v>0</v>
      </c>
      <c r="R91" s="168">
        <f t="shared" si="25"/>
        <v>0</v>
      </c>
      <c r="S91" s="168">
        <f t="shared" si="25"/>
        <v>0</v>
      </c>
      <c r="T91" s="168">
        <f t="shared" si="25"/>
        <v>0</v>
      </c>
      <c r="U91" s="168">
        <f t="shared" si="25"/>
        <v>0</v>
      </c>
      <c r="V91" s="168">
        <f t="shared" si="25"/>
        <v>0</v>
      </c>
      <c r="W91" s="168">
        <f t="shared" si="25"/>
        <v>0</v>
      </c>
      <c r="X91" s="168">
        <f t="shared" si="25"/>
        <v>0</v>
      </c>
      <c r="Y91" s="168">
        <f t="shared" si="25"/>
        <v>0</v>
      </c>
      <c r="Z91" s="168">
        <f t="shared" si="25"/>
        <v>0</v>
      </c>
      <c r="AA91" s="168">
        <f t="shared" si="25"/>
        <v>0</v>
      </c>
      <c r="AB91" s="168">
        <f t="shared" si="25"/>
        <v>0</v>
      </c>
      <c r="AC91" s="168">
        <f t="shared" si="25"/>
        <v>0</v>
      </c>
      <c r="AD91" s="168">
        <f t="shared" si="25"/>
        <v>0</v>
      </c>
      <c r="AE91" s="168">
        <f t="shared" si="25"/>
        <v>0</v>
      </c>
      <c r="AF91" s="168">
        <f t="shared" si="25"/>
        <v>0</v>
      </c>
      <c r="AG91" s="168">
        <f t="shared" si="25"/>
        <v>0</v>
      </c>
      <c r="AH91" s="168">
        <f t="shared" si="25"/>
        <v>0</v>
      </c>
      <c r="AI91" s="168">
        <f t="shared" si="25"/>
        <v>0</v>
      </c>
      <c r="AJ91" s="168">
        <f t="shared" si="25"/>
        <v>0</v>
      </c>
      <c r="AK91" s="168">
        <f t="shared" si="25"/>
        <v>0</v>
      </c>
      <c r="AL91" s="168">
        <f t="shared" si="25"/>
        <v>0</v>
      </c>
      <c r="AM91" s="168">
        <f t="shared" si="25"/>
        <v>0</v>
      </c>
      <c r="AN91" s="168">
        <f t="shared" si="25"/>
        <v>0</v>
      </c>
      <c r="AO91" s="168">
        <f t="shared" si="25"/>
        <v>0</v>
      </c>
      <c r="AP91" s="168">
        <f t="shared" si="25"/>
        <v>0</v>
      </c>
      <c r="AQ91" s="168">
        <f t="shared" si="25"/>
        <v>0</v>
      </c>
      <c r="AR91" s="168">
        <f t="shared" si="25"/>
        <v>0</v>
      </c>
      <c r="AS91" s="168">
        <f t="shared" si="25"/>
        <v>0</v>
      </c>
      <c r="AT91" s="168">
        <f t="shared" si="25"/>
        <v>0</v>
      </c>
      <c r="AU91" s="168">
        <f t="shared" si="25"/>
        <v>0</v>
      </c>
      <c r="AV91" s="168">
        <f t="shared" si="25"/>
        <v>0</v>
      </c>
      <c r="AW91" s="168">
        <f t="shared" si="25"/>
        <v>0</v>
      </c>
      <c r="AX91" s="168">
        <f t="shared" si="25"/>
        <v>0</v>
      </c>
      <c r="AY91" s="168">
        <f t="shared" si="25"/>
        <v>0</v>
      </c>
      <c r="AZ91" s="168">
        <f t="shared" si="25"/>
        <v>0</v>
      </c>
      <c r="BA91" s="168">
        <f t="shared" si="25"/>
        <v>0</v>
      </c>
      <c r="BB91" s="168">
        <f t="shared" si="25"/>
        <v>0</v>
      </c>
      <c r="BC91" s="168">
        <f t="shared" si="25"/>
        <v>0</v>
      </c>
      <c r="BD91" s="168">
        <f t="shared" si="25"/>
        <v>0</v>
      </c>
      <c r="BE91" s="168">
        <f t="shared" si="25"/>
        <v>0</v>
      </c>
      <c r="BF91" s="168">
        <f t="shared" si="25"/>
        <v>0</v>
      </c>
      <c r="BG91" s="168">
        <f t="shared" si="25"/>
        <v>0</v>
      </c>
      <c r="BH91" s="169">
        <f t="shared" si="25"/>
        <v>0</v>
      </c>
    </row>
    <row r="92" spans="2:60" ht="20.100000000000001" customHeight="1">
      <c r="B92" s="133"/>
      <c r="C92" s="129"/>
      <c r="D92" s="126" t="s">
        <v>265</v>
      </c>
      <c r="E92" s="128"/>
      <c r="F92" s="34"/>
      <c r="G92" s="34"/>
      <c r="H92" s="34"/>
      <c r="I92" s="34"/>
      <c r="J92" s="34"/>
      <c r="K92" s="105" t="str">
        <f>収入③!C23</f>
        <v/>
      </c>
      <c r="L92" s="105" t="str">
        <f>収入③!D23</f>
        <v/>
      </c>
      <c r="M92" s="105" t="str">
        <f>収入③!E23</f>
        <v/>
      </c>
      <c r="N92" s="105" t="str">
        <f>収入③!F23</f>
        <v/>
      </c>
      <c r="O92" s="105" t="str">
        <f>収入③!G23</f>
        <v/>
      </c>
      <c r="P92" s="105" t="str">
        <f>収入③!H23</f>
        <v/>
      </c>
      <c r="Q92" s="105" t="str">
        <f>収入③!I23</f>
        <v/>
      </c>
      <c r="R92" s="105" t="str">
        <f>収入③!J23</f>
        <v/>
      </c>
      <c r="S92" s="105" t="str">
        <f>収入③!K23</f>
        <v/>
      </c>
      <c r="T92" s="105" t="str">
        <f>収入③!L23</f>
        <v/>
      </c>
      <c r="U92" s="105" t="str">
        <f>収入③!M23</f>
        <v/>
      </c>
      <c r="V92" s="105" t="str">
        <f>収入③!N23</f>
        <v/>
      </c>
      <c r="W92" s="105" t="str">
        <f>収入③!O23</f>
        <v/>
      </c>
      <c r="X92" s="105" t="str">
        <f>収入③!P23</f>
        <v/>
      </c>
      <c r="Y92" s="105" t="str">
        <f>収入③!Q23</f>
        <v/>
      </c>
      <c r="Z92" s="105" t="str">
        <f>収入③!R23</f>
        <v/>
      </c>
      <c r="AA92" s="105" t="str">
        <f>収入③!S23</f>
        <v/>
      </c>
      <c r="AB92" s="105" t="str">
        <f>収入③!T23</f>
        <v/>
      </c>
      <c r="AC92" s="105" t="str">
        <f>収入③!U23</f>
        <v/>
      </c>
      <c r="AD92" s="105" t="str">
        <f>収入③!V23</f>
        <v/>
      </c>
      <c r="AE92" s="105" t="str">
        <f>収入③!W23</f>
        <v/>
      </c>
      <c r="AF92" s="105" t="str">
        <f>収入③!X23</f>
        <v/>
      </c>
      <c r="AG92" s="105" t="str">
        <f>収入③!Y23</f>
        <v/>
      </c>
      <c r="AH92" s="105" t="str">
        <f>収入③!Z23</f>
        <v/>
      </c>
      <c r="AI92" s="105" t="str">
        <f>収入③!AA23</f>
        <v/>
      </c>
      <c r="AJ92" s="105" t="str">
        <f>収入③!AB23</f>
        <v/>
      </c>
      <c r="AK92" s="105" t="str">
        <f>収入③!AC23</f>
        <v/>
      </c>
      <c r="AL92" s="105" t="str">
        <f>収入③!AD23</f>
        <v/>
      </c>
      <c r="AM92" s="105" t="str">
        <f>収入③!AE23</f>
        <v/>
      </c>
      <c r="AN92" s="105" t="str">
        <f>収入③!AF23</f>
        <v/>
      </c>
      <c r="AO92" s="105" t="str">
        <f>収入③!AG23</f>
        <v/>
      </c>
      <c r="AP92" s="105" t="str">
        <f>収入③!AH23</f>
        <v/>
      </c>
      <c r="AQ92" s="105" t="str">
        <f>収入③!AI23</f>
        <v/>
      </c>
      <c r="AR92" s="105" t="str">
        <f>収入③!AJ23</f>
        <v/>
      </c>
      <c r="AS92" s="105" t="str">
        <f>収入③!AK23</f>
        <v/>
      </c>
      <c r="AT92" s="105" t="str">
        <f>収入③!AL23</f>
        <v/>
      </c>
      <c r="AU92" s="105" t="str">
        <f>収入③!AM23</f>
        <v/>
      </c>
      <c r="AV92" s="105" t="str">
        <f>収入③!AN23</f>
        <v/>
      </c>
      <c r="AW92" s="105" t="str">
        <f>収入③!AO23</f>
        <v/>
      </c>
      <c r="AX92" s="105" t="str">
        <f>収入③!AP23</f>
        <v/>
      </c>
      <c r="AY92" s="105" t="str">
        <f>収入③!AQ23</f>
        <v/>
      </c>
      <c r="AZ92" s="105" t="str">
        <f>収入③!AR23</f>
        <v/>
      </c>
      <c r="BA92" s="105" t="str">
        <f>収入③!AS23</f>
        <v/>
      </c>
      <c r="BB92" s="105" t="str">
        <f>収入③!AT23</f>
        <v/>
      </c>
      <c r="BC92" s="105" t="str">
        <f>収入③!AU23</f>
        <v/>
      </c>
      <c r="BD92" s="105" t="str">
        <f>収入③!AV23</f>
        <v/>
      </c>
      <c r="BE92" s="105" t="str">
        <f>収入③!AW23</f>
        <v/>
      </c>
      <c r="BF92" s="105" t="str">
        <f>収入③!AX23</f>
        <v/>
      </c>
      <c r="BG92" s="105" t="str">
        <f>収入③!AY23</f>
        <v/>
      </c>
      <c r="BH92" s="82" t="str">
        <f>収入③!AZ23</f>
        <v/>
      </c>
    </row>
    <row r="93" spans="2:60" ht="20.100000000000001" customHeight="1">
      <c r="B93" s="133"/>
      <c r="C93" s="129"/>
      <c r="D93" s="253" t="s">
        <v>230</v>
      </c>
      <c r="E93" s="128"/>
      <c r="F93" s="168">
        <f t="shared" ref="F93:BH93" si="26">SUM(F94:F96)</f>
        <v>0</v>
      </c>
      <c r="G93" s="168">
        <f t="shared" si="26"/>
        <v>0</v>
      </c>
      <c r="H93" s="168">
        <f t="shared" si="26"/>
        <v>0</v>
      </c>
      <c r="I93" s="168">
        <f t="shared" si="26"/>
        <v>0</v>
      </c>
      <c r="J93" s="168">
        <f t="shared" si="26"/>
        <v>0</v>
      </c>
      <c r="K93" s="168">
        <f t="shared" si="26"/>
        <v>0</v>
      </c>
      <c r="L93" s="168">
        <f t="shared" si="26"/>
        <v>0</v>
      </c>
      <c r="M93" s="168">
        <f t="shared" si="26"/>
        <v>0</v>
      </c>
      <c r="N93" s="168">
        <f t="shared" si="26"/>
        <v>0</v>
      </c>
      <c r="O93" s="168">
        <f t="shared" si="26"/>
        <v>0</v>
      </c>
      <c r="P93" s="168">
        <f t="shared" si="26"/>
        <v>0</v>
      </c>
      <c r="Q93" s="168">
        <f t="shared" si="26"/>
        <v>0</v>
      </c>
      <c r="R93" s="168">
        <f t="shared" si="26"/>
        <v>0</v>
      </c>
      <c r="S93" s="168">
        <f t="shared" si="26"/>
        <v>0</v>
      </c>
      <c r="T93" s="168">
        <f t="shared" si="26"/>
        <v>0</v>
      </c>
      <c r="U93" s="168">
        <f t="shared" si="26"/>
        <v>0</v>
      </c>
      <c r="V93" s="168">
        <f t="shared" si="26"/>
        <v>0</v>
      </c>
      <c r="W93" s="168">
        <f t="shared" si="26"/>
        <v>0</v>
      </c>
      <c r="X93" s="168">
        <f t="shared" si="26"/>
        <v>0</v>
      </c>
      <c r="Y93" s="168">
        <f t="shared" si="26"/>
        <v>0</v>
      </c>
      <c r="Z93" s="168">
        <f t="shared" si="26"/>
        <v>0</v>
      </c>
      <c r="AA93" s="168">
        <f t="shared" si="26"/>
        <v>0</v>
      </c>
      <c r="AB93" s="168">
        <f t="shared" si="26"/>
        <v>0</v>
      </c>
      <c r="AC93" s="168">
        <f t="shared" si="26"/>
        <v>0</v>
      </c>
      <c r="AD93" s="168">
        <f t="shared" si="26"/>
        <v>0</v>
      </c>
      <c r="AE93" s="168">
        <f t="shared" si="26"/>
        <v>0</v>
      </c>
      <c r="AF93" s="168">
        <f t="shared" si="26"/>
        <v>0</v>
      </c>
      <c r="AG93" s="168">
        <f t="shared" si="26"/>
        <v>0</v>
      </c>
      <c r="AH93" s="168">
        <f t="shared" si="26"/>
        <v>0</v>
      </c>
      <c r="AI93" s="168">
        <f t="shared" si="26"/>
        <v>0</v>
      </c>
      <c r="AJ93" s="168">
        <f t="shared" si="26"/>
        <v>0</v>
      </c>
      <c r="AK93" s="168">
        <f t="shared" si="26"/>
        <v>0</v>
      </c>
      <c r="AL93" s="168">
        <f t="shared" si="26"/>
        <v>0</v>
      </c>
      <c r="AM93" s="168">
        <f t="shared" si="26"/>
        <v>0</v>
      </c>
      <c r="AN93" s="168">
        <f t="shared" si="26"/>
        <v>0</v>
      </c>
      <c r="AO93" s="168">
        <f t="shared" si="26"/>
        <v>0</v>
      </c>
      <c r="AP93" s="168">
        <f t="shared" si="26"/>
        <v>0</v>
      </c>
      <c r="AQ93" s="168">
        <f t="shared" si="26"/>
        <v>0</v>
      </c>
      <c r="AR93" s="168">
        <f t="shared" si="26"/>
        <v>0</v>
      </c>
      <c r="AS93" s="168">
        <f t="shared" si="26"/>
        <v>0</v>
      </c>
      <c r="AT93" s="168">
        <f t="shared" si="26"/>
        <v>0</v>
      </c>
      <c r="AU93" s="168">
        <f t="shared" si="26"/>
        <v>0</v>
      </c>
      <c r="AV93" s="168">
        <f t="shared" si="26"/>
        <v>0</v>
      </c>
      <c r="AW93" s="168">
        <f t="shared" si="26"/>
        <v>0</v>
      </c>
      <c r="AX93" s="168">
        <f t="shared" si="26"/>
        <v>0</v>
      </c>
      <c r="AY93" s="168">
        <f t="shared" si="26"/>
        <v>0</v>
      </c>
      <c r="AZ93" s="168">
        <f t="shared" si="26"/>
        <v>0</v>
      </c>
      <c r="BA93" s="168">
        <f t="shared" si="26"/>
        <v>0</v>
      </c>
      <c r="BB93" s="168">
        <f t="shared" si="26"/>
        <v>0</v>
      </c>
      <c r="BC93" s="168">
        <f t="shared" si="26"/>
        <v>0</v>
      </c>
      <c r="BD93" s="168">
        <f t="shared" si="26"/>
        <v>0</v>
      </c>
      <c r="BE93" s="168">
        <f t="shared" si="26"/>
        <v>0</v>
      </c>
      <c r="BF93" s="168">
        <f t="shared" si="26"/>
        <v>0</v>
      </c>
      <c r="BG93" s="168">
        <f t="shared" si="26"/>
        <v>0</v>
      </c>
      <c r="BH93" s="169">
        <f t="shared" si="26"/>
        <v>0</v>
      </c>
    </row>
    <row r="94" spans="2:60" ht="20.100000000000001" customHeight="1">
      <c r="B94" s="133"/>
      <c r="C94" s="129"/>
      <c r="D94" s="129"/>
      <c r="E94" s="128" t="s">
        <v>231</v>
      </c>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41"/>
    </row>
    <row r="95" spans="2:60" ht="20.100000000000001" customHeight="1">
      <c r="B95" s="133"/>
      <c r="C95" s="129"/>
      <c r="D95" s="129"/>
      <c r="E95" s="128" t="s">
        <v>266</v>
      </c>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41"/>
    </row>
    <row r="96" spans="2:60" ht="20.100000000000001" customHeight="1">
      <c r="B96" s="133"/>
      <c r="C96" s="129"/>
      <c r="D96" s="129"/>
      <c r="E96" s="213"/>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41"/>
    </row>
    <row r="97" spans="2:60" ht="20.100000000000001" customHeight="1">
      <c r="B97" s="133"/>
      <c r="C97" s="253" t="s">
        <v>225</v>
      </c>
      <c r="D97" s="127"/>
      <c r="E97" s="128"/>
      <c r="F97" s="168">
        <f t="shared" ref="F97:BH97" si="27">SUM(F98:F103)</f>
        <v>0</v>
      </c>
      <c r="G97" s="168">
        <f t="shared" si="27"/>
        <v>0</v>
      </c>
      <c r="H97" s="168">
        <f t="shared" si="27"/>
        <v>0</v>
      </c>
      <c r="I97" s="168">
        <f t="shared" si="27"/>
        <v>0</v>
      </c>
      <c r="J97" s="168">
        <f t="shared" si="27"/>
        <v>0</v>
      </c>
      <c r="K97" s="168">
        <f t="shared" si="27"/>
        <v>0</v>
      </c>
      <c r="L97" s="168">
        <f t="shared" si="27"/>
        <v>0</v>
      </c>
      <c r="M97" s="168">
        <f t="shared" si="27"/>
        <v>0</v>
      </c>
      <c r="N97" s="168">
        <f t="shared" si="27"/>
        <v>0</v>
      </c>
      <c r="O97" s="168">
        <f t="shared" si="27"/>
        <v>0</v>
      </c>
      <c r="P97" s="168">
        <f t="shared" si="27"/>
        <v>0</v>
      </c>
      <c r="Q97" s="168">
        <f t="shared" si="27"/>
        <v>0</v>
      </c>
      <c r="R97" s="168">
        <f t="shared" si="27"/>
        <v>0</v>
      </c>
      <c r="S97" s="168">
        <f t="shared" si="27"/>
        <v>0</v>
      </c>
      <c r="T97" s="168">
        <f t="shared" si="27"/>
        <v>0</v>
      </c>
      <c r="U97" s="168">
        <f t="shared" si="27"/>
        <v>0</v>
      </c>
      <c r="V97" s="168">
        <f t="shared" si="27"/>
        <v>0</v>
      </c>
      <c r="W97" s="168">
        <f t="shared" si="27"/>
        <v>0</v>
      </c>
      <c r="X97" s="168">
        <f t="shared" si="27"/>
        <v>0</v>
      </c>
      <c r="Y97" s="168">
        <f t="shared" si="27"/>
        <v>0</v>
      </c>
      <c r="Z97" s="168">
        <f t="shared" si="27"/>
        <v>0</v>
      </c>
      <c r="AA97" s="168">
        <f t="shared" si="27"/>
        <v>0</v>
      </c>
      <c r="AB97" s="168">
        <f t="shared" si="27"/>
        <v>0</v>
      </c>
      <c r="AC97" s="168">
        <f t="shared" si="27"/>
        <v>0</v>
      </c>
      <c r="AD97" s="168">
        <f t="shared" si="27"/>
        <v>0</v>
      </c>
      <c r="AE97" s="168">
        <f t="shared" si="27"/>
        <v>0</v>
      </c>
      <c r="AF97" s="168">
        <f t="shared" si="27"/>
        <v>0</v>
      </c>
      <c r="AG97" s="168">
        <f t="shared" si="27"/>
        <v>0</v>
      </c>
      <c r="AH97" s="168">
        <f t="shared" si="27"/>
        <v>0</v>
      </c>
      <c r="AI97" s="168">
        <f t="shared" si="27"/>
        <v>0</v>
      </c>
      <c r="AJ97" s="168">
        <f t="shared" si="27"/>
        <v>0</v>
      </c>
      <c r="AK97" s="168">
        <f t="shared" si="27"/>
        <v>0</v>
      </c>
      <c r="AL97" s="168">
        <f t="shared" si="27"/>
        <v>0</v>
      </c>
      <c r="AM97" s="168">
        <f t="shared" si="27"/>
        <v>0</v>
      </c>
      <c r="AN97" s="168">
        <f t="shared" si="27"/>
        <v>0</v>
      </c>
      <c r="AO97" s="168">
        <f t="shared" si="27"/>
        <v>0</v>
      </c>
      <c r="AP97" s="168">
        <f t="shared" si="27"/>
        <v>0</v>
      </c>
      <c r="AQ97" s="168">
        <f t="shared" si="27"/>
        <v>0</v>
      </c>
      <c r="AR97" s="168">
        <f t="shared" si="27"/>
        <v>0</v>
      </c>
      <c r="AS97" s="168">
        <f t="shared" si="27"/>
        <v>0</v>
      </c>
      <c r="AT97" s="168">
        <f t="shared" si="27"/>
        <v>0</v>
      </c>
      <c r="AU97" s="168">
        <f t="shared" si="27"/>
        <v>0</v>
      </c>
      <c r="AV97" s="168">
        <f t="shared" si="27"/>
        <v>0</v>
      </c>
      <c r="AW97" s="168">
        <f t="shared" si="27"/>
        <v>0</v>
      </c>
      <c r="AX97" s="168">
        <f t="shared" si="27"/>
        <v>0</v>
      </c>
      <c r="AY97" s="168">
        <f t="shared" si="27"/>
        <v>0</v>
      </c>
      <c r="AZ97" s="168">
        <f t="shared" si="27"/>
        <v>0</v>
      </c>
      <c r="BA97" s="168">
        <f t="shared" si="27"/>
        <v>0</v>
      </c>
      <c r="BB97" s="168">
        <f t="shared" si="27"/>
        <v>0</v>
      </c>
      <c r="BC97" s="168">
        <f t="shared" si="27"/>
        <v>0</v>
      </c>
      <c r="BD97" s="168">
        <f t="shared" si="27"/>
        <v>0</v>
      </c>
      <c r="BE97" s="168">
        <f t="shared" si="27"/>
        <v>0</v>
      </c>
      <c r="BF97" s="168">
        <f t="shared" si="27"/>
        <v>0</v>
      </c>
      <c r="BG97" s="168">
        <f t="shared" si="27"/>
        <v>0</v>
      </c>
      <c r="BH97" s="169">
        <f t="shared" si="27"/>
        <v>0</v>
      </c>
    </row>
    <row r="98" spans="2:60" ht="20.100000000000001" customHeight="1">
      <c r="B98" s="133"/>
      <c r="C98" s="129"/>
      <c r="D98" s="126" t="s">
        <v>232</v>
      </c>
      <c r="E98" s="128"/>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41"/>
    </row>
    <row r="99" spans="2:60" ht="20.100000000000001" customHeight="1">
      <c r="B99" s="133"/>
      <c r="C99" s="129"/>
      <c r="D99" s="126" t="s">
        <v>233</v>
      </c>
      <c r="E99" s="128"/>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41"/>
    </row>
    <row r="100" spans="2:60" ht="20.100000000000001" customHeight="1">
      <c r="B100" s="133"/>
      <c r="C100" s="129"/>
      <c r="D100" s="126" t="s">
        <v>234</v>
      </c>
      <c r="E100" s="128"/>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41"/>
    </row>
    <row r="101" spans="2:60" ht="20.100000000000001" customHeight="1">
      <c r="B101" s="133"/>
      <c r="C101" s="129"/>
      <c r="D101" s="126" t="s">
        <v>235</v>
      </c>
      <c r="E101" s="128"/>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41"/>
    </row>
    <row r="102" spans="2:60" ht="20.100000000000001" customHeight="1">
      <c r="B102" s="133"/>
      <c r="C102" s="129"/>
      <c r="D102" s="126" t="s">
        <v>236</v>
      </c>
      <c r="E102" s="128"/>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41"/>
    </row>
    <row r="103" spans="2:60" ht="20.100000000000001" customHeight="1">
      <c r="B103" s="133"/>
      <c r="C103" s="129"/>
      <c r="D103" s="525"/>
      <c r="E103" s="498"/>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41"/>
    </row>
    <row r="104" spans="2:60" ht="20.100000000000001" customHeight="1" thickBot="1">
      <c r="B104" s="133"/>
      <c r="C104" s="253" t="s">
        <v>229</v>
      </c>
      <c r="D104" s="130"/>
      <c r="E104" s="260"/>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43"/>
    </row>
    <row r="105" spans="2:60" ht="20.100000000000001" customHeight="1" thickTop="1">
      <c r="B105" s="252" t="s">
        <v>228</v>
      </c>
      <c r="C105" s="261"/>
      <c r="D105" s="261"/>
      <c r="E105" s="261"/>
      <c r="F105" s="106">
        <f t="shared" ref="F105:BH105" si="28">SUM(F91,F97,F104)</f>
        <v>0</v>
      </c>
      <c r="G105" s="106">
        <f t="shared" si="28"/>
        <v>0</v>
      </c>
      <c r="H105" s="106">
        <f t="shared" si="28"/>
        <v>0</v>
      </c>
      <c r="I105" s="106">
        <f t="shared" si="28"/>
        <v>0</v>
      </c>
      <c r="J105" s="106">
        <f t="shared" si="28"/>
        <v>0</v>
      </c>
      <c r="K105" s="106">
        <f t="shared" si="28"/>
        <v>0</v>
      </c>
      <c r="L105" s="106">
        <f t="shared" si="28"/>
        <v>0</v>
      </c>
      <c r="M105" s="106">
        <f t="shared" si="28"/>
        <v>0</v>
      </c>
      <c r="N105" s="106">
        <f t="shared" si="28"/>
        <v>0</v>
      </c>
      <c r="O105" s="106">
        <f t="shared" si="28"/>
        <v>0</v>
      </c>
      <c r="P105" s="106">
        <f t="shared" si="28"/>
        <v>0</v>
      </c>
      <c r="Q105" s="106">
        <f t="shared" si="28"/>
        <v>0</v>
      </c>
      <c r="R105" s="106">
        <f t="shared" si="28"/>
        <v>0</v>
      </c>
      <c r="S105" s="106">
        <f t="shared" si="28"/>
        <v>0</v>
      </c>
      <c r="T105" s="106">
        <f t="shared" si="28"/>
        <v>0</v>
      </c>
      <c r="U105" s="106">
        <f t="shared" si="28"/>
        <v>0</v>
      </c>
      <c r="V105" s="106">
        <f t="shared" si="28"/>
        <v>0</v>
      </c>
      <c r="W105" s="106">
        <f t="shared" si="28"/>
        <v>0</v>
      </c>
      <c r="X105" s="106">
        <f t="shared" si="28"/>
        <v>0</v>
      </c>
      <c r="Y105" s="106">
        <f t="shared" si="28"/>
        <v>0</v>
      </c>
      <c r="Z105" s="106">
        <f t="shared" si="28"/>
        <v>0</v>
      </c>
      <c r="AA105" s="106">
        <f t="shared" si="28"/>
        <v>0</v>
      </c>
      <c r="AB105" s="106">
        <f t="shared" si="28"/>
        <v>0</v>
      </c>
      <c r="AC105" s="106">
        <f t="shared" si="28"/>
        <v>0</v>
      </c>
      <c r="AD105" s="106">
        <f t="shared" si="28"/>
        <v>0</v>
      </c>
      <c r="AE105" s="106">
        <f t="shared" si="28"/>
        <v>0</v>
      </c>
      <c r="AF105" s="106">
        <f t="shared" si="28"/>
        <v>0</v>
      </c>
      <c r="AG105" s="106">
        <f t="shared" si="28"/>
        <v>0</v>
      </c>
      <c r="AH105" s="106">
        <f t="shared" si="28"/>
        <v>0</v>
      </c>
      <c r="AI105" s="106">
        <f t="shared" si="28"/>
        <v>0</v>
      </c>
      <c r="AJ105" s="106">
        <f t="shared" si="28"/>
        <v>0</v>
      </c>
      <c r="AK105" s="106">
        <f t="shared" si="28"/>
        <v>0</v>
      </c>
      <c r="AL105" s="106">
        <f t="shared" si="28"/>
        <v>0</v>
      </c>
      <c r="AM105" s="106">
        <f t="shared" si="28"/>
        <v>0</v>
      </c>
      <c r="AN105" s="106">
        <f t="shared" si="28"/>
        <v>0</v>
      </c>
      <c r="AO105" s="106">
        <f t="shared" si="28"/>
        <v>0</v>
      </c>
      <c r="AP105" s="106">
        <f t="shared" si="28"/>
        <v>0</v>
      </c>
      <c r="AQ105" s="106">
        <f t="shared" si="28"/>
        <v>0</v>
      </c>
      <c r="AR105" s="106">
        <f t="shared" si="28"/>
        <v>0</v>
      </c>
      <c r="AS105" s="106">
        <f t="shared" si="28"/>
        <v>0</v>
      </c>
      <c r="AT105" s="106">
        <f t="shared" si="28"/>
        <v>0</v>
      </c>
      <c r="AU105" s="106">
        <f t="shared" si="28"/>
        <v>0</v>
      </c>
      <c r="AV105" s="106">
        <f t="shared" si="28"/>
        <v>0</v>
      </c>
      <c r="AW105" s="106">
        <f t="shared" si="28"/>
        <v>0</v>
      </c>
      <c r="AX105" s="106">
        <f t="shared" si="28"/>
        <v>0</v>
      </c>
      <c r="AY105" s="106">
        <f t="shared" si="28"/>
        <v>0</v>
      </c>
      <c r="AZ105" s="106">
        <f t="shared" si="28"/>
        <v>0</v>
      </c>
      <c r="BA105" s="106">
        <f t="shared" si="28"/>
        <v>0</v>
      </c>
      <c r="BB105" s="106">
        <f t="shared" si="28"/>
        <v>0</v>
      </c>
      <c r="BC105" s="106">
        <f t="shared" si="28"/>
        <v>0</v>
      </c>
      <c r="BD105" s="106">
        <f t="shared" si="28"/>
        <v>0</v>
      </c>
      <c r="BE105" s="106">
        <f t="shared" si="28"/>
        <v>0</v>
      </c>
      <c r="BF105" s="106">
        <f t="shared" si="28"/>
        <v>0</v>
      </c>
      <c r="BG105" s="106">
        <f t="shared" si="28"/>
        <v>0</v>
      </c>
      <c r="BH105" s="120">
        <f t="shared" si="28"/>
        <v>0</v>
      </c>
    </row>
    <row r="106" spans="2:60" ht="20.100000000000001" customHeight="1">
      <c r="B106" s="131" t="s">
        <v>189</v>
      </c>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32"/>
    </row>
    <row r="107" spans="2:60" ht="20.100000000000001" customHeight="1">
      <c r="B107" s="134"/>
      <c r="C107" s="351" t="s">
        <v>238</v>
      </c>
      <c r="D107" s="127"/>
      <c r="E107" s="128"/>
      <c r="F107" s="168">
        <f t="shared" ref="F107:AK107" si="29">SUM(F108:F111)</f>
        <v>0</v>
      </c>
      <c r="G107" s="168">
        <f t="shared" si="29"/>
        <v>0</v>
      </c>
      <c r="H107" s="168">
        <f t="shared" si="29"/>
        <v>0</v>
      </c>
      <c r="I107" s="168">
        <f t="shared" si="29"/>
        <v>0</v>
      </c>
      <c r="J107" s="168">
        <f t="shared" si="29"/>
        <v>0</v>
      </c>
      <c r="K107" s="168">
        <f t="shared" si="29"/>
        <v>0</v>
      </c>
      <c r="L107" s="168">
        <f t="shared" si="29"/>
        <v>0</v>
      </c>
      <c r="M107" s="168">
        <f t="shared" si="29"/>
        <v>0</v>
      </c>
      <c r="N107" s="168">
        <f t="shared" si="29"/>
        <v>0</v>
      </c>
      <c r="O107" s="168">
        <f t="shared" si="29"/>
        <v>0</v>
      </c>
      <c r="P107" s="168">
        <f t="shared" si="29"/>
        <v>0</v>
      </c>
      <c r="Q107" s="168">
        <f t="shared" si="29"/>
        <v>0</v>
      </c>
      <c r="R107" s="168">
        <f t="shared" si="29"/>
        <v>0</v>
      </c>
      <c r="S107" s="168">
        <f t="shared" si="29"/>
        <v>0</v>
      </c>
      <c r="T107" s="168">
        <f t="shared" si="29"/>
        <v>0</v>
      </c>
      <c r="U107" s="168">
        <f t="shared" si="29"/>
        <v>0</v>
      </c>
      <c r="V107" s="168">
        <f t="shared" si="29"/>
        <v>0</v>
      </c>
      <c r="W107" s="168">
        <f t="shared" si="29"/>
        <v>0</v>
      </c>
      <c r="X107" s="168">
        <f t="shared" si="29"/>
        <v>0</v>
      </c>
      <c r="Y107" s="168">
        <f t="shared" si="29"/>
        <v>0</v>
      </c>
      <c r="Z107" s="168">
        <f t="shared" si="29"/>
        <v>0</v>
      </c>
      <c r="AA107" s="168">
        <f t="shared" si="29"/>
        <v>0</v>
      </c>
      <c r="AB107" s="168">
        <f t="shared" si="29"/>
        <v>0</v>
      </c>
      <c r="AC107" s="168">
        <f t="shared" si="29"/>
        <v>0</v>
      </c>
      <c r="AD107" s="168">
        <f t="shared" si="29"/>
        <v>0</v>
      </c>
      <c r="AE107" s="168">
        <f t="shared" si="29"/>
        <v>0</v>
      </c>
      <c r="AF107" s="168">
        <f t="shared" si="29"/>
        <v>0</v>
      </c>
      <c r="AG107" s="168">
        <f t="shared" si="29"/>
        <v>0</v>
      </c>
      <c r="AH107" s="168">
        <f t="shared" si="29"/>
        <v>0</v>
      </c>
      <c r="AI107" s="168">
        <f t="shared" si="29"/>
        <v>0</v>
      </c>
      <c r="AJ107" s="168">
        <f t="shared" si="29"/>
        <v>0</v>
      </c>
      <c r="AK107" s="168">
        <f t="shared" si="29"/>
        <v>0</v>
      </c>
      <c r="AL107" s="168">
        <f t="shared" ref="AL107:BH107" si="30">SUM(AL108:AL111)</f>
        <v>0</v>
      </c>
      <c r="AM107" s="168">
        <f t="shared" si="30"/>
        <v>0</v>
      </c>
      <c r="AN107" s="168">
        <f t="shared" si="30"/>
        <v>0</v>
      </c>
      <c r="AO107" s="168">
        <f t="shared" si="30"/>
        <v>0</v>
      </c>
      <c r="AP107" s="168">
        <f t="shared" si="30"/>
        <v>0</v>
      </c>
      <c r="AQ107" s="168">
        <f t="shared" si="30"/>
        <v>0</v>
      </c>
      <c r="AR107" s="168">
        <f t="shared" si="30"/>
        <v>0</v>
      </c>
      <c r="AS107" s="168">
        <f t="shared" si="30"/>
        <v>0</v>
      </c>
      <c r="AT107" s="168">
        <f t="shared" si="30"/>
        <v>0</v>
      </c>
      <c r="AU107" s="168">
        <f t="shared" si="30"/>
        <v>0</v>
      </c>
      <c r="AV107" s="168">
        <f t="shared" si="30"/>
        <v>0</v>
      </c>
      <c r="AW107" s="168">
        <f t="shared" si="30"/>
        <v>0</v>
      </c>
      <c r="AX107" s="168">
        <f t="shared" si="30"/>
        <v>0</v>
      </c>
      <c r="AY107" s="168">
        <f t="shared" si="30"/>
        <v>0</v>
      </c>
      <c r="AZ107" s="168">
        <f t="shared" si="30"/>
        <v>0</v>
      </c>
      <c r="BA107" s="168">
        <f t="shared" si="30"/>
        <v>0</v>
      </c>
      <c r="BB107" s="168">
        <f t="shared" si="30"/>
        <v>0</v>
      </c>
      <c r="BC107" s="168">
        <f t="shared" si="30"/>
        <v>0</v>
      </c>
      <c r="BD107" s="168">
        <f t="shared" si="30"/>
        <v>0</v>
      </c>
      <c r="BE107" s="168">
        <f t="shared" si="30"/>
        <v>0</v>
      </c>
      <c r="BF107" s="168">
        <f t="shared" si="30"/>
        <v>0</v>
      </c>
      <c r="BG107" s="168">
        <f t="shared" si="30"/>
        <v>0</v>
      </c>
      <c r="BH107" s="169">
        <f t="shared" si="30"/>
        <v>0</v>
      </c>
    </row>
    <row r="108" spans="2:60" ht="20.100000000000001" customHeight="1">
      <c r="B108" s="133"/>
      <c r="C108" s="129"/>
      <c r="D108" s="127" t="s">
        <v>170</v>
      </c>
      <c r="E108" s="128"/>
      <c r="F108" s="99"/>
      <c r="G108" s="99"/>
      <c r="H108" s="99"/>
      <c r="I108" s="99"/>
      <c r="J108" s="99"/>
      <c r="K108" s="168" t="str">
        <f>支出③!K45</f>
        <v/>
      </c>
      <c r="L108" s="168" t="str">
        <f>支出③!L45</f>
        <v/>
      </c>
      <c r="M108" s="168" t="str">
        <f>支出③!M45</f>
        <v/>
      </c>
      <c r="N108" s="168" t="str">
        <f>支出③!N45</f>
        <v/>
      </c>
      <c r="O108" s="168" t="str">
        <f>支出③!O45</f>
        <v/>
      </c>
      <c r="P108" s="168" t="str">
        <f>支出③!P45</f>
        <v/>
      </c>
      <c r="Q108" s="168" t="str">
        <f>支出③!Q45</f>
        <v/>
      </c>
      <c r="R108" s="168" t="str">
        <f>支出③!R45</f>
        <v/>
      </c>
      <c r="S108" s="168" t="str">
        <f>支出③!S45</f>
        <v/>
      </c>
      <c r="T108" s="168" t="str">
        <f>支出③!T45</f>
        <v/>
      </c>
      <c r="U108" s="168" t="str">
        <f>支出③!U45</f>
        <v/>
      </c>
      <c r="V108" s="168" t="str">
        <f>支出③!V45</f>
        <v/>
      </c>
      <c r="W108" s="168" t="str">
        <f>支出③!W45</f>
        <v/>
      </c>
      <c r="X108" s="168" t="str">
        <f>支出③!X45</f>
        <v/>
      </c>
      <c r="Y108" s="168" t="str">
        <f>支出③!Y45</f>
        <v/>
      </c>
      <c r="Z108" s="168" t="str">
        <f>支出③!Z45</f>
        <v/>
      </c>
      <c r="AA108" s="168" t="str">
        <f>支出③!AA45</f>
        <v/>
      </c>
      <c r="AB108" s="168" t="str">
        <f>支出③!AB45</f>
        <v/>
      </c>
      <c r="AC108" s="168" t="str">
        <f>支出③!AC45</f>
        <v/>
      </c>
      <c r="AD108" s="168" t="str">
        <f>支出③!AD45</f>
        <v/>
      </c>
      <c r="AE108" s="168" t="str">
        <f>支出③!AE45</f>
        <v/>
      </c>
      <c r="AF108" s="168" t="str">
        <f>支出③!AF45</f>
        <v/>
      </c>
      <c r="AG108" s="168" t="str">
        <f>支出③!AG45</f>
        <v/>
      </c>
      <c r="AH108" s="168" t="str">
        <f>支出③!AH45</f>
        <v/>
      </c>
      <c r="AI108" s="168" t="str">
        <f>支出③!AI45</f>
        <v/>
      </c>
      <c r="AJ108" s="168" t="str">
        <f>支出③!AJ45</f>
        <v/>
      </c>
      <c r="AK108" s="168" t="str">
        <f>支出③!AK45</f>
        <v/>
      </c>
      <c r="AL108" s="168" t="str">
        <f>支出③!AL45</f>
        <v/>
      </c>
      <c r="AM108" s="168" t="str">
        <f>支出③!AM45</f>
        <v/>
      </c>
      <c r="AN108" s="168" t="str">
        <f>支出③!AN45</f>
        <v/>
      </c>
      <c r="AO108" s="168" t="str">
        <f>支出③!AO45</f>
        <v/>
      </c>
      <c r="AP108" s="168" t="str">
        <f>支出③!AP45</f>
        <v/>
      </c>
      <c r="AQ108" s="168" t="str">
        <f>支出③!AQ45</f>
        <v/>
      </c>
      <c r="AR108" s="168" t="str">
        <f>支出③!AR45</f>
        <v/>
      </c>
      <c r="AS108" s="168" t="str">
        <f>支出③!AS45</f>
        <v/>
      </c>
      <c r="AT108" s="168" t="str">
        <f>支出③!AT45</f>
        <v/>
      </c>
      <c r="AU108" s="168" t="str">
        <f>支出③!AU45</f>
        <v/>
      </c>
      <c r="AV108" s="168" t="str">
        <f>支出③!AV45</f>
        <v/>
      </c>
      <c r="AW108" s="168" t="str">
        <f>支出③!AW45</f>
        <v/>
      </c>
      <c r="AX108" s="168" t="str">
        <f>支出③!AX45</f>
        <v/>
      </c>
      <c r="AY108" s="168" t="str">
        <f>支出③!AY45</f>
        <v/>
      </c>
      <c r="AZ108" s="168" t="str">
        <f>支出③!AZ45</f>
        <v/>
      </c>
      <c r="BA108" s="168" t="str">
        <f>支出③!BA45</f>
        <v/>
      </c>
      <c r="BB108" s="168" t="str">
        <f>支出③!BB45</f>
        <v/>
      </c>
      <c r="BC108" s="168" t="str">
        <f>支出③!BC45</f>
        <v/>
      </c>
      <c r="BD108" s="168" t="str">
        <f>支出③!BD45</f>
        <v/>
      </c>
      <c r="BE108" s="168" t="str">
        <f>支出③!BE45</f>
        <v/>
      </c>
      <c r="BF108" s="168" t="str">
        <f>支出③!BF45</f>
        <v/>
      </c>
      <c r="BG108" s="168" t="str">
        <f>支出③!BG45</f>
        <v/>
      </c>
      <c r="BH108" s="169" t="str">
        <f>支出③!BH45</f>
        <v/>
      </c>
    </row>
    <row r="109" spans="2:60" ht="20.100000000000001" customHeight="1">
      <c r="B109" s="133"/>
      <c r="C109" s="129"/>
      <c r="D109" s="127" t="s">
        <v>267</v>
      </c>
      <c r="E109" s="128"/>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266"/>
    </row>
    <row r="110" spans="2:60" ht="20.100000000000001" customHeight="1">
      <c r="B110" s="133"/>
      <c r="C110" s="129"/>
      <c r="D110" s="532" t="s">
        <v>496</v>
      </c>
      <c r="E110" s="533"/>
      <c r="F110" s="99"/>
      <c r="G110" s="99"/>
      <c r="H110" s="99"/>
      <c r="I110" s="99"/>
      <c r="J110" s="99"/>
      <c r="K110" s="168">
        <f>支出③!K38-支出③!K26-支出③!K22-支出③!K23</f>
        <v>0</v>
      </c>
      <c r="L110" s="168">
        <f>支出③!L38-支出③!L26-支出③!L22-支出③!L23</f>
        <v>0</v>
      </c>
      <c r="M110" s="168">
        <f>支出③!M38-支出③!M26-支出③!M22-支出③!M23</f>
        <v>0</v>
      </c>
      <c r="N110" s="168">
        <f>支出③!N38-支出③!N26-支出③!N22-支出③!N23</f>
        <v>0</v>
      </c>
      <c r="O110" s="168">
        <f>支出③!O38-支出③!O26-支出③!O22-支出③!O23</f>
        <v>0</v>
      </c>
      <c r="P110" s="168">
        <f>支出③!P38-支出③!P26-支出③!P22-支出③!P23</f>
        <v>0</v>
      </c>
      <c r="Q110" s="168">
        <f>支出③!Q38-支出③!Q26-支出③!Q22-支出③!Q23</f>
        <v>0</v>
      </c>
      <c r="R110" s="168">
        <f>支出③!R38-支出③!R26-支出③!R22-支出③!R23</f>
        <v>0</v>
      </c>
      <c r="S110" s="168">
        <f>支出③!S38-支出③!S26-支出③!S22-支出③!S23</f>
        <v>0</v>
      </c>
      <c r="T110" s="168">
        <f>支出③!T38-支出③!T26-支出③!T22-支出③!T23</f>
        <v>0</v>
      </c>
      <c r="U110" s="168">
        <f>支出③!U38-支出③!U26-支出③!U22-支出③!U23</f>
        <v>0</v>
      </c>
      <c r="V110" s="168">
        <f>支出③!V38-支出③!V26-支出③!V22-支出③!V23</f>
        <v>0</v>
      </c>
      <c r="W110" s="168">
        <f>支出③!W38-支出③!W26-支出③!W22-支出③!W23</f>
        <v>0</v>
      </c>
      <c r="X110" s="168">
        <f>支出③!X38-支出③!X26-支出③!X22-支出③!X23</f>
        <v>0</v>
      </c>
      <c r="Y110" s="168">
        <f>支出③!Y38-支出③!Y26-支出③!Y22-支出③!Y23</f>
        <v>0</v>
      </c>
      <c r="Z110" s="168">
        <f>支出③!Z38-支出③!Z26-支出③!Z22-支出③!Z23</f>
        <v>0</v>
      </c>
      <c r="AA110" s="168">
        <f>支出③!AA38-支出③!AA26-支出③!AA22-支出③!AA23</f>
        <v>0</v>
      </c>
      <c r="AB110" s="168">
        <f>支出③!AB38-支出③!AB26-支出③!AB22-支出③!AB23</f>
        <v>0</v>
      </c>
      <c r="AC110" s="168">
        <f>支出③!AC38-支出③!AC26-支出③!AC22-支出③!AC23</f>
        <v>0</v>
      </c>
      <c r="AD110" s="168">
        <f>支出③!AD38-支出③!AD26-支出③!AD22-支出③!AD23</f>
        <v>0</v>
      </c>
      <c r="AE110" s="168">
        <f>支出③!AE38-支出③!AE26-支出③!AE22-支出③!AE23</f>
        <v>0</v>
      </c>
      <c r="AF110" s="168">
        <f>支出③!AF38-支出③!AF26-支出③!AF22-支出③!AF23</f>
        <v>0</v>
      </c>
      <c r="AG110" s="168">
        <f>支出③!AG38-支出③!AG26-支出③!AG22-支出③!AG23</f>
        <v>0</v>
      </c>
      <c r="AH110" s="168">
        <f>支出③!AH38-支出③!AH26-支出③!AH22-支出③!AH23</f>
        <v>0</v>
      </c>
      <c r="AI110" s="168">
        <f>支出③!AI38-支出③!AI26-支出③!AI22-支出③!AI23</f>
        <v>0</v>
      </c>
      <c r="AJ110" s="168">
        <f>支出③!AJ38-支出③!AJ26-支出③!AJ22-支出③!AJ23</f>
        <v>0</v>
      </c>
      <c r="AK110" s="168">
        <f>支出③!AK38-支出③!AK26-支出③!AK22-支出③!AK23</f>
        <v>0</v>
      </c>
      <c r="AL110" s="168">
        <f>支出③!AL38-支出③!AL26-支出③!AL22-支出③!AL23</f>
        <v>0</v>
      </c>
      <c r="AM110" s="168">
        <f>支出③!AM38-支出③!AM26-支出③!AM22-支出③!AM23</f>
        <v>0</v>
      </c>
      <c r="AN110" s="168">
        <f>支出③!AN38-支出③!AN26-支出③!AN22-支出③!AN23</f>
        <v>0</v>
      </c>
      <c r="AO110" s="168">
        <f>支出③!AO38-支出③!AO26-支出③!AO22-支出③!AO23</f>
        <v>0</v>
      </c>
      <c r="AP110" s="168">
        <f>支出③!AP38-支出③!AP26-支出③!AP22-支出③!AP23</f>
        <v>0</v>
      </c>
      <c r="AQ110" s="168">
        <f>支出③!AQ38-支出③!AQ26-支出③!AQ22-支出③!AQ23</f>
        <v>0</v>
      </c>
      <c r="AR110" s="168">
        <f>支出③!AR38-支出③!AR26-支出③!AR22-支出③!AR23</f>
        <v>0</v>
      </c>
      <c r="AS110" s="168">
        <f>支出③!AS38-支出③!AS26-支出③!AS22-支出③!AS23</f>
        <v>0</v>
      </c>
      <c r="AT110" s="168">
        <f>支出③!AT38-支出③!AT26-支出③!AT22-支出③!AT23</f>
        <v>0</v>
      </c>
      <c r="AU110" s="168">
        <f>支出③!AU38-支出③!AU26-支出③!AU22-支出③!AU23</f>
        <v>0</v>
      </c>
      <c r="AV110" s="168">
        <f>支出③!AV38-支出③!AV26-支出③!AV22-支出③!AV23</f>
        <v>0</v>
      </c>
      <c r="AW110" s="168">
        <f>支出③!AW38-支出③!AW26-支出③!AW22-支出③!AW23</f>
        <v>0</v>
      </c>
      <c r="AX110" s="168">
        <f>支出③!AX38-支出③!AX26-支出③!AX22-支出③!AX23</f>
        <v>0</v>
      </c>
      <c r="AY110" s="168">
        <f>支出③!AY38-支出③!AY26-支出③!AY22-支出③!AY23</f>
        <v>0</v>
      </c>
      <c r="AZ110" s="168">
        <f>支出③!AZ38-支出③!AZ26-支出③!AZ22-支出③!AZ23</f>
        <v>0</v>
      </c>
      <c r="BA110" s="168">
        <f>支出③!BA38-支出③!BA26-支出③!BA22-支出③!BA23</f>
        <v>0</v>
      </c>
      <c r="BB110" s="168">
        <f>支出③!BB38-支出③!BB26-支出③!BB22-支出③!BB23</f>
        <v>0</v>
      </c>
      <c r="BC110" s="168">
        <f>支出③!BC38-支出③!BC26-支出③!BC22-支出③!BC23</f>
        <v>0</v>
      </c>
      <c r="BD110" s="168">
        <f>支出③!BD38-支出③!BD26-支出③!BD22-支出③!BD23</f>
        <v>0</v>
      </c>
      <c r="BE110" s="168">
        <f>支出③!BE38-支出③!BE26-支出③!BE22-支出③!BE23</f>
        <v>0</v>
      </c>
      <c r="BF110" s="168">
        <f>支出③!BF38-支出③!BF26-支出③!BF22-支出③!BF23</f>
        <v>0</v>
      </c>
      <c r="BG110" s="168">
        <f>支出③!BG38-支出③!BG26-支出③!BG22-支出③!BG23</f>
        <v>0</v>
      </c>
      <c r="BH110" s="169">
        <f>支出③!BH38-支出③!BH26-支出③!BH22-支出③!BH23</f>
        <v>0</v>
      </c>
    </row>
    <row r="111" spans="2:60" ht="20.100000000000001" customHeight="1">
      <c r="B111" s="133"/>
      <c r="C111" s="129"/>
      <c r="D111" s="525"/>
      <c r="E111" s="498"/>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266"/>
    </row>
    <row r="112" spans="2:60" ht="20.100000000000001" customHeight="1">
      <c r="B112" s="133"/>
      <c r="C112" s="253" t="s">
        <v>239</v>
      </c>
      <c r="D112" s="127"/>
      <c r="E112" s="128"/>
      <c r="F112" s="168">
        <f t="shared" ref="F112:AK112" si="31">SUM(F113:F116)</f>
        <v>0</v>
      </c>
      <c r="G112" s="168">
        <f t="shared" si="31"/>
        <v>0</v>
      </c>
      <c r="H112" s="168">
        <f t="shared" si="31"/>
        <v>0</v>
      </c>
      <c r="I112" s="168">
        <f t="shared" si="31"/>
        <v>0</v>
      </c>
      <c r="J112" s="168">
        <f t="shared" si="31"/>
        <v>0</v>
      </c>
      <c r="K112" s="168">
        <f t="shared" si="31"/>
        <v>0</v>
      </c>
      <c r="L112" s="168">
        <f t="shared" si="31"/>
        <v>0</v>
      </c>
      <c r="M112" s="168">
        <f t="shared" si="31"/>
        <v>0</v>
      </c>
      <c r="N112" s="168">
        <f t="shared" si="31"/>
        <v>0</v>
      </c>
      <c r="O112" s="168">
        <f t="shared" si="31"/>
        <v>0</v>
      </c>
      <c r="P112" s="168">
        <f t="shared" si="31"/>
        <v>0</v>
      </c>
      <c r="Q112" s="168">
        <f t="shared" si="31"/>
        <v>0</v>
      </c>
      <c r="R112" s="168">
        <f t="shared" si="31"/>
        <v>0</v>
      </c>
      <c r="S112" s="168">
        <f t="shared" si="31"/>
        <v>0</v>
      </c>
      <c r="T112" s="168">
        <f t="shared" si="31"/>
        <v>0</v>
      </c>
      <c r="U112" s="168">
        <f t="shared" si="31"/>
        <v>0</v>
      </c>
      <c r="V112" s="168">
        <f t="shared" si="31"/>
        <v>0</v>
      </c>
      <c r="W112" s="168">
        <f t="shared" si="31"/>
        <v>0</v>
      </c>
      <c r="X112" s="168">
        <f t="shared" si="31"/>
        <v>0</v>
      </c>
      <c r="Y112" s="168">
        <f t="shared" si="31"/>
        <v>0</v>
      </c>
      <c r="Z112" s="168">
        <f t="shared" si="31"/>
        <v>0</v>
      </c>
      <c r="AA112" s="168">
        <f t="shared" si="31"/>
        <v>0</v>
      </c>
      <c r="AB112" s="168">
        <f t="shared" si="31"/>
        <v>0</v>
      </c>
      <c r="AC112" s="168">
        <f t="shared" si="31"/>
        <v>0</v>
      </c>
      <c r="AD112" s="168">
        <f t="shared" si="31"/>
        <v>0</v>
      </c>
      <c r="AE112" s="168">
        <f t="shared" si="31"/>
        <v>0</v>
      </c>
      <c r="AF112" s="168">
        <f t="shared" si="31"/>
        <v>0</v>
      </c>
      <c r="AG112" s="168">
        <f t="shared" si="31"/>
        <v>0</v>
      </c>
      <c r="AH112" s="168">
        <f t="shared" si="31"/>
        <v>0</v>
      </c>
      <c r="AI112" s="168">
        <f t="shared" si="31"/>
        <v>0</v>
      </c>
      <c r="AJ112" s="168">
        <f t="shared" si="31"/>
        <v>0</v>
      </c>
      <c r="AK112" s="168">
        <f t="shared" si="31"/>
        <v>0</v>
      </c>
      <c r="AL112" s="168">
        <f t="shared" ref="AL112:BH112" si="32">SUM(AL113:AL116)</f>
        <v>0</v>
      </c>
      <c r="AM112" s="168">
        <f t="shared" si="32"/>
        <v>0</v>
      </c>
      <c r="AN112" s="168">
        <f t="shared" si="32"/>
        <v>0</v>
      </c>
      <c r="AO112" s="168">
        <f t="shared" si="32"/>
        <v>0</v>
      </c>
      <c r="AP112" s="168">
        <f t="shared" si="32"/>
        <v>0</v>
      </c>
      <c r="AQ112" s="168">
        <f t="shared" si="32"/>
        <v>0</v>
      </c>
      <c r="AR112" s="168">
        <f t="shared" si="32"/>
        <v>0</v>
      </c>
      <c r="AS112" s="168">
        <f t="shared" si="32"/>
        <v>0</v>
      </c>
      <c r="AT112" s="168">
        <f t="shared" si="32"/>
        <v>0</v>
      </c>
      <c r="AU112" s="168">
        <f t="shared" si="32"/>
        <v>0</v>
      </c>
      <c r="AV112" s="168">
        <f t="shared" si="32"/>
        <v>0</v>
      </c>
      <c r="AW112" s="168">
        <f t="shared" si="32"/>
        <v>0</v>
      </c>
      <c r="AX112" s="168">
        <f t="shared" si="32"/>
        <v>0</v>
      </c>
      <c r="AY112" s="168">
        <f t="shared" si="32"/>
        <v>0</v>
      </c>
      <c r="AZ112" s="168">
        <f t="shared" si="32"/>
        <v>0</v>
      </c>
      <c r="BA112" s="168">
        <f t="shared" si="32"/>
        <v>0</v>
      </c>
      <c r="BB112" s="168">
        <f t="shared" si="32"/>
        <v>0</v>
      </c>
      <c r="BC112" s="168">
        <f t="shared" si="32"/>
        <v>0</v>
      </c>
      <c r="BD112" s="168">
        <f t="shared" si="32"/>
        <v>0</v>
      </c>
      <c r="BE112" s="168">
        <f t="shared" si="32"/>
        <v>0</v>
      </c>
      <c r="BF112" s="168">
        <f t="shared" si="32"/>
        <v>0</v>
      </c>
      <c r="BG112" s="168">
        <f t="shared" si="32"/>
        <v>0</v>
      </c>
      <c r="BH112" s="169">
        <f t="shared" si="32"/>
        <v>0</v>
      </c>
    </row>
    <row r="113" spans="2:60" ht="20.100000000000001" customHeight="1">
      <c r="B113" s="133"/>
      <c r="C113" s="129"/>
      <c r="D113" s="353" t="s">
        <v>171</v>
      </c>
      <c r="E113" s="128"/>
      <c r="F113" s="99"/>
      <c r="G113" s="99"/>
      <c r="H113" s="99"/>
      <c r="I113" s="99"/>
      <c r="J113" s="99"/>
      <c r="K113" s="168">
        <f>支出③!K26</f>
        <v>0</v>
      </c>
      <c r="L113" s="168">
        <f>支出③!L26</f>
        <v>0</v>
      </c>
      <c r="M113" s="168">
        <f>支出③!M26</f>
        <v>0</v>
      </c>
      <c r="N113" s="168">
        <f>支出③!N26</f>
        <v>0</v>
      </c>
      <c r="O113" s="168">
        <f>支出③!O26</f>
        <v>0</v>
      </c>
      <c r="P113" s="168">
        <f>支出③!P26</f>
        <v>0</v>
      </c>
      <c r="Q113" s="168">
        <f>支出③!Q26</f>
        <v>0</v>
      </c>
      <c r="R113" s="168">
        <f>支出③!R26</f>
        <v>0</v>
      </c>
      <c r="S113" s="168">
        <f>支出③!S26</f>
        <v>0</v>
      </c>
      <c r="T113" s="168">
        <f>支出③!T26</f>
        <v>0</v>
      </c>
      <c r="U113" s="168">
        <f>支出③!U26</f>
        <v>0</v>
      </c>
      <c r="V113" s="168">
        <f>支出③!V26</f>
        <v>0</v>
      </c>
      <c r="W113" s="168">
        <f>支出③!W26</f>
        <v>0</v>
      </c>
      <c r="X113" s="168">
        <f>支出③!X26</f>
        <v>0</v>
      </c>
      <c r="Y113" s="168">
        <f>支出③!Y26</f>
        <v>0</v>
      </c>
      <c r="Z113" s="168">
        <f>支出③!Z26</f>
        <v>0</v>
      </c>
      <c r="AA113" s="168">
        <f>支出③!AA26</f>
        <v>0</v>
      </c>
      <c r="AB113" s="168">
        <f>支出③!AB26</f>
        <v>0</v>
      </c>
      <c r="AC113" s="168">
        <f>支出③!AC26</f>
        <v>0</v>
      </c>
      <c r="AD113" s="168">
        <f>支出③!AD26</f>
        <v>0</v>
      </c>
      <c r="AE113" s="168">
        <f>支出③!AE26</f>
        <v>0</v>
      </c>
      <c r="AF113" s="168">
        <f>支出③!AF26</f>
        <v>0</v>
      </c>
      <c r="AG113" s="168">
        <f>支出③!AG26</f>
        <v>0</v>
      </c>
      <c r="AH113" s="168">
        <f>支出③!AH26</f>
        <v>0</v>
      </c>
      <c r="AI113" s="168">
        <f>支出③!AI26</f>
        <v>0</v>
      </c>
      <c r="AJ113" s="168">
        <f>支出③!AJ26</f>
        <v>0</v>
      </c>
      <c r="AK113" s="168">
        <f>支出③!AK26</f>
        <v>0</v>
      </c>
      <c r="AL113" s="168">
        <f>支出③!AL26</f>
        <v>0</v>
      </c>
      <c r="AM113" s="168">
        <f>支出③!AM26</f>
        <v>0</v>
      </c>
      <c r="AN113" s="168">
        <f>支出③!AN26</f>
        <v>0</v>
      </c>
      <c r="AO113" s="168">
        <f>支出③!AO26</f>
        <v>0</v>
      </c>
      <c r="AP113" s="168">
        <f>支出③!AP26</f>
        <v>0</v>
      </c>
      <c r="AQ113" s="168">
        <f>支出③!AQ26</f>
        <v>0</v>
      </c>
      <c r="AR113" s="168">
        <f>支出③!AR26</f>
        <v>0</v>
      </c>
      <c r="AS113" s="168">
        <f>支出③!AS26</f>
        <v>0</v>
      </c>
      <c r="AT113" s="168">
        <f>支出③!AT26</f>
        <v>0</v>
      </c>
      <c r="AU113" s="168">
        <f>支出③!AU26</f>
        <v>0</v>
      </c>
      <c r="AV113" s="168">
        <f>支出③!AV26</f>
        <v>0</v>
      </c>
      <c r="AW113" s="168">
        <f>支出③!AW26</f>
        <v>0</v>
      </c>
      <c r="AX113" s="168">
        <f>支出③!AX26</f>
        <v>0</v>
      </c>
      <c r="AY113" s="168">
        <f>支出③!AY26</f>
        <v>0</v>
      </c>
      <c r="AZ113" s="168">
        <f>支出③!AZ26</f>
        <v>0</v>
      </c>
      <c r="BA113" s="168">
        <f>支出③!BA26</f>
        <v>0</v>
      </c>
      <c r="BB113" s="168">
        <f>支出③!BB26</f>
        <v>0</v>
      </c>
      <c r="BC113" s="168">
        <f>支出③!BC26</f>
        <v>0</v>
      </c>
      <c r="BD113" s="168">
        <f>支出③!BD26</f>
        <v>0</v>
      </c>
      <c r="BE113" s="168">
        <f>支出③!BE26</f>
        <v>0</v>
      </c>
      <c r="BF113" s="168">
        <f>支出③!BF26</f>
        <v>0</v>
      </c>
      <c r="BG113" s="168">
        <f>支出③!BG26</f>
        <v>0</v>
      </c>
      <c r="BH113" s="169">
        <f>支出③!BH26</f>
        <v>0</v>
      </c>
    </row>
    <row r="114" spans="2:60" ht="20.100000000000001" customHeight="1">
      <c r="B114" s="133"/>
      <c r="C114" s="129"/>
      <c r="D114" s="127" t="s">
        <v>240</v>
      </c>
      <c r="E114" s="128"/>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266"/>
    </row>
    <row r="115" spans="2:60" ht="20.100000000000001" customHeight="1">
      <c r="B115" s="133"/>
      <c r="C115" s="129"/>
      <c r="D115" s="127" t="s">
        <v>241</v>
      </c>
      <c r="E115" s="128"/>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266"/>
    </row>
    <row r="116" spans="2:60" ht="20.100000000000001" customHeight="1">
      <c r="B116" s="133"/>
      <c r="C116" s="129"/>
      <c r="D116" s="525"/>
      <c r="E116" s="498"/>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266"/>
    </row>
    <row r="117" spans="2:60" ht="20.100000000000001" customHeight="1" thickBot="1">
      <c r="B117" s="133"/>
      <c r="C117" s="253" t="s">
        <v>242</v>
      </c>
      <c r="D117" s="130"/>
      <c r="E117" s="260"/>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43"/>
    </row>
    <row r="118" spans="2:60" ht="20.100000000000001" customHeight="1" thickTop="1" thickBot="1">
      <c r="B118" s="426" t="s">
        <v>237</v>
      </c>
      <c r="C118" s="427"/>
      <c r="D118" s="427"/>
      <c r="E118" s="427"/>
      <c r="F118" s="44">
        <f t="shared" ref="F118:AK118" si="33">SUM(F107,F112,F117)</f>
        <v>0</v>
      </c>
      <c r="G118" s="44">
        <f t="shared" si="33"/>
        <v>0</v>
      </c>
      <c r="H118" s="44">
        <f t="shared" si="33"/>
        <v>0</v>
      </c>
      <c r="I118" s="44">
        <f t="shared" si="33"/>
        <v>0</v>
      </c>
      <c r="J118" s="44">
        <f t="shared" si="33"/>
        <v>0</v>
      </c>
      <c r="K118" s="44">
        <f t="shared" si="33"/>
        <v>0</v>
      </c>
      <c r="L118" s="44">
        <f t="shared" si="33"/>
        <v>0</v>
      </c>
      <c r="M118" s="44">
        <f t="shared" si="33"/>
        <v>0</v>
      </c>
      <c r="N118" s="44">
        <f t="shared" si="33"/>
        <v>0</v>
      </c>
      <c r="O118" s="44">
        <f t="shared" si="33"/>
        <v>0</v>
      </c>
      <c r="P118" s="44">
        <f t="shared" si="33"/>
        <v>0</v>
      </c>
      <c r="Q118" s="44">
        <f t="shared" si="33"/>
        <v>0</v>
      </c>
      <c r="R118" s="44">
        <f t="shared" si="33"/>
        <v>0</v>
      </c>
      <c r="S118" s="44">
        <f t="shared" si="33"/>
        <v>0</v>
      </c>
      <c r="T118" s="44">
        <f t="shared" si="33"/>
        <v>0</v>
      </c>
      <c r="U118" s="44">
        <f t="shared" si="33"/>
        <v>0</v>
      </c>
      <c r="V118" s="44">
        <f t="shared" si="33"/>
        <v>0</v>
      </c>
      <c r="W118" s="44">
        <f t="shared" si="33"/>
        <v>0</v>
      </c>
      <c r="X118" s="44">
        <f t="shared" si="33"/>
        <v>0</v>
      </c>
      <c r="Y118" s="44">
        <f t="shared" si="33"/>
        <v>0</v>
      </c>
      <c r="Z118" s="44">
        <f t="shared" si="33"/>
        <v>0</v>
      </c>
      <c r="AA118" s="44">
        <f t="shared" si="33"/>
        <v>0</v>
      </c>
      <c r="AB118" s="44">
        <f t="shared" si="33"/>
        <v>0</v>
      </c>
      <c r="AC118" s="44">
        <f t="shared" si="33"/>
        <v>0</v>
      </c>
      <c r="AD118" s="44">
        <f t="shared" si="33"/>
        <v>0</v>
      </c>
      <c r="AE118" s="44">
        <f t="shared" si="33"/>
        <v>0</v>
      </c>
      <c r="AF118" s="44">
        <f t="shared" si="33"/>
        <v>0</v>
      </c>
      <c r="AG118" s="44">
        <f t="shared" si="33"/>
        <v>0</v>
      </c>
      <c r="AH118" s="44">
        <f t="shared" si="33"/>
        <v>0</v>
      </c>
      <c r="AI118" s="44">
        <f t="shared" si="33"/>
        <v>0</v>
      </c>
      <c r="AJ118" s="44">
        <f t="shared" si="33"/>
        <v>0</v>
      </c>
      <c r="AK118" s="44">
        <f t="shared" si="33"/>
        <v>0</v>
      </c>
      <c r="AL118" s="44">
        <f t="shared" ref="AL118:BH118" si="34">SUM(AL107,AL112,AL117)</f>
        <v>0</v>
      </c>
      <c r="AM118" s="44">
        <f t="shared" si="34"/>
        <v>0</v>
      </c>
      <c r="AN118" s="44">
        <f t="shared" si="34"/>
        <v>0</v>
      </c>
      <c r="AO118" s="44">
        <f t="shared" si="34"/>
        <v>0</v>
      </c>
      <c r="AP118" s="44">
        <f t="shared" si="34"/>
        <v>0</v>
      </c>
      <c r="AQ118" s="44">
        <f t="shared" si="34"/>
        <v>0</v>
      </c>
      <c r="AR118" s="44">
        <f t="shared" si="34"/>
        <v>0</v>
      </c>
      <c r="AS118" s="44">
        <f t="shared" si="34"/>
        <v>0</v>
      </c>
      <c r="AT118" s="44">
        <f t="shared" si="34"/>
        <v>0</v>
      </c>
      <c r="AU118" s="44">
        <f t="shared" si="34"/>
        <v>0</v>
      </c>
      <c r="AV118" s="44">
        <f t="shared" si="34"/>
        <v>0</v>
      </c>
      <c r="AW118" s="44">
        <f t="shared" si="34"/>
        <v>0</v>
      </c>
      <c r="AX118" s="44">
        <f t="shared" si="34"/>
        <v>0</v>
      </c>
      <c r="AY118" s="44">
        <f t="shared" si="34"/>
        <v>0</v>
      </c>
      <c r="AZ118" s="44">
        <f t="shared" si="34"/>
        <v>0</v>
      </c>
      <c r="BA118" s="44">
        <f t="shared" si="34"/>
        <v>0</v>
      </c>
      <c r="BB118" s="44">
        <f t="shared" si="34"/>
        <v>0</v>
      </c>
      <c r="BC118" s="44">
        <f t="shared" si="34"/>
        <v>0</v>
      </c>
      <c r="BD118" s="44">
        <f t="shared" si="34"/>
        <v>0</v>
      </c>
      <c r="BE118" s="44">
        <f t="shared" si="34"/>
        <v>0</v>
      </c>
      <c r="BF118" s="44">
        <f t="shared" si="34"/>
        <v>0</v>
      </c>
      <c r="BG118" s="44">
        <f t="shared" si="34"/>
        <v>0</v>
      </c>
      <c r="BH118" s="374">
        <f t="shared" si="34"/>
        <v>0</v>
      </c>
    </row>
    <row r="119" spans="2:60" ht="20.100000000000001" customHeight="1" thickBot="1">
      <c r="B119" s="425" t="s">
        <v>607</v>
      </c>
      <c r="C119" s="422"/>
      <c r="D119" s="422"/>
      <c r="E119" s="424"/>
      <c r="F119" s="281">
        <f t="shared" ref="F119:AK119" si="35">F105-F118</f>
        <v>0</v>
      </c>
      <c r="G119" s="281">
        <f t="shared" si="35"/>
        <v>0</v>
      </c>
      <c r="H119" s="281">
        <f t="shared" si="35"/>
        <v>0</v>
      </c>
      <c r="I119" s="281">
        <f t="shared" si="35"/>
        <v>0</v>
      </c>
      <c r="J119" s="281">
        <f t="shared" si="35"/>
        <v>0</v>
      </c>
      <c r="K119" s="281">
        <f t="shared" si="35"/>
        <v>0</v>
      </c>
      <c r="L119" s="281">
        <f t="shared" si="35"/>
        <v>0</v>
      </c>
      <c r="M119" s="281">
        <f t="shared" si="35"/>
        <v>0</v>
      </c>
      <c r="N119" s="281">
        <f t="shared" si="35"/>
        <v>0</v>
      </c>
      <c r="O119" s="281">
        <f t="shared" si="35"/>
        <v>0</v>
      </c>
      <c r="P119" s="281">
        <f t="shared" si="35"/>
        <v>0</v>
      </c>
      <c r="Q119" s="281">
        <f t="shared" si="35"/>
        <v>0</v>
      </c>
      <c r="R119" s="281">
        <f t="shared" si="35"/>
        <v>0</v>
      </c>
      <c r="S119" s="281">
        <f t="shared" si="35"/>
        <v>0</v>
      </c>
      <c r="T119" s="281">
        <f t="shared" si="35"/>
        <v>0</v>
      </c>
      <c r="U119" s="281">
        <f t="shared" si="35"/>
        <v>0</v>
      </c>
      <c r="V119" s="281">
        <f t="shared" si="35"/>
        <v>0</v>
      </c>
      <c r="W119" s="281">
        <f t="shared" si="35"/>
        <v>0</v>
      </c>
      <c r="X119" s="281">
        <f t="shared" si="35"/>
        <v>0</v>
      </c>
      <c r="Y119" s="281">
        <f t="shared" si="35"/>
        <v>0</v>
      </c>
      <c r="Z119" s="281">
        <f t="shared" si="35"/>
        <v>0</v>
      </c>
      <c r="AA119" s="281">
        <f t="shared" si="35"/>
        <v>0</v>
      </c>
      <c r="AB119" s="281">
        <f t="shared" si="35"/>
        <v>0</v>
      </c>
      <c r="AC119" s="281">
        <f t="shared" si="35"/>
        <v>0</v>
      </c>
      <c r="AD119" s="281">
        <f t="shared" si="35"/>
        <v>0</v>
      </c>
      <c r="AE119" s="281">
        <f t="shared" si="35"/>
        <v>0</v>
      </c>
      <c r="AF119" s="281">
        <f t="shared" si="35"/>
        <v>0</v>
      </c>
      <c r="AG119" s="281">
        <f t="shared" si="35"/>
        <v>0</v>
      </c>
      <c r="AH119" s="281">
        <f t="shared" si="35"/>
        <v>0</v>
      </c>
      <c r="AI119" s="281">
        <f t="shared" si="35"/>
        <v>0</v>
      </c>
      <c r="AJ119" s="281">
        <f t="shared" si="35"/>
        <v>0</v>
      </c>
      <c r="AK119" s="281">
        <f t="shared" si="35"/>
        <v>0</v>
      </c>
      <c r="AL119" s="281">
        <f t="shared" ref="AL119:BH119" si="36">AL105-AL118</f>
        <v>0</v>
      </c>
      <c r="AM119" s="281">
        <f t="shared" si="36"/>
        <v>0</v>
      </c>
      <c r="AN119" s="281">
        <f t="shared" si="36"/>
        <v>0</v>
      </c>
      <c r="AO119" s="281">
        <f t="shared" si="36"/>
        <v>0</v>
      </c>
      <c r="AP119" s="281">
        <f t="shared" si="36"/>
        <v>0</v>
      </c>
      <c r="AQ119" s="281">
        <f t="shared" si="36"/>
        <v>0</v>
      </c>
      <c r="AR119" s="281">
        <f t="shared" si="36"/>
        <v>0</v>
      </c>
      <c r="AS119" s="281">
        <f t="shared" si="36"/>
        <v>0</v>
      </c>
      <c r="AT119" s="281">
        <f t="shared" si="36"/>
        <v>0</v>
      </c>
      <c r="AU119" s="281">
        <f t="shared" si="36"/>
        <v>0</v>
      </c>
      <c r="AV119" s="281">
        <f t="shared" si="36"/>
        <v>0</v>
      </c>
      <c r="AW119" s="281">
        <f t="shared" si="36"/>
        <v>0</v>
      </c>
      <c r="AX119" s="281">
        <f t="shared" si="36"/>
        <v>0</v>
      </c>
      <c r="AY119" s="281">
        <f t="shared" si="36"/>
        <v>0</v>
      </c>
      <c r="AZ119" s="281">
        <f t="shared" si="36"/>
        <v>0</v>
      </c>
      <c r="BA119" s="281">
        <f t="shared" si="36"/>
        <v>0</v>
      </c>
      <c r="BB119" s="281">
        <f t="shared" si="36"/>
        <v>0</v>
      </c>
      <c r="BC119" s="281">
        <f t="shared" si="36"/>
        <v>0</v>
      </c>
      <c r="BD119" s="281">
        <f t="shared" si="36"/>
        <v>0</v>
      </c>
      <c r="BE119" s="281">
        <f t="shared" si="36"/>
        <v>0</v>
      </c>
      <c r="BF119" s="281">
        <f t="shared" si="36"/>
        <v>0</v>
      </c>
      <c r="BG119" s="281">
        <f t="shared" si="36"/>
        <v>0</v>
      </c>
      <c r="BH119" s="282">
        <f t="shared" si="36"/>
        <v>0</v>
      </c>
    </row>
    <row r="120" spans="2:60" ht="20.100000000000001" customHeight="1" thickBot="1">
      <c r="B120" s="421" t="s">
        <v>608</v>
      </c>
      <c r="C120" s="423"/>
      <c r="D120" s="422"/>
      <c r="E120" s="424"/>
      <c r="F120" s="419"/>
      <c r="G120" s="419"/>
      <c r="H120" s="419"/>
      <c r="I120" s="419"/>
      <c r="J120" s="419"/>
      <c r="K120" s="420">
        <f>SUM(租税!D$11:D$12)</f>
        <v>0</v>
      </c>
      <c r="L120" s="420">
        <f>SUM(租税!E$11:E$12)</f>
        <v>0</v>
      </c>
      <c r="M120" s="420">
        <f>SUM(租税!F$11:F$12)</f>
        <v>0</v>
      </c>
      <c r="N120" s="420">
        <f>SUM(租税!G$11:G$12)</f>
        <v>0</v>
      </c>
      <c r="O120" s="420">
        <f>SUM(租税!H$11:H$12)</f>
        <v>0</v>
      </c>
      <c r="P120" s="420">
        <f>SUM(租税!I$11:I$12)</f>
        <v>0</v>
      </c>
      <c r="Q120" s="420">
        <f>SUM(租税!J$11:J$12)</f>
        <v>0</v>
      </c>
      <c r="R120" s="420">
        <f>SUM(租税!K$11:K$12)</f>
        <v>0</v>
      </c>
      <c r="S120" s="420">
        <f>SUM(租税!L$11:L$12)</f>
        <v>0</v>
      </c>
      <c r="T120" s="420">
        <f>SUM(租税!M$11:M$12)</f>
        <v>0</v>
      </c>
      <c r="U120" s="420">
        <f>SUM(租税!N$11:N$12)</f>
        <v>0</v>
      </c>
      <c r="V120" s="420">
        <f>SUM(租税!O$11:O$12)</f>
        <v>0</v>
      </c>
      <c r="W120" s="420">
        <f>SUM(租税!P$11:P$12)</f>
        <v>0</v>
      </c>
      <c r="X120" s="420">
        <f>SUM(租税!Q$11:Q$12)</f>
        <v>0</v>
      </c>
      <c r="Y120" s="420">
        <f>SUM(租税!R$11:R$12)</f>
        <v>0</v>
      </c>
      <c r="Z120" s="420">
        <f>SUM(租税!S$11:S$12)</f>
        <v>0</v>
      </c>
      <c r="AA120" s="420">
        <f>SUM(租税!T$11:T$12)</f>
        <v>0</v>
      </c>
      <c r="AB120" s="420">
        <f>SUM(租税!U$11:U$12)</f>
        <v>0</v>
      </c>
      <c r="AC120" s="420">
        <f>SUM(租税!V$11:V$12)</f>
        <v>0</v>
      </c>
      <c r="AD120" s="420">
        <f>SUM(租税!W$11:W$12)</f>
        <v>0</v>
      </c>
      <c r="AE120" s="420">
        <f>SUM(租税!X$11:X$12)</f>
        <v>0</v>
      </c>
      <c r="AF120" s="420">
        <f>SUM(租税!Y$11:Y$12)</f>
        <v>0</v>
      </c>
      <c r="AG120" s="420">
        <f>SUM(租税!Z$11:Z$12)</f>
        <v>0</v>
      </c>
      <c r="AH120" s="420">
        <f>SUM(租税!AA$11:AA$12)</f>
        <v>0</v>
      </c>
      <c r="AI120" s="420">
        <f>SUM(租税!AB$11:AB$12)</f>
        <v>0</v>
      </c>
      <c r="AJ120" s="420">
        <f>SUM(租税!AC$11:AC$12)</f>
        <v>0</v>
      </c>
      <c r="AK120" s="420">
        <f>SUM(租税!AD$11:AD$12)</f>
        <v>0</v>
      </c>
      <c r="AL120" s="420">
        <f>SUM(租税!AE$11:AE$12)</f>
        <v>0</v>
      </c>
      <c r="AM120" s="420">
        <f>SUM(租税!AF$11:AF$12)</f>
        <v>0</v>
      </c>
      <c r="AN120" s="420">
        <f>SUM(租税!AG$11:AG$12)</f>
        <v>0</v>
      </c>
      <c r="AO120" s="420">
        <f>SUM(租税!AH$11:AH$12)</f>
        <v>0</v>
      </c>
      <c r="AP120" s="420">
        <f>SUM(租税!AI$11:AI$12)</f>
        <v>0</v>
      </c>
      <c r="AQ120" s="420">
        <f>SUM(租税!AJ$11:AJ$12)</f>
        <v>0</v>
      </c>
      <c r="AR120" s="420">
        <f>SUM(租税!AK$11:AK$12)</f>
        <v>0</v>
      </c>
      <c r="AS120" s="420">
        <f>SUM(租税!AL$11:AL$12)</f>
        <v>0</v>
      </c>
      <c r="AT120" s="420">
        <f>SUM(租税!AM$11:AM$12)</f>
        <v>0</v>
      </c>
      <c r="AU120" s="420">
        <f>SUM(租税!AN$11:AN$12)</f>
        <v>0</v>
      </c>
      <c r="AV120" s="420">
        <f>SUM(租税!AO$11:AO$12)</f>
        <v>0</v>
      </c>
      <c r="AW120" s="420">
        <f>SUM(租税!AP$11:AP$12)</f>
        <v>0</v>
      </c>
      <c r="AX120" s="420">
        <f>SUM(租税!AQ$11:AQ$12)</f>
        <v>0</v>
      </c>
      <c r="AY120" s="420">
        <f>SUM(租税!AR$11:AR$12)</f>
        <v>0</v>
      </c>
      <c r="AZ120" s="420">
        <f>SUM(租税!AS$11:AS$12)</f>
        <v>0</v>
      </c>
      <c r="BA120" s="420">
        <f>SUM(租税!AT$11:AT$12)</f>
        <v>0</v>
      </c>
      <c r="BB120" s="420">
        <f>SUM(租税!AU$11:AU$12)</f>
        <v>0</v>
      </c>
      <c r="BC120" s="420">
        <f>SUM(租税!AV$11:AV$12)</f>
        <v>0</v>
      </c>
      <c r="BD120" s="420">
        <f>SUM(租税!AW$11:AW$12)</f>
        <v>0</v>
      </c>
      <c r="BE120" s="420">
        <f>SUM(租税!AX$11:AX$12)</f>
        <v>0</v>
      </c>
      <c r="BF120" s="420">
        <f>SUM(租税!AY$11:AY$12)</f>
        <v>0</v>
      </c>
      <c r="BG120" s="420">
        <f>SUM(租税!AZ$11:AZ$12)</f>
        <v>0</v>
      </c>
      <c r="BH120" s="445">
        <f>SUM(租税!BA$11:BA$12)</f>
        <v>0</v>
      </c>
    </row>
    <row r="121" spans="2:60" ht="20.100000000000001" customHeight="1" thickBot="1">
      <c r="B121" s="262" t="s">
        <v>609</v>
      </c>
      <c r="C121" s="263"/>
      <c r="D121" s="263"/>
      <c r="E121" s="264"/>
      <c r="F121" s="265">
        <f t="shared" ref="F121:L121" si="37">F119-F120</f>
        <v>0</v>
      </c>
      <c r="G121" s="265">
        <f t="shared" si="37"/>
        <v>0</v>
      </c>
      <c r="H121" s="265">
        <f t="shared" si="37"/>
        <v>0</v>
      </c>
      <c r="I121" s="265">
        <f t="shared" si="37"/>
        <v>0</v>
      </c>
      <c r="J121" s="265">
        <f t="shared" si="37"/>
        <v>0</v>
      </c>
      <c r="K121" s="265">
        <f t="shared" si="37"/>
        <v>0</v>
      </c>
      <c r="L121" s="265">
        <f t="shared" si="37"/>
        <v>0</v>
      </c>
      <c r="M121" s="265">
        <f t="shared" ref="M121:BH121" si="38">M119-M120</f>
        <v>0</v>
      </c>
      <c r="N121" s="265">
        <f t="shared" si="38"/>
        <v>0</v>
      </c>
      <c r="O121" s="265">
        <f t="shared" si="38"/>
        <v>0</v>
      </c>
      <c r="P121" s="265">
        <f t="shared" si="38"/>
        <v>0</v>
      </c>
      <c r="Q121" s="265">
        <f t="shared" si="38"/>
        <v>0</v>
      </c>
      <c r="R121" s="265">
        <f t="shared" si="38"/>
        <v>0</v>
      </c>
      <c r="S121" s="265">
        <f t="shared" si="38"/>
        <v>0</v>
      </c>
      <c r="T121" s="265">
        <f t="shared" si="38"/>
        <v>0</v>
      </c>
      <c r="U121" s="265">
        <f t="shared" si="38"/>
        <v>0</v>
      </c>
      <c r="V121" s="265">
        <f t="shared" si="38"/>
        <v>0</v>
      </c>
      <c r="W121" s="265">
        <f t="shared" si="38"/>
        <v>0</v>
      </c>
      <c r="X121" s="265">
        <f t="shared" si="38"/>
        <v>0</v>
      </c>
      <c r="Y121" s="265">
        <f t="shared" si="38"/>
        <v>0</v>
      </c>
      <c r="Z121" s="265">
        <f t="shared" si="38"/>
        <v>0</v>
      </c>
      <c r="AA121" s="265">
        <f t="shared" si="38"/>
        <v>0</v>
      </c>
      <c r="AB121" s="265">
        <f t="shared" si="38"/>
        <v>0</v>
      </c>
      <c r="AC121" s="265">
        <f t="shared" si="38"/>
        <v>0</v>
      </c>
      <c r="AD121" s="265">
        <f t="shared" si="38"/>
        <v>0</v>
      </c>
      <c r="AE121" s="265">
        <f t="shared" si="38"/>
        <v>0</v>
      </c>
      <c r="AF121" s="265">
        <f t="shared" si="38"/>
        <v>0</v>
      </c>
      <c r="AG121" s="265">
        <f t="shared" si="38"/>
        <v>0</v>
      </c>
      <c r="AH121" s="265">
        <f t="shared" si="38"/>
        <v>0</v>
      </c>
      <c r="AI121" s="265">
        <f t="shared" si="38"/>
        <v>0</v>
      </c>
      <c r="AJ121" s="265">
        <f t="shared" si="38"/>
        <v>0</v>
      </c>
      <c r="AK121" s="265">
        <f t="shared" si="38"/>
        <v>0</v>
      </c>
      <c r="AL121" s="265">
        <f t="shared" si="38"/>
        <v>0</v>
      </c>
      <c r="AM121" s="265">
        <f t="shared" si="38"/>
        <v>0</v>
      </c>
      <c r="AN121" s="265">
        <f t="shared" si="38"/>
        <v>0</v>
      </c>
      <c r="AO121" s="265">
        <f t="shared" si="38"/>
        <v>0</v>
      </c>
      <c r="AP121" s="265">
        <f t="shared" si="38"/>
        <v>0</v>
      </c>
      <c r="AQ121" s="265">
        <f t="shared" si="38"/>
        <v>0</v>
      </c>
      <c r="AR121" s="265">
        <f t="shared" si="38"/>
        <v>0</v>
      </c>
      <c r="AS121" s="265">
        <f t="shared" si="38"/>
        <v>0</v>
      </c>
      <c r="AT121" s="265">
        <f t="shared" si="38"/>
        <v>0</v>
      </c>
      <c r="AU121" s="265">
        <f t="shared" si="38"/>
        <v>0</v>
      </c>
      <c r="AV121" s="265">
        <f t="shared" si="38"/>
        <v>0</v>
      </c>
      <c r="AW121" s="265">
        <f t="shared" si="38"/>
        <v>0</v>
      </c>
      <c r="AX121" s="265">
        <f t="shared" si="38"/>
        <v>0</v>
      </c>
      <c r="AY121" s="265">
        <f t="shared" si="38"/>
        <v>0</v>
      </c>
      <c r="AZ121" s="265">
        <f t="shared" si="38"/>
        <v>0</v>
      </c>
      <c r="BA121" s="265">
        <f t="shared" si="38"/>
        <v>0</v>
      </c>
      <c r="BB121" s="265">
        <f t="shared" si="38"/>
        <v>0</v>
      </c>
      <c r="BC121" s="265">
        <f t="shared" si="38"/>
        <v>0</v>
      </c>
      <c r="BD121" s="265">
        <f t="shared" si="38"/>
        <v>0</v>
      </c>
      <c r="BE121" s="265">
        <f t="shared" si="38"/>
        <v>0</v>
      </c>
      <c r="BF121" s="265">
        <f t="shared" si="38"/>
        <v>0</v>
      </c>
      <c r="BG121" s="265">
        <f t="shared" si="38"/>
        <v>0</v>
      </c>
      <c r="BH121" s="446">
        <f t="shared" si="38"/>
        <v>0</v>
      </c>
    </row>
    <row r="122" spans="2:60" ht="20.100000000000001" customHeight="1"/>
    <row r="123" spans="2:60" s="104" customFormat="1" ht="20.100000000000001" customHeight="1">
      <c r="B123" s="103" t="s">
        <v>0</v>
      </c>
      <c r="C123" s="103"/>
      <c r="D123" s="103"/>
      <c r="E123" s="103"/>
    </row>
    <row r="124" spans="2:60" ht="20.100000000000001" customHeight="1" thickBot="1">
      <c r="E124" s="251" t="s">
        <v>202</v>
      </c>
      <c r="F124" s="221" t="s">
        <v>226</v>
      </c>
      <c r="G124" s="221"/>
    </row>
    <row r="125" spans="2:60" ht="20.100000000000001" customHeight="1">
      <c r="B125" s="135"/>
      <c r="C125" s="136"/>
      <c r="D125" s="136"/>
      <c r="E125" s="136"/>
      <c r="F125" s="258" t="s">
        <v>97</v>
      </c>
      <c r="G125" s="136"/>
      <c r="H125" s="136"/>
      <c r="I125" s="136"/>
      <c r="J125" s="137"/>
      <c r="K125" s="136" t="s">
        <v>62</v>
      </c>
      <c r="L125" s="142"/>
      <c r="M125" s="142"/>
      <c r="N125" s="142"/>
      <c r="O125" s="142"/>
      <c r="P125" s="142"/>
      <c r="Q125" s="142"/>
      <c r="R125" s="142"/>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2"/>
      <c r="AN125" s="142"/>
      <c r="AO125" s="142"/>
      <c r="AP125" s="142"/>
      <c r="AQ125" s="142"/>
      <c r="AR125" s="142"/>
      <c r="AS125" s="142"/>
      <c r="AT125" s="142"/>
      <c r="AU125" s="142"/>
      <c r="AV125" s="142"/>
      <c r="AW125" s="142"/>
      <c r="AX125" s="142"/>
      <c r="AY125" s="142"/>
      <c r="AZ125" s="142"/>
      <c r="BA125" s="142"/>
      <c r="BB125" s="142"/>
      <c r="BC125" s="142"/>
      <c r="BD125" s="142"/>
      <c r="BE125" s="142"/>
      <c r="BF125" s="142"/>
      <c r="BG125" s="142"/>
      <c r="BH125" s="143"/>
    </row>
    <row r="126" spans="2:60" ht="20.100000000000001" customHeight="1">
      <c r="B126" s="138"/>
      <c r="C126" s="103"/>
      <c r="D126" s="103"/>
      <c r="E126" s="103"/>
      <c r="F126" s="259"/>
      <c r="G126" s="140"/>
      <c r="H126" s="140"/>
      <c r="I126" s="140"/>
      <c r="J126" s="144"/>
      <c r="K126" s="145">
        <v>1</v>
      </c>
      <c r="L126" s="145">
        <v>2</v>
      </c>
      <c r="M126" s="145">
        <v>3</v>
      </c>
      <c r="N126" s="145">
        <v>4</v>
      </c>
      <c r="O126" s="145">
        <v>5</v>
      </c>
      <c r="P126" s="145">
        <v>6</v>
      </c>
      <c r="Q126" s="145">
        <v>7</v>
      </c>
      <c r="R126" s="145">
        <v>8</v>
      </c>
      <c r="S126" s="145">
        <v>9</v>
      </c>
      <c r="T126" s="145">
        <v>10</v>
      </c>
      <c r="U126" s="145">
        <v>11</v>
      </c>
      <c r="V126" s="145">
        <v>12</v>
      </c>
      <c r="W126" s="145">
        <v>13</v>
      </c>
      <c r="X126" s="145">
        <v>14</v>
      </c>
      <c r="Y126" s="145">
        <v>15</v>
      </c>
      <c r="Z126" s="145">
        <v>16</v>
      </c>
      <c r="AA126" s="145">
        <v>17</v>
      </c>
      <c r="AB126" s="145">
        <v>18</v>
      </c>
      <c r="AC126" s="145">
        <v>19</v>
      </c>
      <c r="AD126" s="145">
        <v>20</v>
      </c>
      <c r="AE126" s="145">
        <v>21</v>
      </c>
      <c r="AF126" s="145">
        <v>22</v>
      </c>
      <c r="AG126" s="145">
        <v>23</v>
      </c>
      <c r="AH126" s="145">
        <v>24</v>
      </c>
      <c r="AI126" s="145">
        <v>25</v>
      </c>
      <c r="AJ126" s="145">
        <v>26</v>
      </c>
      <c r="AK126" s="145">
        <v>27</v>
      </c>
      <c r="AL126" s="145">
        <v>28</v>
      </c>
      <c r="AM126" s="145">
        <v>29</v>
      </c>
      <c r="AN126" s="145">
        <v>30</v>
      </c>
      <c r="AO126" s="145">
        <v>31</v>
      </c>
      <c r="AP126" s="145">
        <v>32</v>
      </c>
      <c r="AQ126" s="145">
        <v>33</v>
      </c>
      <c r="AR126" s="145">
        <v>34</v>
      </c>
      <c r="AS126" s="145">
        <v>35</v>
      </c>
      <c r="AT126" s="145">
        <v>36</v>
      </c>
      <c r="AU126" s="145">
        <v>37</v>
      </c>
      <c r="AV126" s="145">
        <v>38</v>
      </c>
      <c r="AW126" s="145">
        <v>39</v>
      </c>
      <c r="AX126" s="145">
        <v>40</v>
      </c>
      <c r="AY126" s="145">
        <v>41</v>
      </c>
      <c r="AZ126" s="145">
        <v>42</v>
      </c>
      <c r="BA126" s="145">
        <v>43</v>
      </c>
      <c r="BB126" s="145">
        <v>44</v>
      </c>
      <c r="BC126" s="145">
        <v>45</v>
      </c>
      <c r="BD126" s="145">
        <v>46</v>
      </c>
      <c r="BE126" s="145">
        <v>47</v>
      </c>
      <c r="BF126" s="145">
        <v>48</v>
      </c>
      <c r="BG126" s="145">
        <v>49</v>
      </c>
      <c r="BH126" s="146">
        <v>50</v>
      </c>
    </row>
    <row r="127" spans="2:60" ht="20.100000000000001" customHeight="1">
      <c r="B127" s="139" t="s">
        <v>20</v>
      </c>
      <c r="C127" s="140"/>
      <c r="D127" s="140"/>
      <c r="E127" s="141" t="s">
        <v>63</v>
      </c>
      <c r="F127" s="124">
        <f>K127-$H$10</f>
        <v>0</v>
      </c>
      <c r="G127" s="96">
        <f t="shared" ref="G127:I127" si="39">F127+1</f>
        <v>1</v>
      </c>
      <c r="H127" s="96">
        <f t="shared" si="39"/>
        <v>2</v>
      </c>
      <c r="I127" s="96">
        <f t="shared" si="39"/>
        <v>3</v>
      </c>
      <c r="J127" s="96">
        <f>I127+1</f>
        <v>4</v>
      </c>
      <c r="K127" s="123">
        <f>$H$8</f>
        <v>0</v>
      </c>
      <c r="L127" s="33">
        <f>K127+1</f>
        <v>1</v>
      </c>
      <c r="M127" s="33">
        <f t="shared" ref="M127:N127" si="40">L127+1</f>
        <v>2</v>
      </c>
      <c r="N127" s="33">
        <f t="shared" si="40"/>
        <v>3</v>
      </c>
      <c r="O127" s="33">
        <f>N127+1</f>
        <v>4</v>
      </c>
      <c r="P127" s="33">
        <f t="shared" ref="P127:BH127" si="41">O127+1</f>
        <v>5</v>
      </c>
      <c r="Q127" s="33">
        <f t="shared" si="41"/>
        <v>6</v>
      </c>
      <c r="R127" s="33">
        <f t="shared" si="41"/>
        <v>7</v>
      </c>
      <c r="S127" s="33">
        <f t="shared" si="41"/>
        <v>8</v>
      </c>
      <c r="T127" s="33">
        <f t="shared" si="41"/>
        <v>9</v>
      </c>
      <c r="U127" s="33">
        <f t="shared" si="41"/>
        <v>10</v>
      </c>
      <c r="V127" s="33">
        <f t="shared" si="41"/>
        <v>11</v>
      </c>
      <c r="W127" s="33">
        <f t="shared" si="41"/>
        <v>12</v>
      </c>
      <c r="X127" s="33">
        <f t="shared" si="41"/>
        <v>13</v>
      </c>
      <c r="Y127" s="33">
        <f t="shared" si="41"/>
        <v>14</v>
      </c>
      <c r="Z127" s="33">
        <f t="shared" si="41"/>
        <v>15</v>
      </c>
      <c r="AA127" s="33">
        <f t="shared" si="41"/>
        <v>16</v>
      </c>
      <c r="AB127" s="33">
        <f t="shared" si="41"/>
        <v>17</v>
      </c>
      <c r="AC127" s="33">
        <f t="shared" si="41"/>
        <v>18</v>
      </c>
      <c r="AD127" s="33">
        <f t="shared" si="41"/>
        <v>19</v>
      </c>
      <c r="AE127" s="33">
        <f t="shared" si="41"/>
        <v>20</v>
      </c>
      <c r="AF127" s="33">
        <f t="shared" si="41"/>
        <v>21</v>
      </c>
      <c r="AG127" s="33">
        <f t="shared" si="41"/>
        <v>22</v>
      </c>
      <c r="AH127" s="33">
        <f t="shared" si="41"/>
        <v>23</v>
      </c>
      <c r="AI127" s="33">
        <f t="shared" si="41"/>
        <v>24</v>
      </c>
      <c r="AJ127" s="33">
        <f t="shared" si="41"/>
        <v>25</v>
      </c>
      <c r="AK127" s="33">
        <f t="shared" si="41"/>
        <v>26</v>
      </c>
      <c r="AL127" s="33">
        <f t="shared" si="41"/>
        <v>27</v>
      </c>
      <c r="AM127" s="33">
        <f t="shared" si="41"/>
        <v>28</v>
      </c>
      <c r="AN127" s="33">
        <f t="shared" si="41"/>
        <v>29</v>
      </c>
      <c r="AO127" s="33">
        <f t="shared" si="41"/>
        <v>30</v>
      </c>
      <c r="AP127" s="33">
        <f t="shared" si="41"/>
        <v>31</v>
      </c>
      <c r="AQ127" s="33">
        <f t="shared" si="41"/>
        <v>32</v>
      </c>
      <c r="AR127" s="33">
        <f t="shared" si="41"/>
        <v>33</v>
      </c>
      <c r="AS127" s="33">
        <f t="shared" si="41"/>
        <v>34</v>
      </c>
      <c r="AT127" s="33">
        <f t="shared" si="41"/>
        <v>35</v>
      </c>
      <c r="AU127" s="33">
        <f t="shared" si="41"/>
        <v>36</v>
      </c>
      <c r="AV127" s="33">
        <f t="shared" si="41"/>
        <v>37</v>
      </c>
      <c r="AW127" s="33">
        <f t="shared" si="41"/>
        <v>38</v>
      </c>
      <c r="AX127" s="33">
        <f t="shared" si="41"/>
        <v>39</v>
      </c>
      <c r="AY127" s="33">
        <f t="shared" si="41"/>
        <v>40</v>
      </c>
      <c r="AZ127" s="33">
        <f t="shared" si="41"/>
        <v>41</v>
      </c>
      <c r="BA127" s="33">
        <f t="shared" si="41"/>
        <v>42</v>
      </c>
      <c r="BB127" s="33">
        <f t="shared" si="41"/>
        <v>43</v>
      </c>
      <c r="BC127" s="33">
        <f t="shared" si="41"/>
        <v>44</v>
      </c>
      <c r="BD127" s="33">
        <f t="shared" si="41"/>
        <v>45</v>
      </c>
      <c r="BE127" s="33">
        <f t="shared" si="41"/>
        <v>46</v>
      </c>
      <c r="BF127" s="33">
        <f t="shared" si="41"/>
        <v>47</v>
      </c>
      <c r="BG127" s="33">
        <f t="shared" si="41"/>
        <v>48</v>
      </c>
      <c r="BH127" s="97">
        <f t="shared" si="41"/>
        <v>49</v>
      </c>
    </row>
    <row r="128" spans="2:60" ht="20.100000000000001" customHeight="1">
      <c r="B128" s="244" t="s">
        <v>243</v>
      </c>
      <c r="C128" s="163"/>
      <c r="D128" s="163"/>
      <c r="E128" s="163"/>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80"/>
      <c r="AE128" s="180"/>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245"/>
    </row>
    <row r="129" spans="2:60" ht="20.100000000000001" customHeight="1">
      <c r="B129" s="48"/>
      <c r="C129" s="10" t="s">
        <v>244</v>
      </c>
      <c r="D129" s="14"/>
      <c r="E129" s="14"/>
      <c r="F129" s="34"/>
      <c r="G129" s="34"/>
      <c r="H129" s="34"/>
      <c r="I129" s="34"/>
      <c r="J129" s="34"/>
      <c r="K129" s="105">
        <f>K121</f>
        <v>0</v>
      </c>
      <c r="L129" s="105">
        <f t="shared" ref="L129:BH129" si="42">L121</f>
        <v>0</v>
      </c>
      <c r="M129" s="105">
        <f t="shared" si="42"/>
        <v>0</v>
      </c>
      <c r="N129" s="105">
        <f t="shared" si="42"/>
        <v>0</v>
      </c>
      <c r="O129" s="105">
        <f t="shared" si="42"/>
        <v>0</v>
      </c>
      <c r="P129" s="105">
        <f t="shared" si="42"/>
        <v>0</v>
      </c>
      <c r="Q129" s="105">
        <f t="shared" si="42"/>
        <v>0</v>
      </c>
      <c r="R129" s="105">
        <f t="shared" si="42"/>
        <v>0</v>
      </c>
      <c r="S129" s="105">
        <f t="shared" si="42"/>
        <v>0</v>
      </c>
      <c r="T129" s="105">
        <f t="shared" si="42"/>
        <v>0</v>
      </c>
      <c r="U129" s="105">
        <f t="shared" si="42"/>
        <v>0</v>
      </c>
      <c r="V129" s="105">
        <f t="shared" si="42"/>
        <v>0</v>
      </c>
      <c r="W129" s="105">
        <f t="shared" si="42"/>
        <v>0</v>
      </c>
      <c r="X129" s="105">
        <f t="shared" si="42"/>
        <v>0</v>
      </c>
      <c r="Y129" s="105">
        <f t="shared" si="42"/>
        <v>0</v>
      </c>
      <c r="Z129" s="105">
        <f t="shared" si="42"/>
        <v>0</v>
      </c>
      <c r="AA129" s="105">
        <f t="shared" si="42"/>
        <v>0</v>
      </c>
      <c r="AB129" s="105">
        <f t="shared" si="42"/>
        <v>0</v>
      </c>
      <c r="AC129" s="105">
        <f t="shared" si="42"/>
        <v>0</v>
      </c>
      <c r="AD129" s="105">
        <f t="shared" si="42"/>
        <v>0</v>
      </c>
      <c r="AE129" s="105">
        <f t="shared" si="42"/>
        <v>0</v>
      </c>
      <c r="AF129" s="105">
        <f t="shared" si="42"/>
        <v>0</v>
      </c>
      <c r="AG129" s="105">
        <f t="shared" si="42"/>
        <v>0</v>
      </c>
      <c r="AH129" s="105">
        <f t="shared" si="42"/>
        <v>0</v>
      </c>
      <c r="AI129" s="105">
        <f t="shared" si="42"/>
        <v>0</v>
      </c>
      <c r="AJ129" s="105">
        <f t="shared" si="42"/>
        <v>0</v>
      </c>
      <c r="AK129" s="105">
        <f t="shared" si="42"/>
        <v>0</v>
      </c>
      <c r="AL129" s="105">
        <f t="shared" si="42"/>
        <v>0</v>
      </c>
      <c r="AM129" s="105">
        <f t="shared" si="42"/>
        <v>0</v>
      </c>
      <c r="AN129" s="105">
        <f t="shared" si="42"/>
        <v>0</v>
      </c>
      <c r="AO129" s="105">
        <f t="shared" si="42"/>
        <v>0</v>
      </c>
      <c r="AP129" s="105">
        <f t="shared" si="42"/>
        <v>0</v>
      </c>
      <c r="AQ129" s="105">
        <f t="shared" si="42"/>
        <v>0</v>
      </c>
      <c r="AR129" s="105">
        <f t="shared" si="42"/>
        <v>0</v>
      </c>
      <c r="AS129" s="105">
        <f t="shared" si="42"/>
        <v>0</v>
      </c>
      <c r="AT129" s="105">
        <f t="shared" si="42"/>
        <v>0</v>
      </c>
      <c r="AU129" s="105">
        <f t="shared" si="42"/>
        <v>0</v>
      </c>
      <c r="AV129" s="105">
        <f t="shared" si="42"/>
        <v>0</v>
      </c>
      <c r="AW129" s="105">
        <f t="shared" si="42"/>
        <v>0</v>
      </c>
      <c r="AX129" s="105">
        <f t="shared" si="42"/>
        <v>0</v>
      </c>
      <c r="AY129" s="105">
        <f t="shared" si="42"/>
        <v>0</v>
      </c>
      <c r="AZ129" s="105">
        <f t="shared" si="42"/>
        <v>0</v>
      </c>
      <c r="BA129" s="105">
        <f t="shared" si="42"/>
        <v>0</v>
      </c>
      <c r="BB129" s="105">
        <f t="shared" si="42"/>
        <v>0</v>
      </c>
      <c r="BC129" s="105">
        <f t="shared" si="42"/>
        <v>0</v>
      </c>
      <c r="BD129" s="105">
        <f t="shared" si="42"/>
        <v>0</v>
      </c>
      <c r="BE129" s="105">
        <f t="shared" si="42"/>
        <v>0</v>
      </c>
      <c r="BF129" s="105">
        <f t="shared" si="42"/>
        <v>0</v>
      </c>
      <c r="BG129" s="105">
        <f t="shared" si="42"/>
        <v>0</v>
      </c>
      <c r="BH129" s="82">
        <f t="shared" si="42"/>
        <v>0</v>
      </c>
    </row>
    <row r="130" spans="2:60" ht="20.100000000000001" customHeight="1">
      <c r="B130" s="57"/>
      <c r="C130" s="10" t="s">
        <v>250</v>
      </c>
      <c r="D130" s="14"/>
      <c r="E130" s="1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41"/>
    </row>
    <row r="131" spans="2:60" ht="20.100000000000001" customHeight="1">
      <c r="B131" s="57"/>
      <c r="C131" s="10" t="s">
        <v>251</v>
      </c>
      <c r="D131" s="14"/>
      <c r="E131" s="1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G131" s="34"/>
      <c r="BH131" s="41"/>
    </row>
    <row r="132" spans="2:60" ht="20.100000000000001" customHeight="1">
      <c r="B132" s="57"/>
      <c r="C132" s="10" t="s">
        <v>254</v>
      </c>
      <c r="D132" s="14"/>
      <c r="E132" s="1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41"/>
    </row>
    <row r="133" spans="2:60" ht="20.100000000000001" customHeight="1">
      <c r="B133" s="57"/>
      <c r="C133" s="10" t="s">
        <v>305</v>
      </c>
      <c r="D133" s="14"/>
      <c r="E133" s="1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41"/>
    </row>
    <row r="134" spans="2:60" ht="20.100000000000001" customHeight="1">
      <c r="B134" s="57"/>
      <c r="C134" s="10" t="s">
        <v>252</v>
      </c>
      <c r="D134" s="14"/>
      <c r="E134" s="1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41"/>
    </row>
    <row r="135" spans="2:60" ht="20.100000000000001" customHeight="1">
      <c r="B135" s="57"/>
      <c r="C135" s="10" t="s">
        <v>253</v>
      </c>
      <c r="D135" s="14"/>
      <c r="E135" s="1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41"/>
    </row>
    <row r="136" spans="2:60" ht="20.100000000000001" customHeight="1">
      <c r="B136" s="57"/>
      <c r="C136" s="10" t="s">
        <v>307</v>
      </c>
      <c r="D136" s="14"/>
      <c r="E136" s="1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41"/>
    </row>
    <row r="137" spans="2:60" ht="20.100000000000001" customHeight="1">
      <c r="B137" s="57"/>
      <c r="C137" s="10" t="s">
        <v>248</v>
      </c>
      <c r="D137" s="14"/>
      <c r="E137" s="1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41"/>
    </row>
    <row r="138" spans="2:60" ht="20.100000000000001" customHeight="1">
      <c r="B138" s="57"/>
      <c r="C138" s="10" t="s">
        <v>308</v>
      </c>
      <c r="D138" s="14"/>
      <c r="E138" s="1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41"/>
    </row>
    <row r="139" spans="2:60" ht="20.100000000000001" customHeight="1">
      <c r="B139" s="57"/>
      <c r="C139" s="10" t="s">
        <v>249</v>
      </c>
      <c r="D139" s="14"/>
      <c r="E139" s="1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G139" s="34"/>
      <c r="BH139" s="41"/>
    </row>
    <row r="140" spans="2:60" ht="20.100000000000001" customHeight="1">
      <c r="B140" s="57"/>
      <c r="C140" s="10" t="s">
        <v>246</v>
      </c>
      <c r="D140" s="14"/>
      <c r="E140" s="1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41"/>
    </row>
    <row r="141" spans="2:60" ht="20.100000000000001" customHeight="1">
      <c r="B141" s="57"/>
      <c r="C141" s="352" t="s">
        <v>170</v>
      </c>
      <c r="D141" s="14"/>
      <c r="E141" s="14"/>
      <c r="F141" s="34"/>
      <c r="G141" s="34"/>
      <c r="H141" s="34"/>
      <c r="I141" s="34"/>
      <c r="J141" s="34"/>
      <c r="K141" s="105" t="str">
        <f>支出③!K45</f>
        <v/>
      </c>
      <c r="L141" s="105" t="str">
        <f>支出③!L45</f>
        <v/>
      </c>
      <c r="M141" s="105" t="str">
        <f>支出③!M45</f>
        <v/>
      </c>
      <c r="N141" s="105" t="str">
        <f>支出③!N45</f>
        <v/>
      </c>
      <c r="O141" s="105" t="str">
        <f>支出③!O45</f>
        <v/>
      </c>
      <c r="P141" s="105" t="str">
        <f>支出③!P45</f>
        <v/>
      </c>
      <c r="Q141" s="105" t="str">
        <f>支出③!Q45</f>
        <v/>
      </c>
      <c r="R141" s="105" t="str">
        <f>支出③!R45</f>
        <v/>
      </c>
      <c r="S141" s="105" t="str">
        <f>支出③!S45</f>
        <v/>
      </c>
      <c r="T141" s="105" t="str">
        <f>支出③!T45</f>
        <v/>
      </c>
      <c r="U141" s="105" t="str">
        <f>支出③!U45</f>
        <v/>
      </c>
      <c r="V141" s="105" t="str">
        <f>支出③!V45</f>
        <v/>
      </c>
      <c r="W141" s="105" t="str">
        <f>支出③!W45</f>
        <v/>
      </c>
      <c r="X141" s="105" t="str">
        <f>支出③!X45</f>
        <v/>
      </c>
      <c r="Y141" s="105" t="str">
        <f>支出③!Y45</f>
        <v/>
      </c>
      <c r="Z141" s="105" t="str">
        <f>支出③!Z45</f>
        <v/>
      </c>
      <c r="AA141" s="105" t="str">
        <f>支出③!AA45</f>
        <v/>
      </c>
      <c r="AB141" s="105" t="str">
        <f>支出③!AB45</f>
        <v/>
      </c>
      <c r="AC141" s="105" t="str">
        <f>支出③!AC45</f>
        <v/>
      </c>
      <c r="AD141" s="105" t="str">
        <f>支出③!AD45</f>
        <v/>
      </c>
      <c r="AE141" s="105" t="str">
        <f>支出③!AE45</f>
        <v/>
      </c>
      <c r="AF141" s="105" t="str">
        <f>支出③!AF45</f>
        <v/>
      </c>
      <c r="AG141" s="105" t="str">
        <f>支出③!AG45</f>
        <v/>
      </c>
      <c r="AH141" s="105" t="str">
        <f>支出③!AH45</f>
        <v/>
      </c>
      <c r="AI141" s="105" t="str">
        <f>支出③!AI45</f>
        <v/>
      </c>
      <c r="AJ141" s="105" t="str">
        <f>支出③!AJ45</f>
        <v/>
      </c>
      <c r="AK141" s="105" t="str">
        <f>支出③!AK45</f>
        <v/>
      </c>
      <c r="AL141" s="105" t="str">
        <f>支出③!AL45</f>
        <v/>
      </c>
      <c r="AM141" s="105" t="str">
        <f>支出③!AM45</f>
        <v/>
      </c>
      <c r="AN141" s="105" t="str">
        <f>支出③!AN45</f>
        <v/>
      </c>
      <c r="AO141" s="105" t="str">
        <f>支出③!AO45</f>
        <v/>
      </c>
      <c r="AP141" s="105" t="str">
        <f>支出③!AP45</f>
        <v/>
      </c>
      <c r="AQ141" s="105" t="str">
        <f>支出③!AQ45</f>
        <v/>
      </c>
      <c r="AR141" s="105" t="str">
        <f>支出③!AR45</f>
        <v/>
      </c>
      <c r="AS141" s="105" t="str">
        <f>支出③!AS45</f>
        <v/>
      </c>
      <c r="AT141" s="105" t="str">
        <f>支出③!AT45</f>
        <v/>
      </c>
      <c r="AU141" s="105" t="str">
        <f>支出③!AU45</f>
        <v/>
      </c>
      <c r="AV141" s="105" t="str">
        <f>支出③!AV45</f>
        <v/>
      </c>
      <c r="AW141" s="105" t="str">
        <f>支出③!AW45</f>
        <v/>
      </c>
      <c r="AX141" s="105" t="str">
        <f>支出③!AX45</f>
        <v/>
      </c>
      <c r="AY141" s="105" t="str">
        <f>支出③!AY45</f>
        <v/>
      </c>
      <c r="AZ141" s="105" t="str">
        <f>支出③!AZ45</f>
        <v/>
      </c>
      <c r="BA141" s="105" t="str">
        <f>支出③!BA45</f>
        <v/>
      </c>
      <c r="BB141" s="105" t="str">
        <f>支出③!BB45</f>
        <v/>
      </c>
      <c r="BC141" s="105" t="str">
        <f>支出③!BC45</f>
        <v/>
      </c>
      <c r="BD141" s="105" t="str">
        <f>支出③!BD45</f>
        <v/>
      </c>
      <c r="BE141" s="105" t="str">
        <f>支出③!BE45</f>
        <v/>
      </c>
      <c r="BF141" s="105" t="str">
        <f>支出③!BF45</f>
        <v/>
      </c>
      <c r="BG141" s="105" t="str">
        <f>支出③!BG45</f>
        <v/>
      </c>
      <c r="BH141" s="82" t="str">
        <f>支出③!BH45</f>
        <v/>
      </c>
    </row>
    <row r="142" spans="2:60" ht="20.100000000000001" customHeight="1">
      <c r="B142" s="57"/>
      <c r="C142" s="10" t="s">
        <v>245</v>
      </c>
      <c r="D142" s="14"/>
      <c r="E142" s="1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41"/>
    </row>
    <row r="143" spans="2:60" ht="20.100000000000001" customHeight="1">
      <c r="B143" s="57"/>
      <c r="C143" s="10" t="s">
        <v>309</v>
      </c>
      <c r="D143" s="14"/>
      <c r="E143" s="1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41"/>
    </row>
    <row r="144" spans="2:60" ht="20.100000000000001" customHeight="1" thickBot="1">
      <c r="B144" s="57"/>
      <c r="C144" s="522"/>
      <c r="D144" s="523"/>
      <c r="E144" s="52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G144" s="34"/>
      <c r="BH144" s="41"/>
    </row>
    <row r="145" spans="2:60" ht="20.100000000000001" customHeight="1" thickTop="1" thickBot="1">
      <c r="B145" s="57"/>
      <c r="C145" s="349" t="s">
        <v>247</v>
      </c>
      <c r="D145" s="271"/>
      <c r="E145" s="271"/>
      <c r="F145" s="272">
        <f t="shared" ref="F145:AK145" si="43">SUM(F129:F144)</f>
        <v>0</v>
      </c>
      <c r="G145" s="272">
        <f t="shared" si="43"/>
        <v>0</v>
      </c>
      <c r="H145" s="272">
        <f t="shared" si="43"/>
        <v>0</v>
      </c>
      <c r="I145" s="272">
        <f t="shared" si="43"/>
        <v>0</v>
      </c>
      <c r="J145" s="272">
        <f t="shared" si="43"/>
        <v>0</v>
      </c>
      <c r="K145" s="272">
        <f t="shared" si="43"/>
        <v>0</v>
      </c>
      <c r="L145" s="272">
        <f t="shared" si="43"/>
        <v>0</v>
      </c>
      <c r="M145" s="272">
        <f t="shared" si="43"/>
        <v>0</v>
      </c>
      <c r="N145" s="272">
        <f t="shared" si="43"/>
        <v>0</v>
      </c>
      <c r="O145" s="272">
        <f t="shared" si="43"/>
        <v>0</v>
      </c>
      <c r="P145" s="272">
        <f t="shared" si="43"/>
        <v>0</v>
      </c>
      <c r="Q145" s="272">
        <f t="shared" si="43"/>
        <v>0</v>
      </c>
      <c r="R145" s="272">
        <f t="shared" si="43"/>
        <v>0</v>
      </c>
      <c r="S145" s="272">
        <f t="shared" si="43"/>
        <v>0</v>
      </c>
      <c r="T145" s="272">
        <f t="shared" si="43"/>
        <v>0</v>
      </c>
      <c r="U145" s="272">
        <f t="shared" si="43"/>
        <v>0</v>
      </c>
      <c r="V145" s="272">
        <f t="shared" si="43"/>
        <v>0</v>
      </c>
      <c r="W145" s="272">
        <f t="shared" si="43"/>
        <v>0</v>
      </c>
      <c r="X145" s="272">
        <f t="shared" si="43"/>
        <v>0</v>
      </c>
      <c r="Y145" s="272">
        <f t="shared" si="43"/>
        <v>0</v>
      </c>
      <c r="Z145" s="272">
        <f t="shared" si="43"/>
        <v>0</v>
      </c>
      <c r="AA145" s="272">
        <f t="shared" si="43"/>
        <v>0</v>
      </c>
      <c r="AB145" s="272">
        <f t="shared" si="43"/>
        <v>0</v>
      </c>
      <c r="AC145" s="272">
        <f t="shared" si="43"/>
        <v>0</v>
      </c>
      <c r="AD145" s="272">
        <f t="shared" si="43"/>
        <v>0</v>
      </c>
      <c r="AE145" s="272">
        <f t="shared" si="43"/>
        <v>0</v>
      </c>
      <c r="AF145" s="272">
        <f t="shared" si="43"/>
        <v>0</v>
      </c>
      <c r="AG145" s="272">
        <f t="shared" si="43"/>
        <v>0</v>
      </c>
      <c r="AH145" s="272">
        <f t="shared" si="43"/>
        <v>0</v>
      </c>
      <c r="AI145" s="272">
        <f t="shared" si="43"/>
        <v>0</v>
      </c>
      <c r="AJ145" s="272">
        <f t="shared" si="43"/>
        <v>0</v>
      </c>
      <c r="AK145" s="272">
        <f t="shared" si="43"/>
        <v>0</v>
      </c>
      <c r="AL145" s="272">
        <f t="shared" ref="AL145:BH145" si="44">SUM(AL129:AL144)</f>
        <v>0</v>
      </c>
      <c r="AM145" s="272">
        <f t="shared" si="44"/>
        <v>0</v>
      </c>
      <c r="AN145" s="272">
        <f t="shared" si="44"/>
        <v>0</v>
      </c>
      <c r="AO145" s="272">
        <f t="shared" si="44"/>
        <v>0</v>
      </c>
      <c r="AP145" s="272">
        <f t="shared" si="44"/>
        <v>0</v>
      </c>
      <c r="AQ145" s="272">
        <f t="shared" si="44"/>
        <v>0</v>
      </c>
      <c r="AR145" s="272">
        <f t="shared" si="44"/>
        <v>0</v>
      </c>
      <c r="AS145" s="272">
        <f t="shared" si="44"/>
        <v>0</v>
      </c>
      <c r="AT145" s="272">
        <f t="shared" si="44"/>
        <v>0</v>
      </c>
      <c r="AU145" s="272">
        <f t="shared" si="44"/>
        <v>0</v>
      </c>
      <c r="AV145" s="272">
        <f t="shared" si="44"/>
        <v>0</v>
      </c>
      <c r="AW145" s="272">
        <f t="shared" si="44"/>
        <v>0</v>
      </c>
      <c r="AX145" s="272">
        <f t="shared" si="44"/>
        <v>0</v>
      </c>
      <c r="AY145" s="272">
        <f t="shared" si="44"/>
        <v>0</v>
      </c>
      <c r="AZ145" s="272">
        <f t="shared" si="44"/>
        <v>0</v>
      </c>
      <c r="BA145" s="272">
        <f t="shared" si="44"/>
        <v>0</v>
      </c>
      <c r="BB145" s="272">
        <f t="shared" si="44"/>
        <v>0</v>
      </c>
      <c r="BC145" s="272">
        <f t="shared" si="44"/>
        <v>0</v>
      </c>
      <c r="BD145" s="272">
        <f t="shared" si="44"/>
        <v>0</v>
      </c>
      <c r="BE145" s="272">
        <f t="shared" si="44"/>
        <v>0</v>
      </c>
      <c r="BF145" s="272">
        <f t="shared" si="44"/>
        <v>0</v>
      </c>
      <c r="BG145" s="272">
        <f t="shared" si="44"/>
        <v>0</v>
      </c>
      <c r="BH145" s="273">
        <f t="shared" si="44"/>
        <v>0</v>
      </c>
    </row>
    <row r="146" spans="2:60" ht="20.100000000000001" customHeight="1" thickTop="1">
      <c r="B146" s="57"/>
      <c r="C146" s="162" t="s">
        <v>310</v>
      </c>
      <c r="D146" s="268"/>
      <c r="E146" s="268"/>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69"/>
      <c r="AE146" s="269"/>
      <c r="AF146" s="269"/>
      <c r="AG146" s="269"/>
      <c r="AH146" s="269"/>
      <c r="AI146" s="269"/>
      <c r="AJ146" s="269"/>
      <c r="AK146" s="269"/>
      <c r="AL146" s="269"/>
      <c r="AM146" s="269"/>
      <c r="AN146" s="269"/>
      <c r="AO146" s="269"/>
      <c r="AP146" s="269"/>
      <c r="AQ146" s="269"/>
      <c r="AR146" s="269"/>
      <c r="AS146" s="269"/>
      <c r="AT146" s="269"/>
      <c r="AU146" s="269"/>
      <c r="AV146" s="269"/>
      <c r="AW146" s="269"/>
      <c r="AX146" s="269"/>
      <c r="AY146" s="269"/>
      <c r="AZ146" s="269"/>
      <c r="BA146" s="269"/>
      <c r="BB146" s="269"/>
      <c r="BC146" s="269"/>
      <c r="BD146" s="269"/>
      <c r="BE146" s="269"/>
      <c r="BF146" s="269"/>
      <c r="BG146" s="269"/>
      <c r="BH146" s="270"/>
    </row>
    <row r="147" spans="2:60" ht="20.100000000000001" customHeight="1" thickBot="1">
      <c r="B147" s="57"/>
      <c r="C147" s="8" t="s">
        <v>287</v>
      </c>
      <c r="D147" s="13"/>
      <c r="E147" s="13"/>
      <c r="F147" s="36"/>
      <c r="G147" s="36"/>
      <c r="H147" s="36"/>
      <c r="I147" s="36"/>
      <c r="J147" s="36"/>
      <c r="K147" s="105">
        <f>-支出③!K26</f>
        <v>0</v>
      </c>
      <c r="L147" s="105">
        <f>-支出③!L26</f>
        <v>0</v>
      </c>
      <c r="M147" s="105">
        <f>-支出③!M26</f>
        <v>0</v>
      </c>
      <c r="N147" s="105">
        <f>-支出③!N26</f>
        <v>0</v>
      </c>
      <c r="O147" s="105">
        <f>-支出③!O26</f>
        <v>0</v>
      </c>
      <c r="P147" s="105">
        <f>-支出③!P26</f>
        <v>0</v>
      </c>
      <c r="Q147" s="105">
        <f>-支出③!Q26</f>
        <v>0</v>
      </c>
      <c r="R147" s="105">
        <f>-支出③!R26</f>
        <v>0</v>
      </c>
      <c r="S147" s="105">
        <f>-支出③!S26</f>
        <v>0</v>
      </c>
      <c r="T147" s="105">
        <f>-支出③!T26</f>
        <v>0</v>
      </c>
      <c r="U147" s="105">
        <f>-支出③!U26</f>
        <v>0</v>
      </c>
      <c r="V147" s="105">
        <f>-支出③!V26</f>
        <v>0</v>
      </c>
      <c r="W147" s="105">
        <f>-支出③!W26</f>
        <v>0</v>
      </c>
      <c r="X147" s="105">
        <f>-支出③!X26</f>
        <v>0</v>
      </c>
      <c r="Y147" s="105">
        <f>-支出③!Y26</f>
        <v>0</v>
      </c>
      <c r="Z147" s="105">
        <f>-支出③!Z26</f>
        <v>0</v>
      </c>
      <c r="AA147" s="105">
        <f>-支出③!AA26</f>
        <v>0</v>
      </c>
      <c r="AB147" s="105">
        <f>-支出③!AB26</f>
        <v>0</v>
      </c>
      <c r="AC147" s="105">
        <f>-支出③!AC26</f>
        <v>0</v>
      </c>
      <c r="AD147" s="105">
        <f>-支出③!AD26</f>
        <v>0</v>
      </c>
      <c r="AE147" s="105">
        <f>-支出③!AE26</f>
        <v>0</v>
      </c>
      <c r="AF147" s="105">
        <f>-支出③!AF26</f>
        <v>0</v>
      </c>
      <c r="AG147" s="105">
        <f>-支出③!AG26</f>
        <v>0</v>
      </c>
      <c r="AH147" s="105">
        <f>-支出③!AH26</f>
        <v>0</v>
      </c>
      <c r="AI147" s="105">
        <f>-支出③!AI26</f>
        <v>0</v>
      </c>
      <c r="AJ147" s="105">
        <f>-支出③!AJ26</f>
        <v>0</v>
      </c>
      <c r="AK147" s="105">
        <f>-支出③!AK26</f>
        <v>0</v>
      </c>
      <c r="AL147" s="105">
        <f>-支出③!AL26</f>
        <v>0</v>
      </c>
      <c r="AM147" s="105">
        <f>-支出③!AM26</f>
        <v>0</v>
      </c>
      <c r="AN147" s="105">
        <f>-支出③!AN26</f>
        <v>0</v>
      </c>
      <c r="AO147" s="105">
        <f>-支出③!AO26</f>
        <v>0</v>
      </c>
      <c r="AP147" s="105">
        <f>-支出③!AP26</f>
        <v>0</v>
      </c>
      <c r="AQ147" s="105">
        <f>-支出③!AQ26</f>
        <v>0</v>
      </c>
      <c r="AR147" s="105">
        <f>-支出③!AR26</f>
        <v>0</v>
      </c>
      <c r="AS147" s="105">
        <f>-支出③!AS26</f>
        <v>0</v>
      </c>
      <c r="AT147" s="105">
        <f>-支出③!AT26</f>
        <v>0</v>
      </c>
      <c r="AU147" s="105">
        <f>-支出③!AU26</f>
        <v>0</v>
      </c>
      <c r="AV147" s="105">
        <f>-支出③!AV26</f>
        <v>0</v>
      </c>
      <c r="AW147" s="105">
        <f>-支出③!AW26</f>
        <v>0</v>
      </c>
      <c r="AX147" s="105">
        <f>-支出③!AX26</f>
        <v>0</v>
      </c>
      <c r="AY147" s="105">
        <f>-支出③!AY26</f>
        <v>0</v>
      </c>
      <c r="AZ147" s="105">
        <f>-支出③!AZ26</f>
        <v>0</v>
      </c>
      <c r="BA147" s="105">
        <f>-支出③!BA26</f>
        <v>0</v>
      </c>
      <c r="BB147" s="105">
        <f>-支出③!BB26</f>
        <v>0</v>
      </c>
      <c r="BC147" s="105">
        <f>-支出③!BC26</f>
        <v>0</v>
      </c>
      <c r="BD147" s="105">
        <f>-支出③!BD26</f>
        <v>0</v>
      </c>
      <c r="BE147" s="105">
        <f>-支出③!BE26</f>
        <v>0</v>
      </c>
      <c r="BF147" s="105">
        <f>-支出③!BF26</f>
        <v>0</v>
      </c>
      <c r="BG147" s="105">
        <f>-支出③!BG26</f>
        <v>0</v>
      </c>
      <c r="BH147" s="82">
        <f>-支出③!BH26</f>
        <v>0</v>
      </c>
    </row>
    <row r="148" spans="2:60" ht="20.100000000000001" customHeight="1" thickTop="1">
      <c r="B148" s="246" t="s">
        <v>243</v>
      </c>
      <c r="C148" s="267"/>
      <c r="D148" s="267"/>
      <c r="E148" s="267"/>
      <c r="F148" s="106">
        <f>SUM(F145:F147)</f>
        <v>0</v>
      </c>
      <c r="G148" s="106">
        <f t="shared" ref="G148:BH148" si="45">SUM(G145:G147)</f>
        <v>0</v>
      </c>
      <c r="H148" s="106">
        <f t="shared" si="45"/>
        <v>0</v>
      </c>
      <c r="I148" s="106">
        <f t="shared" si="45"/>
        <v>0</v>
      </c>
      <c r="J148" s="106">
        <f t="shared" si="45"/>
        <v>0</v>
      </c>
      <c r="K148" s="106">
        <f>SUM(K145:K147)</f>
        <v>0</v>
      </c>
      <c r="L148" s="106">
        <f t="shared" si="45"/>
        <v>0</v>
      </c>
      <c r="M148" s="106">
        <f t="shared" si="45"/>
        <v>0</v>
      </c>
      <c r="N148" s="106">
        <f t="shared" si="45"/>
        <v>0</v>
      </c>
      <c r="O148" s="106">
        <f t="shared" si="45"/>
        <v>0</v>
      </c>
      <c r="P148" s="106">
        <f t="shared" si="45"/>
        <v>0</v>
      </c>
      <c r="Q148" s="106">
        <f t="shared" si="45"/>
        <v>0</v>
      </c>
      <c r="R148" s="106">
        <f t="shared" si="45"/>
        <v>0</v>
      </c>
      <c r="S148" s="106">
        <f t="shared" si="45"/>
        <v>0</v>
      </c>
      <c r="T148" s="106">
        <f t="shared" si="45"/>
        <v>0</v>
      </c>
      <c r="U148" s="106">
        <f t="shared" si="45"/>
        <v>0</v>
      </c>
      <c r="V148" s="106">
        <f t="shared" si="45"/>
        <v>0</v>
      </c>
      <c r="W148" s="106">
        <f t="shared" si="45"/>
        <v>0</v>
      </c>
      <c r="X148" s="106">
        <f t="shared" si="45"/>
        <v>0</v>
      </c>
      <c r="Y148" s="106">
        <f t="shared" si="45"/>
        <v>0</v>
      </c>
      <c r="Z148" s="106">
        <f t="shared" si="45"/>
        <v>0</v>
      </c>
      <c r="AA148" s="106">
        <f t="shared" si="45"/>
        <v>0</v>
      </c>
      <c r="AB148" s="106">
        <f t="shared" si="45"/>
        <v>0</v>
      </c>
      <c r="AC148" s="106">
        <f t="shared" si="45"/>
        <v>0</v>
      </c>
      <c r="AD148" s="106">
        <f t="shared" si="45"/>
        <v>0</v>
      </c>
      <c r="AE148" s="106">
        <f t="shared" si="45"/>
        <v>0</v>
      </c>
      <c r="AF148" s="106">
        <f t="shared" si="45"/>
        <v>0</v>
      </c>
      <c r="AG148" s="106">
        <f t="shared" si="45"/>
        <v>0</v>
      </c>
      <c r="AH148" s="106">
        <f t="shared" si="45"/>
        <v>0</v>
      </c>
      <c r="AI148" s="106">
        <f t="shared" si="45"/>
        <v>0</v>
      </c>
      <c r="AJ148" s="106">
        <f t="shared" si="45"/>
        <v>0</v>
      </c>
      <c r="AK148" s="106">
        <f t="shared" si="45"/>
        <v>0</v>
      </c>
      <c r="AL148" s="106">
        <f t="shared" si="45"/>
        <v>0</v>
      </c>
      <c r="AM148" s="106">
        <f t="shared" si="45"/>
        <v>0</v>
      </c>
      <c r="AN148" s="106">
        <f t="shared" si="45"/>
        <v>0</v>
      </c>
      <c r="AO148" s="106">
        <f t="shared" si="45"/>
        <v>0</v>
      </c>
      <c r="AP148" s="106">
        <f t="shared" si="45"/>
        <v>0</v>
      </c>
      <c r="AQ148" s="106">
        <f t="shared" si="45"/>
        <v>0</v>
      </c>
      <c r="AR148" s="106">
        <f t="shared" si="45"/>
        <v>0</v>
      </c>
      <c r="AS148" s="106">
        <f t="shared" si="45"/>
        <v>0</v>
      </c>
      <c r="AT148" s="106">
        <f t="shared" si="45"/>
        <v>0</v>
      </c>
      <c r="AU148" s="106">
        <f t="shared" si="45"/>
        <v>0</v>
      </c>
      <c r="AV148" s="106">
        <f t="shared" si="45"/>
        <v>0</v>
      </c>
      <c r="AW148" s="106">
        <f t="shared" si="45"/>
        <v>0</v>
      </c>
      <c r="AX148" s="106">
        <f t="shared" si="45"/>
        <v>0</v>
      </c>
      <c r="AY148" s="106">
        <f t="shared" si="45"/>
        <v>0</v>
      </c>
      <c r="AZ148" s="106">
        <f t="shared" si="45"/>
        <v>0</v>
      </c>
      <c r="BA148" s="106">
        <f t="shared" si="45"/>
        <v>0</v>
      </c>
      <c r="BB148" s="106">
        <f t="shared" si="45"/>
        <v>0</v>
      </c>
      <c r="BC148" s="106">
        <f t="shared" si="45"/>
        <v>0</v>
      </c>
      <c r="BD148" s="106">
        <f t="shared" si="45"/>
        <v>0</v>
      </c>
      <c r="BE148" s="106">
        <f t="shared" si="45"/>
        <v>0</v>
      </c>
      <c r="BF148" s="106">
        <f t="shared" si="45"/>
        <v>0</v>
      </c>
      <c r="BG148" s="106">
        <f t="shared" si="45"/>
        <v>0</v>
      </c>
      <c r="BH148" s="120">
        <f t="shared" si="45"/>
        <v>0</v>
      </c>
    </row>
    <row r="149" spans="2:60" ht="20.100000000000001" customHeight="1">
      <c r="B149" s="247" t="s">
        <v>255</v>
      </c>
      <c r="C149" s="160"/>
      <c r="D149" s="160"/>
      <c r="E149" s="160"/>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245"/>
    </row>
    <row r="150" spans="2:60" ht="20.100000000000001" customHeight="1">
      <c r="B150" s="48"/>
      <c r="C150" s="352" t="s">
        <v>256</v>
      </c>
      <c r="D150" s="14"/>
      <c r="E150" s="11"/>
      <c r="F150" s="105">
        <f>IF(COLUMNS($F$126:F$126)&lt;=$H$10,-((支出③!$G$15+支出③!$G$16+支出③!$G$17+支出③!$G$34+支出③!$G$39+支出③!$G$40+支出③!$G$43)/$H$10),0)</f>
        <v>0</v>
      </c>
      <c r="G150" s="105">
        <f>IF(COLUMNS($F$126:G$126)&lt;=$H$10,-((支出③!$G$15+支出③!$G$16+支出③!$G$17+支出③!$G$34+支出③!$G$39+支出③!$G$40+支出③!$G$43)/$H$10),0)</f>
        <v>0</v>
      </c>
      <c r="H150" s="105">
        <f>IF(COLUMNS($F$126:H$126)&lt;=$H$10,-((支出③!$G$15+支出③!$G$16+支出③!$G$17+支出③!$G$34+支出③!$G$39+支出③!$G$40+支出③!$G$43)/$H$10),0)</f>
        <v>0</v>
      </c>
      <c r="I150" s="105">
        <f>IF(COLUMNS($F$126:I$126)&lt;=$H$10,-((支出③!$G$15+支出③!$G$16+支出③!$G$17+支出③!$G$34+支出③!$G$39+支出③!$G$40+支出③!$G$43)/$H$10),0)</f>
        <v>0</v>
      </c>
      <c r="J150" s="105">
        <f>IF(COLUMNS($F$126:J$126)&lt;=$H$10,-((支出③!$G$15+支出③!$G$16+支出③!$G$17+支出③!$G$34+支出③!$G$39+支出③!$G$40+支出③!$G$43)/$H$10),0)</f>
        <v>0</v>
      </c>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41"/>
    </row>
    <row r="151" spans="2:60" ht="20.100000000000001" customHeight="1">
      <c r="B151" s="57"/>
      <c r="C151" s="10" t="s">
        <v>257</v>
      </c>
      <c r="D151" s="14"/>
      <c r="E151" s="11"/>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41"/>
    </row>
    <row r="152" spans="2:60" ht="20.100000000000001" customHeight="1">
      <c r="B152" s="57"/>
      <c r="C152" s="352" t="s">
        <v>258</v>
      </c>
      <c r="D152" s="14"/>
      <c r="E152" s="11"/>
      <c r="F152" s="105">
        <f>IF(COLUMNS($F$126:F$126)&lt;=$H$10,-((支出③!$F$44+支出③!$G$45)/$H$10),0)</f>
        <v>0</v>
      </c>
      <c r="G152" s="105">
        <f>IF(COLUMNS($F$126:G$126)&lt;=$H$10,-((支出③!$F$44+支出③!$G$45)/$H$10),0)</f>
        <v>0</v>
      </c>
      <c r="H152" s="105">
        <f>IF(COLUMNS($F$126:H$126)&lt;=$H$10,-((支出③!$F$44+支出③!$G$45)/$H$10),0)</f>
        <v>0</v>
      </c>
      <c r="I152" s="105">
        <f>IF(COLUMNS($F$126:I$126)&lt;=$H$10,-((支出③!$F$44+支出③!$G$45)/$H$10),0)</f>
        <v>0</v>
      </c>
      <c r="J152" s="105">
        <f>IF(COLUMNS($F$126:J$126)&lt;=$H$10,-((支出③!$F$44+支出③!$G$45)/$H$10),0)</f>
        <v>0</v>
      </c>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41"/>
    </row>
    <row r="153" spans="2:60" ht="20.100000000000001" customHeight="1">
      <c r="B153" s="57"/>
      <c r="C153" s="10" t="s">
        <v>259</v>
      </c>
      <c r="D153" s="14"/>
      <c r="E153" s="11"/>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41"/>
    </row>
    <row r="154" spans="2:60" ht="20.100000000000001" customHeight="1" thickBot="1">
      <c r="B154" s="57"/>
      <c r="C154" s="522"/>
      <c r="D154" s="523"/>
      <c r="E154" s="52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41"/>
    </row>
    <row r="155" spans="2:60" ht="20.100000000000001" customHeight="1" thickTop="1">
      <c r="B155" s="350" t="s">
        <v>255</v>
      </c>
      <c r="C155" s="267"/>
      <c r="D155" s="267"/>
      <c r="E155" s="267"/>
      <c r="F155" s="106">
        <f t="shared" ref="F155:AK155" si="46">SUM(F150:F154)</f>
        <v>0</v>
      </c>
      <c r="G155" s="106">
        <f t="shared" si="46"/>
        <v>0</v>
      </c>
      <c r="H155" s="106">
        <f t="shared" si="46"/>
        <v>0</v>
      </c>
      <c r="I155" s="106">
        <f t="shared" si="46"/>
        <v>0</v>
      </c>
      <c r="J155" s="106">
        <f t="shared" si="46"/>
        <v>0</v>
      </c>
      <c r="K155" s="106">
        <f t="shared" si="46"/>
        <v>0</v>
      </c>
      <c r="L155" s="106">
        <f t="shared" si="46"/>
        <v>0</v>
      </c>
      <c r="M155" s="106">
        <f t="shared" si="46"/>
        <v>0</v>
      </c>
      <c r="N155" s="106">
        <f t="shared" si="46"/>
        <v>0</v>
      </c>
      <c r="O155" s="106">
        <f t="shared" si="46"/>
        <v>0</v>
      </c>
      <c r="P155" s="106">
        <f t="shared" si="46"/>
        <v>0</v>
      </c>
      <c r="Q155" s="106">
        <f t="shared" si="46"/>
        <v>0</v>
      </c>
      <c r="R155" s="106">
        <f t="shared" si="46"/>
        <v>0</v>
      </c>
      <c r="S155" s="106">
        <f t="shared" si="46"/>
        <v>0</v>
      </c>
      <c r="T155" s="106">
        <f t="shared" si="46"/>
        <v>0</v>
      </c>
      <c r="U155" s="106">
        <f t="shared" si="46"/>
        <v>0</v>
      </c>
      <c r="V155" s="106">
        <f t="shared" si="46"/>
        <v>0</v>
      </c>
      <c r="W155" s="106">
        <f t="shared" si="46"/>
        <v>0</v>
      </c>
      <c r="X155" s="106">
        <f t="shared" si="46"/>
        <v>0</v>
      </c>
      <c r="Y155" s="106">
        <f t="shared" si="46"/>
        <v>0</v>
      </c>
      <c r="Z155" s="106">
        <f t="shared" si="46"/>
        <v>0</v>
      </c>
      <c r="AA155" s="106">
        <f t="shared" si="46"/>
        <v>0</v>
      </c>
      <c r="AB155" s="106">
        <f t="shared" si="46"/>
        <v>0</v>
      </c>
      <c r="AC155" s="106">
        <f t="shared" si="46"/>
        <v>0</v>
      </c>
      <c r="AD155" s="106">
        <f t="shared" si="46"/>
        <v>0</v>
      </c>
      <c r="AE155" s="106">
        <f t="shared" si="46"/>
        <v>0</v>
      </c>
      <c r="AF155" s="106">
        <f t="shared" si="46"/>
        <v>0</v>
      </c>
      <c r="AG155" s="106">
        <f t="shared" si="46"/>
        <v>0</v>
      </c>
      <c r="AH155" s="106">
        <f t="shared" si="46"/>
        <v>0</v>
      </c>
      <c r="AI155" s="106">
        <f t="shared" si="46"/>
        <v>0</v>
      </c>
      <c r="AJ155" s="106">
        <f t="shared" si="46"/>
        <v>0</v>
      </c>
      <c r="AK155" s="106">
        <f t="shared" si="46"/>
        <v>0</v>
      </c>
      <c r="AL155" s="106">
        <f t="shared" ref="AL155:BH155" si="47">SUM(AL150:AL154)</f>
        <v>0</v>
      </c>
      <c r="AM155" s="106">
        <f t="shared" si="47"/>
        <v>0</v>
      </c>
      <c r="AN155" s="106">
        <f t="shared" si="47"/>
        <v>0</v>
      </c>
      <c r="AO155" s="106">
        <f t="shared" si="47"/>
        <v>0</v>
      </c>
      <c r="AP155" s="106">
        <f t="shared" si="47"/>
        <v>0</v>
      </c>
      <c r="AQ155" s="106">
        <f t="shared" si="47"/>
        <v>0</v>
      </c>
      <c r="AR155" s="106">
        <f t="shared" si="47"/>
        <v>0</v>
      </c>
      <c r="AS155" s="106">
        <f t="shared" si="47"/>
        <v>0</v>
      </c>
      <c r="AT155" s="106">
        <f t="shared" si="47"/>
        <v>0</v>
      </c>
      <c r="AU155" s="106">
        <f t="shared" si="47"/>
        <v>0</v>
      </c>
      <c r="AV155" s="106">
        <f t="shared" si="47"/>
        <v>0</v>
      </c>
      <c r="AW155" s="106">
        <f t="shared" si="47"/>
        <v>0</v>
      </c>
      <c r="AX155" s="106">
        <f t="shared" si="47"/>
        <v>0</v>
      </c>
      <c r="AY155" s="106">
        <f t="shared" si="47"/>
        <v>0</v>
      </c>
      <c r="AZ155" s="106">
        <f t="shared" si="47"/>
        <v>0</v>
      </c>
      <c r="BA155" s="106">
        <f t="shared" si="47"/>
        <v>0</v>
      </c>
      <c r="BB155" s="106">
        <f t="shared" si="47"/>
        <v>0</v>
      </c>
      <c r="BC155" s="106">
        <f t="shared" si="47"/>
        <v>0</v>
      </c>
      <c r="BD155" s="106">
        <f t="shared" si="47"/>
        <v>0</v>
      </c>
      <c r="BE155" s="106">
        <f t="shared" si="47"/>
        <v>0</v>
      </c>
      <c r="BF155" s="106">
        <f t="shared" si="47"/>
        <v>0</v>
      </c>
      <c r="BG155" s="106">
        <f t="shared" si="47"/>
        <v>0</v>
      </c>
      <c r="BH155" s="120">
        <f t="shared" si="47"/>
        <v>0</v>
      </c>
    </row>
    <row r="156" spans="2:60" ht="20.100000000000001" customHeight="1">
      <c r="B156" s="247" t="s">
        <v>260</v>
      </c>
      <c r="C156" s="160"/>
      <c r="D156" s="160"/>
      <c r="E156" s="160"/>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245"/>
    </row>
    <row r="157" spans="2:60" ht="20.100000000000001" customHeight="1">
      <c r="B157" s="42"/>
      <c r="C157" s="526" t="s">
        <v>508</v>
      </c>
      <c r="D157" s="201">
        <v>8</v>
      </c>
      <c r="E157" s="385" t="s">
        <v>505</v>
      </c>
      <c r="F157" s="105">
        <f ca="1">IF(支払い利息!$C$81&gt;0,IF(COLUMNS($F$127:F$127)&lt;=$H$10,(支払い利息!$C$10+支払い利息!$C$29+支払い利息!$C$48)/1000/$H$10,0),IF(AND(支払い利息!$C$81=0,COLUMNS($F$127:F$127)&lt;=$H$10),-SUM(OFFSET($F$155,0,0,1,$H$10))*$D$157/($D$157+$D$158)/$H$10,0))</f>
        <v>0</v>
      </c>
      <c r="G157" s="371">
        <f ca="1">IF(支払い利息!$C$81&gt;0,IF(COLUMNS($F$127:G$127)&lt;=$H$10,(支払い利息!$C$10+支払い利息!$C$29+支払い利息!$C$48)/1000/$H$10,0),IF(AND(支払い利息!$C$81=0,COLUMNS($F$127:G$127)&lt;=$H$10),-SUM(OFFSET($F$155,0,0,1,$H$10))*$D$157/($D$157+$D$158)/$H$10,0))</f>
        <v>0</v>
      </c>
      <c r="H157" s="371">
        <f ca="1">IF(支払い利息!$C$81&gt;0,IF(COLUMNS($F$127:H$127)&lt;=$H$10,(支払い利息!$C$10+支払い利息!$C$29+支払い利息!$C$48)/1000/$H$10,0),IF(AND(支払い利息!$C$81=0,COLUMNS($F$127:H$127)&lt;=$H$10),-SUM(OFFSET($F$155,0,0,1,$H$10))*$D$157/($D$157+$D$158)/$H$10,0))</f>
        <v>0</v>
      </c>
      <c r="I157" s="371">
        <f ca="1">IF(支払い利息!$C$81&gt;0,IF(COLUMNS($F$127:I$127)&lt;=$H$10,(支払い利息!$C$10+支払い利息!$C$29+支払い利息!$C$48)/1000/$H$10,0),IF(AND(支払い利息!$C$81=0,COLUMNS($F$127:I$127)&lt;=$H$10),-SUM(OFFSET($F$155,0,0,1,$H$10))*$D$157/($D$157+$D$158)/$H$10,0))</f>
        <v>0</v>
      </c>
      <c r="J157" s="371">
        <f ca="1">IF(支払い利息!$C$81&gt;0,IF(COLUMNS($F$127:J$127)&lt;=$H$10,(支払い利息!$C$10+支払い利息!$C$29+支払い利息!$C$48)/1000/$H$10,0),IF(AND(支払い利息!$C$81=0,COLUMNS($F$127:J$127)&lt;=$H$10),-SUM(OFFSET($F$155,0,0,1,$H$10))*$D$157/($D$157+$D$158)/$H$10,0))</f>
        <v>0</v>
      </c>
      <c r="K157" s="105">
        <f>-(IFERROR(支払い利息!C73,0))/1000</f>
        <v>0</v>
      </c>
      <c r="L157" s="105">
        <f>-(IFERROR(支払い利息!D73,0))/1000</f>
        <v>0</v>
      </c>
      <c r="M157" s="105">
        <f>-(IFERROR(支払い利息!E73,0))/1000</f>
        <v>0</v>
      </c>
      <c r="N157" s="105">
        <f>-(IFERROR(支払い利息!F73,0))/1000</f>
        <v>0</v>
      </c>
      <c r="O157" s="105">
        <f>-(IFERROR(支払い利息!G73,0))/1000</f>
        <v>0</v>
      </c>
      <c r="P157" s="105">
        <f>-(IFERROR(支払い利息!H73,0))/1000</f>
        <v>0</v>
      </c>
      <c r="Q157" s="105">
        <f>-(IFERROR(支払い利息!I73,0))/1000</f>
        <v>0</v>
      </c>
      <c r="R157" s="105">
        <f>-(IFERROR(支払い利息!J73,0))/1000</f>
        <v>0</v>
      </c>
      <c r="S157" s="105">
        <f>-(IFERROR(支払い利息!K73,0))/1000</f>
        <v>0</v>
      </c>
      <c r="T157" s="105">
        <f>-(IFERROR(支払い利息!L73,0))/1000</f>
        <v>0</v>
      </c>
      <c r="U157" s="105">
        <f>-(IFERROR(支払い利息!M73,0))/1000</f>
        <v>0</v>
      </c>
      <c r="V157" s="105">
        <f>-(IFERROR(支払い利息!N73,0))/1000</f>
        <v>0</v>
      </c>
      <c r="W157" s="105">
        <f>-(IFERROR(支払い利息!O73,0))/1000</f>
        <v>0</v>
      </c>
      <c r="X157" s="105">
        <f>-(IFERROR(支払い利息!P73,0))/1000</f>
        <v>0</v>
      </c>
      <c r="Y157" s="105">
        <f>-(IFERROR(支払い利息!Q73,0))/1000</f>
        <v>0</v>
      </c>
      <c r="Z157" s="105">
        <f>-(IFERROR(支払い利息!R73,0))/1000</f>
        <v>0</v>
      </c>
      <c r="AA157" s="105">
        <f>-(IFERROR(支払い利息!S73,0))/1000</f>
        <v>0</v>
      </c>
      <c r="AB157" s="105">
        <f>-(IFERROR(支払い利息!T73,0))/1000</f>
        <v>0</v>
      </c>
      <c r="AC157" s="105">
        <f>-(IFERROR(支払い利息!U73,0))/1000</f>
        <v>0</v>
      </c>
      <c r="AD157" s="105">
        <f>-(IFERROR(支払い利息!V73,0))/1000</f>
        <v>0</v>
      </c>
      <c r="AE157" s="105">
        <f>-(IFERROR(支払い利息!W73,0))/1000</f>
        <v>0</v>
      </c>
      <c r="AF157" s="105">
        <f>-(IFERROR(支払い利息!X73,0))/1000</f>
        <v>0</v>
      </c>
      <c r="AG157" s="105">
        <f>-(IFERROR(支払い利息!Y73,0))/1000</f>
        <v>0</v>
      </c>
      <c r="AH157" s="105">
        <f>-(IFERROR(支払い利息!Z73,0))/1000</f>
        <v>0</v>
      </c>
      <c r="AI157" s="105">
        <f>-(IFERROR(支払い利息!AA73,0))/1000</f>
        <v>0</v>
      </c>
      <c r="AJ157" s="105">
        <f>-(IFERROR(支払い利息!AB73,0))/1000</f>
        <v>0</v>
      </c>
      <c r="AK157" s="105">
        <f>-(IFERROR(支払い利息!AC73,0))/1000</f>
        <v>0</v>
      </c>
      <c r="AL157" s="105">
        <f>-(IFERROR(支払い利息!AD73,0))/1000</f>
        <v>0</v>
      </c>
      <c r="AM157" s="105">
        <f>-(IFERROR(支払い利息!AE73,0))/1000</f>
        <v>0</v>
      </c>
      <c r="AN157" s="105">
        <f>-(IFERROR(支払い利息!AF73,0))/1000</f>
        <v>0</v>
      </c>
      <c r="AO157" s="105">
        <f>-(IFERROR(支払い利息!AG73,0))/1000</f>
        <v>0</v>
      </c>
      <c r="AP157" s="105">
        <f>-(IFERROR(支払い利息!AH73,0))/1000</f>
        <v>0</v>
      </c>
      <c r="AQ157" s="105">
        <f>-(IFERROR(支払い利息!AI73,0))/1000</f>
        <v>0</v>
      </c>
      <c r="AR157" s="105">
        <f>-(IFERROR(支払い利息!AJ73,0))/1000</f>
        <v>0</v>
      </c>
      <c r="AS157" s="105">
        <f>-(IFERROR(支払い利息!AK73,0))/1000</f>
        <v>0</v>
      </c>
      <c r="AT157" s="105">
        <f>-(IFERROR(支払い利息!AL73,0))/1000</f>
        <v>0</v>
      </c>
      <c r="AU157" s="105">
        <f>-(IFERROR(支払い利息!AM73,0))/1000</f>
        <v>0</v>
      </c>
      <c r="AV157" s="105">
        <f>-(IFERROR(支払い利息!AN73,0))/1000</f>
        <v>0</v>
      </c>
      <c r="AW157" s="105">
        <f>-(IFERROR(支払い利息!AO73,0))/1000</f>
        <v>0</v>
      </c>
      <c r="AX157" s="105">
        <f>-(IFERROR(支払い利息!AP73,0))/1000</f>
        <v>0</v>
      </c>
      <c r="AY157" s="105">
        <f>-(IFERROR(支払い利息!AQ73,0))/1000</f>
        <v>0</v>
      </c>
      <c r="AZ157" s="105">
        <f>-(IFERROR(支払い利息!AR73,0))/1000</f>
        <v>0</v>
      </c>
      <c r="BA157" s="105">
        <f>-(IFERROR(支払い利息!AS73,0))/1000</f>
        <v>0</v>
      </c>
      <c r="BB157" s="105">
        <f>-(IFERROR(支払い利息!AT73,0))/1000</f>
        <v>0</v>
      </c>
      <c r="BC157" s="105">
        <f>-(IFERROR(支払い利息!AU73,0))/1000</f>
        <v>0</v>
      </c>
      <c r="BD157" s="105">
        <f>-(IFERROR(支払い利息!AV73,0))/1000</f>
        <v>0</v>
      </c>
      <c r="BE157" s="105">
        <f>-(IFERROR(支払い利息!AW73,0))/1000</f>
        <v>0</v>
      </c>
      <c r="BF157" s="105">
        <f>-(IFERROR(支払い利息!AX73,0))/1000</f>
        <v>0</v>
      </c>
      <c r="BG157" s="105">
        <f>-(IFERROR(支払い利息!AY73,0))/1000</f>
        <v>0</v>
      </c>
      <c r="BH157" s="82">
        <f>-(IFERROR(支払い利息!AZ73,0))/1000</f>
        <v>0</v>
      </c>
    </row>
    <row r="158" spans="2:60" ht="20.100000000000001" customHeight="1">
      <c r="B158" s="49"/>
      <c r="C158" s="527"/>
      <c r="D158" s="201">
        <v>2</v>
      </c>
      <c r="E158" s="13" t="s">
        <v>506</v>
      </c>
      <c r="F158" s="178">
        <f ca="1">IF(支払い利息!$C$81&gt;0,MAX(0,-SUM(F148,F155,F157)),IF(AND(支払い利息!$C$81=0,COLUMNS($F$127:F$127)&lt;=$H$10),-SUM(OFFSET($F$155,0,0,1,$H$10))*$D$158/($D$157+$D$158)/$H$10,0))</f>
        <v>0</v>
      </c>
      <c r="G158" s="372">
        <f ca="1">IF(支払い利息!$C$81&gt;0,MAX(0,-SUM(G148,G155,G157)),IF(AND(支払い利息!$C$81=0,COLUMNS($F$127:G$127)&lt;=$H$10),-SUM(OFFSET($F$155,0,0,1,$H$10))*$D$158/($D$157+$D$158)/$H$10,0))</f>
        <v>0</v>
      </c>
      <c r="H158" s="372">
        <f ca="1">IF(支払い利息!$C$81&gt;0,MAX(0,-SUM(H148,H155,H157)),IF(AND(支払い利息!$C$81=0,COLUMNS($F$127:H$127)&lt;=$H$10),-SUM(OFFSET($F$155,0,0,1,$H$10))*$D$158/($D$157+$D$158)/$H$10,0))</f>
        <v>0</v>
      </c>
      <c r="I158" s="372">
        <f ca="1">IF(支払い利息!$C$81&gt;0,MAX(0,-SUM(I148,I155,I157)),IF(AND(支払い利息!$C$81=0,COLUMNS($F$127:I$127)&lt;=$H$10),-SUM(OFFSET($F$155,0,0,1,$H$10))*$D$158/($D$157+$D$158)/$H$10,0))</f>
        <v>0</v>
      </c>
      <c r="J158" s="372">
        <f ca="1">IF(支払い利息!$C$81&gt;0,MAX(0,-SUM(J148,J155,J157)),IF(AND(支払い利息!$C$81=0,COLUMNS($F$127:J$127)&lt;=$H$10),-SUM(OFFSET($F$155,0,0,1,$H$10))*$D$158/($D$157+$D$158)/$H$10,0))</f>
        <v>0</v>
      </c>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43"/>
    </row>
    <row r="159" spans="2:60" ht="20.100000000000001" customHeight="1">
      <c r="B159" s="49"/>
      <c r="C159" s="10" t="s">
        <v>596</v>
      </c>
      <c r="D159" s="415"/>
      <c r="E159" s="416"/>
      <c r="F159" s="36"/>
      <c r="G159" s="417"/>
      <c r="H159" s="417"/>
      <c r="I159" s="417"/>
      <c r="J159" s="417"/>
      <c r="K159" s="178">
        <f>-支出③!K26</f>
        <v>0</v>
      </c>
      <c r="L159" s="178">
        <f>-支出③!L26</f>
        <v>0</v>
      </c>
      <c r="M159" s="178">
        <f>-支出③!M26</f>
        <v>0</v>
      </c>
      <c r="N159" s="178">
        <f>-支出③!N26</f>
        <v>0</v>
      </c>
      <c r="O159" s="178">
        <f>-支出③!O26</f>
        <v>0</v>
      </c>
      <c r="P159" s="178">
        <f>-支出③!P26</f>
        <v>0</v>
      </c>
      <c r="Q159" s="178">
        <f>-支出③!Q26</f>
        <v>0</v>
      </c>
      <c r="R159" s="178">
        <f>-支出③!R26</f>
        <v>0</v>
      </c>
      <c r="S159" s="178">
        <f>-支出③!S26</f>
        <v>0</v>
      </c>
      <c r="T159" s="178">
        <f>-支出③!T26</f>
        <v>0</v>
      </c>
      <c r="U159" s="178">
        <f>-支出③!U26</f>
        <v>0</v>
      </c>
      <c r="V159" s="178">
        <f>-支出③!V26</f>
        <v>0</v>
      </c>
      <c r="W159" s="178">
        <f>-支出③!W26</f>
        <v>0</v>
      </c>
      <c r="X159" s="178">
        <f>-支出③!X26</f>
        <v>0</v>
      </c>
      <c r="Y159" s="178">
        <f>-支出③!Y26</f>
        <v>0</v>
      </c>
      <c r="Z159" s="178">
        <f>-支出③!Z26</f>
        <v>0</v>
      </c>
      <c r="AA159" s="178">
        <f>-支出③!AA26</f>
        <v>0</v>
      </c>
      <c r="AB159" s="178">
        <f>-支出③!AB26</f>
        <v>0</v>
      </c>
      <c r="AC159" s="178">
        <f>-支出③!AC26</f>
        <v>0</v>
      </c>
      <c r="AD159" s="178">
        <f>-支出③!AD26</f>
        <v>0</v>
      </c>
      <c r="AE159" s="178">
        <f>-支出③!AE26</f>
        <v>0</v>
      </c>
      <c r="AF159" s="178">
        <f>-支出③!AF26</f>
        <v>0</v>
      </c>
      <c r="AG159" s="178">
        <f>-支出③!AG26</f>
        <v>0</v>
      </c>
      <c r="AH159" s="178">
        <f>-支出③!AH26</f>
        <v>0</v>
      </c>
      <c r="AI159" s="178">
        <f>-支出③!AI26</f>
        <v>0</v>
      </c>
      <c r="AJ159" s="178">
        <f>-支出③!AJ26</f>
        <v>0</v>
      </c>
      <c r="AK159" s="178">
        <f>-支出③!AK26</f>
        <v>0</v>
      </c>
      <c r="AL159" s="178">
        <f>-支出③!AL26</f>
        <v>0</v>
      </c>
      <c r="AM159" s="178">
        <f>-支出③!AM26</f>
        <v>0</v>
      </c>
      <c r="AN159" s="178">
        <f>-支出③!AN26</f>
        <v>0</v>
      </c>
      <c r="AO159" s="178">
        <f>-支出③!AO26</f>
        <v>0</v>
      </c>
      <c r="AP159" s="178">
        <f>-支出③!AP26</f>
        <v>0</v>
      </c>
      <c r="AQ159" s="178">
        <f>-支出③!AQ26</f>
        <v>0</v>
      </c>
      <c r="AR159" s="178">
        <f>-支出③!AR26</f>
        <v>0</v>
      </c>
      <c r="AS159" s="178">
        <f>-支出③!AS26</f>
        <v>0</v>
      </c>
      <c r="AT159" s="178">
        <f>-支出③!AT26</f>
        <v>0</v>
      </c>
      <c r="AU159" s="178">
        <f>-支出③!AU26</f>
        <v>0</v>
      </c>
      <c r="AV159" s="178">
        <f>-支出③!AV26</f>
        <v>0</v>
      </c>
      <c r="AW159" s="178">
        <f>-支出③!AW26</f>
        <v>0</v>
      </c>
      <c r="AX159" s="178">
        <f>-支出③!AX26</f>
        <v>0</v>
      </c>
      <c r="AY159" s="178">
        <f>-支出③!AY26</f>
        <v>0</v>
      </c>
      <c r="AZ159" s="178">
        <f>-支出③!AZ26</f>
        <v>0</v>
      </c>
      <c r="BA159" s="178">
        <f>-支出③!BA26</f>
        <v>0</v>
      </c>
      <c r="BB159" s="178">
        <f>-支出③!BB26</f>
        <v>0</v>
      </c>
      <c r="BC159" s="178">
        <f>-支出③!BC26</f>
        <v>0</v>
      </c>
      <c r="BD159" s="178">
        <f>-支出③!BD26</f>
        <v>0</v>
      </c>
      <c r="BE159" s="178">
        <f>-支出③!BE26</f>
        <v>0</v>
      </c>
      <c r="BF159" s="178">
        <f>-支出③!BF26</f>
        <v>0</v>
      </c>
      <c r="BG159" s="178">
        <f>-支出③!BG26</f>
        <v>0</v>
      </c>
      <c r="BH159" s="384">
        <f>-支出③!BH26</f>
        <v>0</v>
      </c>
    </row>
    <row r="160" spans="2:60" ht="20.100000000000001" customHeight="1" thickBot="1">
      <c r="B160" s="49"/>
      <c r="C160" s="522"/>
      <c r="D160" s="523"/>
      <c r="E160" s="524"/>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43"/>
    </row>
    <row r="161" spans="2:60" ht="20.100000000000001" customHeight="1" thickTop="1">
      <c r="B161" s="246" t="s">
        <v>260</v>
      </c>
      <c r="C161" s="267"/>
      <c r="D161" s="267"/>
      <c r="E161" s="267"/>
      <c r="F161" s="106">
        <f t="shared" ref="F161:AK161" ca="1" si="48">SUM(F157:F160)</f>
        <v>0</v>
      </c>
      <c r="G161" s="106">
        <f t="shared" ca="1" si="48"/>
        <v>0</v>
      </c>
      <c r="H161" s="106">
        <f t="shared" ca="1" si="48"/>
        <v>0</v>
      </c>
      <c r="I161" s="106">
        <f t="shared" ca="1" si="48"/>
        <v>0</v>
      </c>
      <c r="J161" s="106">
        <f t="shared" ca="1" si="48"/>
        <v>0</v>
      </c>
      <c r="K161" s="106">
        <f t="shared" si="48"/>
        <v>0</v>
      </c>
      <c r="L161" s="106">
        <f t="shared" si="48"/>
        <v>0</v>
      </c>
      <c r="M161" s="106">
        <f t="shared" si="48"/>
        <v>0</v>
      </c>
      <c r="N161" s="106">
        <f t="shared" si="48"/>
        <v>0</v>
      </c>
      <c r="O161" s="106">
        <f t="shared" si="48"/>
        <v>0</v>
      </c>
      <c r="P161" s="106">
        <f t="shared" si="48"/>
        <v>0</v>
      </c>
      <c r="Q161" s="106">
        <f t="shared" si="48"/>
        <v>0</v>
      </c>
      <c r="R161" s="106">
        <f t="shared" si="48"/>
        <v>0</v>
      </c>
      <c r="S161" s="106">
        <f t="shared" si="48"/>
        <v>0</v>
      </c>
      <c r="T161" s="106">
        <f t="shared" si="48"/>
        <v>0</v>
      </c>
      <c r="U161" s="106">
        <f t="shared" si="48"/>
        <v>0</v>
      </c>
      <c r="V161" s="106">
        <f t="shared" si="48"/>
        <v>0</v>
      </c>
      <c r="W161" s="106">
        <f t="shared" si="48"/>
        <v>0</v>
      </c>
      <c r="X161" s="106">
        <f t="shared" si="48"/>
        <v>0</v>
      </c>
      <c r="Y161" s="106">
        <f t="shared" si="48"/>
        <v>0</v>
      </c>
      <c r="Z161" s="106">
        <f t="shared" si="48"/>
        <v>0</v>
      </c>
      <c r="AA161" s="106">
        <f t="shared" si="48"/>
        <v>0</v>
      </c>
      <c r="AB161" s="106">
        <f t="shared" si="48"/>
        <v>0</v>
      </c>
      <c r="AC161" s="106">
        <f t="shared" si="48"/>
        <v>0</v>
      </c>
      <c r="AD161" s="106">
        <f t="shared" si="48"/>
        <v>0</v>
      </c>
      <c r="AE161" s="106">
        <f t="shared" si="48"/>
        <v>0</v>
      </c>
      <c r="AF161" s="106">
        <f t="shared" si="48"/>
        <v>0</v>
      </c>
      <c r="AG161" s="106">
        <f t="shared" si="48"/>
        <v>0</v>
      </c>
      <c r="AH161" s="106">
        <f t="shared" si="48"/>
        <v>0</v>
      </c>
      <c r="AI161" s="106">
        <f t="shared" si="48"/>
        <v>0</v>
      </c>
      <c r="AJ161" s="106">
        <f t="shared" si="48"/>
        <v>0</v>
      </c>
      <c r="AK161" s="106">
        <f t="shared" si="48"/>
        <v>0</v>
      </c>
      <c r="AL161" s="106">
        <f t="shared" ref="AL161:BH161" si="49">SUM(AL157:AL160)</f>
        <v>0</v>
      </c>
      <c r="AM161" s="106">
        <f t="shared" si="49"/>
        <v>0</v>
      </c>
      <c r="AN161" s="106">
        <f t="shared" si="49"/>
        <v>0</v>
      </c>
      <c r="AO161" s="106">
        <f t="shared" si="49"/>
        <v>0</v>
      </c>
      <c r="AP161" s="106">
        <f t="shared" si="49"/>
        <v>0</v>
      </c>
      <c r="AQ161" s="106">
        <f t="shared" si="49"/>
        <v>0</v>
      </c>
      <c r="AR161" s="106">
        <f t="shared" si="49"/>
        <v>0</v>
      </c>
      <c r="AS161" s="106">
        <f t="shared" si="49"/>
        <v>0</v>
      </c>
      <c r="AT161" s="106">
        <f t="shared" si="49"/>
        <v>0</v>
      </c>
      <c r="AU161" s="106">
        <f t="shared" si="49"/>
        <v>0</v>
      </c>
      <c r="AV161" s="106">
        <f t="shared" si="49"/>
        <v>0</v>
      </c>
      <c r="AW161" s="106">
        <f t="shared" si="49"/>
        <v>0</v>
      </c>
      <c r="AX161" s="106">
        <f t="shared" si="49"/>
        <v>0</v>
      </c>
      <c r="AY161" s="106">
        <f t="shared" si="49"/>
        <v>0</v>
      </c>
      <c r="AZ161" s="106">
        <f t="shared" si="49"/>
        <v>0</v>
      </c>
      <c r="BA161" s="106">
        <f t="shared" si="49"/>
        <v>0</v>
      </c>
      <c r="BB161" s="106">
        <f t="shared" si="49"/>
        <v>0</v>
      </c>
      <c r="BC161" s="106">
        <f t="shared" si="49"/>
        <v>0</v>
      </c>
      <c r="BD161" s="106">
        <f t="shared" si="49"/>
        <v>0</v>
      </c>
      <c r="BE161" s="106">
        <f t="shared" si="49"/>
        <v>0</v>
      </c>
      <c r="BF161" s="106">
        <f t="shared" si="49"/>
        <v>0</v>
      </c>
      <c r="BG161" s="106">
        <f t="shared" si="49"/>
        <v>0</v>
      </c>
      <c r="BH161" s="120">
        <f t="shared" si="49"/>
        <v>0</v>
      </c>
    </row>
    <row r="162" spans="2:60" ht="20.100000000000001" customHeight="1">
      <c r="B162" s="248" t="s">
        <v>261</v>
      </c>
      <c r="C162" s="161"/>
      <c r="D162" s="161"/>
      <c r="E162" s="161"/>
      <c r="F162" s="105">
        <f t="shared" ref="F162:AK162" ca="1" si="50">SUM(F148,F155,F161)</f>
        <v>0</v>
      </c>
      <c r="G162" s="105">
        <f t="shared" ca="1" si="50"/>
        <v>0</v>
      </c>
      <c r="H162" s="105">
        <f t="shared" ca="1" si="50"/>
        <v>0</v>
      </c>
      <c r="I162" s="105">
        <f t="shared" ca="1" si="50"/>
        <v>0</v>
      </c>
      <c r="J162" s="105">
        <f t="shared" ca="1" si="50"/>
        <v>0</v>
      </c>
      <c r="K162" s="105">
        <f t="shared" si="50"/>
        <v>0</v>
      </c>
      <c r="L162" s="105">
        <f t="shared" si="50"/>
        <v>0</v>
      </c>
      <c r="M162" s="105">
        <f t="shared" si="50"/>
        <v>0</v>
      </c>
      <c r="N162" s="105">
        <f t="shared" si="50"/>
        <v>0</v>
      </c>
      <c r="O162" s="105">
        <f t="shared" si="50"/>
        <v>0</v>
      </c>
      <c r="P162" s="105">
        <f t="shared" si="50"/>
        <v>0</v>
      </c>
      <c r="Q162" s="105">
        <f t="shared" si="50"/>
        <v>0</v>
      </c>
      <c r="R162" s="105">
        <f t="shared" si="50"/>
        <v>0</v>
      </c>
      <c r="S162" s="105">
        <f t="shared" si="50"/>
        <v>0</v>
      </c>
      <c r="T162" s="105">
        <f t="shared" si="50"/>
        <v>0</v>
      </c>
      <c r="U162" s="105">
        <f t="shared" si="50"/>
        <v>0</v>
      </c>
      <c r="V162" s="105">
        <f t="shared" si="50"/>
        <v>0</v>
      </c>
      <c r="W162" s="105">
        <f t="shared" si="50"/>
        <v>0</v>
      </c>
      <c r="X162" s="105">
        <f t="shared" si="50"/>
        <v>0</v>
      </c>
      <c r="Y162" s="105">
        <f t="shared" si="50"/>
        <v>0</v>
      </c>
      <c r="Z162" s="105">
        <f t="shared" si="50"/>
        <v>0</v>
      </c>
      <c r="AA162" s="105">
        <f t="shared" si="50"/>
        <v>0</v>
      </c>
      <c r="AB162" s="105">
        <f t="shared" si="50"/>
        <v>0</v>
      </c>
      <c r="AC162" s="105">
        <f t="shared" si="50"/>
        <v>0</v>
      </c>
      <c r="AD162" s="105">
        <f t="shared" si="50"/>
        <v>0</v>
      </c>
      <c r="AE162" s="105">
        <f t="shared" si="50"/>
        <v>0</v>
      </c>
      <c r="AF162" s="105">
        <f t="shared" si="50"/>
        <v>0</v>
      </c>
      <c r="AG162" s="105">
        <f t="shared" si="50"/>
        <v>0</v>
      </c>
      <c r="AH162" s="105">
        <f t="shared" si="50"/>
        <v>0</v>
      </c>
      <c r="AI162" s="105">
        <f t="shared" si="50"/>
        <v>0</v>
      </c>
      <c r="AJ162" s="105">
        <f t="shared" si="50"/>
        <v>0</v>
      </c>
      <c r="AK162" s="105">
        <f t="shared" si="50"/>
        <v>0</v>
      </c>
      <c r="AL162" s="105">
        <f t="shared" ref="AL162:BH162" si="51">SUM(AL148,AL155,AL161)</f>
        <v>0</v>
      </c>
      <c r="AM162" s="105">
        <f t="shared" si="51"/>
        <v>0</v>
      </c>
      <c r="AN162" s="105">
        <f t="shared" si="51"/>
        <v>0</v>
      </c>
      <c r="AO162" s="105">
        <f t="shared" si="51"/>
        <v>0</v>
      </c>
      <c r="AP162" s="105">
        <f t="shared" si="51"/>
        <v>0</v>
      </c>
      <c r="AQ162" s="105">
        <f t="shared" si="51"/>
        <v>0</v>
      </c>
      <c r="AR162" s="105">
        <f t="shared" si="51"/>
        <v>0</v>
      </c>
      <c r="AS162" s="105">
        <f t="shared" si="51"/>
        <v>0</v>
      </c>
      <c r="AT162" s="105">
        <f t="shared" si="51"/>
        <v>0</v>
      </c>
      <c r="AU162" s="105">
        <f t="shared" si="51"/>
        <v>0</v>
      </c>
      <c r="AV162" s="105">
        <f t="shared" si="51"/>
        <v>0</v>
      </c>
      <c r="AW162" s="105">
        <f t="shared" si="51"/>
        <v>0</v>
      </c>
      <c r="AX162" s="105">
        <f t="shared" si="51"/>
        <v>0</v>
      </c>
      <c r="AY162" s="105">
        <f t="shared" si="51"/>
        <v>0</v>
      </c>
      <c r="AZ162" s="105">
        <f t="shared" si="51"/>
        <v>0</v>
      </c>
      <c r="BA162" s="105">
        <f t="shared" si="51"/>
        <v>0</v>
      </c>
      <c r="BB162" s="105">
        <f t="shared" si="51"/>
        <v>0</v>
      </c>
      <c r="BC162" s="105">
        <f t="shared" si="51"/>
        <v>0</v>
      </c>
      <c r="BD162" s="105">
        <f t="shared" si="51"/>
        <v>0</v>
      </c>
      <c r="BE162" s="105">
        <f t="shared" si="51"/>
        <v>0</v>
      </c>
      <c r="BF162" s="105">
        <f t="shared" si="51"/>
        <v>0</v>
      </c>
      <c r="BG162" s="105">
        <f t="shared" si="51"/>
        <v>0</v>
      </c>
      <c r="BH162" s="82">
        <f t="shared" si="51"/>
        <v>0</v>
      </c>
    </row>
    <row r="163" spans="2:60" ht="20.100000000000001" customHeight="1">
      <c r="B163" s="248" t="s">
        <v>291</v>
      </c>
      <c r="C163" s="161"/>
      <c r="D163" s="161"/>
      <c r="E163" s="161"/>
      <c r="F163" s="105">
        <f ca="1">F162</f>
        <v>0</v>
      </c>
      <c r="G163" s="105">
        <f ca="1">F163+G162</f>
        <v>0</v>
      </c>
      <c r="H163" s="105">
        <f t="shared" ref="H163:BH163" ca="1" si="52">G163+H162</f>
        <v>0</v>
      </c>
      <c r="I163" s="105">
        <f t="shared" ca="1" si="52"/>
        <v>0</v>
      </c>
      <c r="J163" s="105">
        <f ca="1">I163+J162</f>
        <v>0</v>
      </c>
      <c r="K163" s="105">
        <f ca="1">J163+K162</f>
        <v>0</v>
      </c>
      <c r="L163" s="105">
        <f ca="1">K163+L162</f>
        <v>0</v>
      </c>
      <c r="M163" s="105">
        <f t="shared" ca="1" si="52"/>
        <v>0</v>
      </c>
      <c r="N163" s="105">
        <f t="shared" ca="1" si="52"/>
        <v>0</v>
      </c>
      <c r="O163" s="105">
        <f t="shared" ca="1" si="52"/>
        <v>0</v>
      </c>
      <c r="P163" s="105">
        <f t="shared" ca="1" si="52"/>
        <v>0</v>
      </c>
      <c r="Q163" s="105">
        <f t="shared" ca="1" si="52"/>
        <v>0</v>
      </c>
      <c r="R163" s="105">
        <f t="shared" ca="1" si="52"/>
        <v>0</v>
      </c>
      <c r="S163" s="105">
        <f t="shared" ca="1" si="52"/>
        <v>0</v>
      </c>
      <c r="T163" s="105">
        <f t="shared" ca="1" si="52"/>
        <v>0</v>
      </c>
      <c r="U163" s="105">
        <f t="shared" ca="1" si="52"/>
        <v>0</v>
      </c>
      <c r="V163" s="105">
        <f t="shared" ca="1" si="52"/>
        <v>0</v>
      </c>
      <c r="W163" s="105">
        <f t="shared" ca="1" si="52"/>
        <v>0</v>
      </c>
      <c r="X163" s="105">
        <f t="shared" ca="1" si="52"/>
        <v>0</v>
      </c>
      <c r="Y163" s="105">
        <f t="shared" ca="1" si="52"/>
        <v>0</v>
      </c>
      <c r="Z163" s="105">
        <f t="shared" ca="1" si="52"/>
        <v>0</v>
      </c>
      <c r="AA163" s="105">
        <f t="shared" ca="1" si="52"/>
        <v>0</v>
      </c>
      <c r="AB163" s="105">
        <f t="shared" ca="1" si="52"/>
        <v>0</v>
      </c>
      <c r="AC163" s="105">
        <f t="shared" ca="1" si="52"/>
        <v>0</v>
      </c>
      <c r="AD163" s="105">
        <f t="shared" ca="1" si="52"/>
        <v>0</v>
      </c>
      <c r="AE163" s="105">
        <f t="shared" ca="1" si="52"/>
        <v>0</v>
      </c>
      <c r="AF163" s="105">
        <f t="shared" ca="1" si="52"/>
        <v>0</v>
      </c>
      <c r="AG163" s="105">
        <f t="shared" ca="1" si="52"/>
        <v>0</v>
      </c>
      <c r="AH163" s="105">
        <f t="shared" ca="1" si="52"/>
        <v>0</v>
      </c>
      <c r="AI163" s="105">
        <f t="shared" ca="1" si="52"/>
        <v>0</v>
      </c>
      <c r="AJ163" s="105">
        <f t="shared" ca="1" si="52"/>
        <v>0</v>
      </c>
      <c r="AK163" s="105">
        <f t="shared" ca="1" si="52"/>
        <v>0</v>
      </c>
      <c r="AL163" s="105">
        <f t="shared" ca="1" si="52"/>
        <v>0</v>
      </c>
      <c r="AM163" s="105">
        <f t="shared" ca="1" si="52"/>
        <v>0</v>
      </c>
      <c r="AN163" s="105">
        <f t="shared" ca="1" si="52"/>
        <v>0</v>
      </c>
      <c r="AO163" s="105">
        <f t="shared" ca="1" si="52"/>
        <v>0</v>
      </c>
      <c r="AP163" s="105">
        <f t="shared" ca="1" si="52"/>
        <v>0</v>
      </c>
      <c r="AQ163" s="105">
        <f t="shared" ca="1" si="52"/>
        <v>0</v>
      </c>
      <c r="AR163" s="105">
        <f t="shared" ca="1" si="52"/>
        <v>0</v>
      </c>
      <c r="AS163" s="105">
        <f t="shared" ca="1" si="52"/>
        <v>0</v>
      </c>
      <c r="AT163" s="105">
        <f t="shared" ca="1" si="52"/>
        <v>0</v>
      </c>
      <c r="AU163" s="105">
        <f t="shared" ca="1" si="52"/>
        <v>0</v>
      </c>
      <c r="AV163" s="105">
        <f t="shared" ca="1" si="52"/>
        <v>0</v>
      </c>
      <c r="AW163" s="105">
        <f t="shared" ca="1" si="52"/>
        <v>0</v>
      </c>
      <c r="AX163" s="105">
        <f t="shared" ca="1" si="52"/>
        <v>0</v>
      </c>
      <c r="AY163" s="105">
        <f t="shared" ca="1" si="52"/>
        <v>0</v>
      </c>
      <c r="AZ163" s="105">
        <f t="shared" ca="1" si="52"/>
        <v>0</v>
      </c>
      <c r="BA163" s="105">
        <f t="shared" ca="1" si="52"/>
        <v>0</v>
      </c>
      <c r="BB163" s="105">
        <f t="shared" ca="1" si="52"/>
        <v>0</v>
      </c>
      <c r="BC163" s="105">
        <f t="shared" ca="1" si="52"/>
        <v>0</v>
      </c>
      <c r="BD163" s="105">
        <f t="shared" ca="1" si="52"/>
        <v>0</v>
      </c>
      <c r="BE163" s="105">
        <f t="shared" ca="1" si="52"/>
        <v>0</v>
      </c>
      <c r="BF163" s="105">
        <f t="shared" ca="1" si="52"/>
        <v>0</v>
      </c>
      <c r="BG163" s="105">
        <f t="shared" ca="1" si="52"/>
        <v>0</v>
      </c>
      <c r="BH163" s="82">
        <f t="shared" ca="1" si="52"/>
        <v>0</v>
      </c>
    </row>
    <row r="164" spans="2:60" ht="20.100000000000001" customHeight="1">
      <c r="B164" s="248" t="s">
        <v>262</v>
      </c>
      <c r="C164" s="161"/>
      <c r="D164" s="161"/>
      <c r="E164" s="161"/>
      <c r="F164" s="34"/>
      <c r="G164" s="105">
        <f ca="1">F165</f>
        <v>0</v>
      </c>
      <c r="H164" s="105">
        <f t="shared" ref="H164:BH164" ca="1" si="53">G165</f>
        <v>0</v>
      </c>
      <c r="I164" s="105">
        <f t="shared" ca="1" si="53"/>
        <v>0</v>
      </c>
      <c r="J164" s="105">
        <f t="shared" ca="1" si="53"/>
        <v>0</v>
      </c>
      <c r="K164" s="105">
        <f t="shared" ca="1" si="53"/>
        <v>0</v>
      </c>
      <c r="L164" s="105">
        <f t="shared" ca="1" si="53"/>
        <v>0</v>
      </c>
      <c r="M164" s="105">
        <f t="shared" ca="1" si="53"/>
        <v>0</v>
      </c>
      <c r="N164" s="105">
        <f t="shared" ca="1" si="53"/>
        <v>0</v>
      </c>
      <c r="O164" s="105">
        <f t="shared" ca="1" si="53"/>
        <v>0</v>
      </c>
      <c r="P164" s="105">
        <f t="shared" ca="1" si="53"/>
        <v>0</v>
      </c>
      <c r="Q164" s="105">
        <f t="shared" ca="1" si="53"/>
        <v>0</v>
      </c>
      <c r="R164" s="105">
        <f t="shared" ca="1" si="53"/>
        <v>0</v>
      </c>
      <c r="S164" s="105">
        <f t="shared" ca="1" si="53"/>
        <v>0</v>
      </c>
      <c r="T164" s="105">
        <f t="shared" ca="1" si="53"/>
        <v>0</v>
      </c>
      <c r="U164" s="105">
        <f t="shared" ca="1" si="53"/>
        <v>0</v>
      </c>
      <c r="V164" s="105">
        <f t="shared" ca="1" si="53"/>
        <v>0</v>
      </c>
      <c r="W164" s="105">
        <f t="shared" ca="1" si="53"/>
        <v>0</v>
      </c>
      <c r="X164" s="105">
        <f t="shared" ca="1" si="53"/>
        <v>0</v>
      </c>
      <c r="Y164" s="105">
        <f t="shared" ca="1" si="53"/>
        <v>0</v>
      </c>
      <c r="Z164" s="105">
        <f t="shared" ca="1" si="53"/>
        <v>0</v>
      </c>
      <c r="AA164" s="105">
        <f t="shared" ca="1" si="53"/>
        <v>0</v>
      </c>
      <c r="AB164" s="105">
        <f t="shared" ca="1" si="53"/>
        <v>0</v>
      </c>
      <c r="AC164" s="105">
        <f t="shared" ca="1" si="53"/>
        <v>0</v>
      </c>
      <c r="AD164" s="105">
        <f t="shared" ca="1" si="53"/>
        <v>0</v>
      </c>
      <c r="AE164" s="105">
        <f t="shared" ca="1" si="53"/>
        <v>0</v>
      </c>
      <c r="AF164" s="105">
        <f t="shared" ca="1" si="53"/>
        <v>0</v>
      </c>
      <c r="AG164" s="105">
        <f t="shared" ca="1" si="53"/>
        <v>0</v>
      </c>
      <c r="AH164" s="105">
        <f t="shared" ca="1" si="53"/>
        <v>0</v>
      </c>
      <c r="AI164" s="105">
        <f t="shared" ca="1" si="53"/>
        <v>0</v>
      </c>
      <c r="AJ164" s="105">
        <f t="shared" ca="1" si="53"/>
        <v>0</v>
      </c>
      <c r="AK164" s="105">
        <f t="shared" ca="1" si="53"/>
        <v>0</v>
      </c>
      <c r="AL164" s="105">
        <f t="shared" ca="1" si="53"/>
        <v>0</v>
      </c>
      <c r="AM164" s="105">
        <f t="shared" ca="1" si="53"/>
        <v>0</v>
      </c>
      <c r="AN164" s="105">
        <f t="shared" ca="1" si="53"/>
        <v>0</v>
      </c>
      <c r="AO164" s="105">
        <f t="shared" ca="1" si="53"/>
        <v>0</v>
      </c>
      <c r="AP164" s="105">
        <f t="shared" ca="1" si="53"/>
        <v>0</v>
      </c>
      <c r="AQ164" s="105">
        <f t="shared" ca="1" si="53"/>
        <v>0</v>
      </c>
      <c r="AR164" s="105">
        <f t="shared" ca="1" si="53"/>
        <v>0</v>
      </c>
      <c r="AS164" s="105">
        <f t="shared" ca="1" si="53"/>
        <v>0</v>
      </c>
      <c r="AT164" s="105">
        <f t="shared" ca="1" si="53"/>
        <v>0</v>
      </c>
      <c r="AU164" s="105">
        <f t="shared" ca="1" si="53"/>
        <v>0</v>
      </c>
      <c r="AV164" s="105">
        <f t="shared" ca="1" si="53"/>
        <v>0</v>
      </c>
      <c r="AW164" s="105">
        <f t="shared" ca="1" si="53"/>
        <v>0</v>
      </c>
      <c r="AX164" s="105">
        <f t="shared" ca="1" si="53"/>
        <v>0</v>
      </c>
      <c r="AY164" s="105">
        <f t="shared" ca="1" si="53"/>
        <v>0</v>
      </c>
      <c r="AZ164" s="105">
        <f t="shared" ca="1" si="53"/>
        <v>0</v>
      </c>
      <c r="BA164" s="105">
        <f t="shared" ca="1" si="53"/>
        <v>0</v>
      </c>
      <c r="BB164" s="105">
        <f t="shared" ca="1" si="53"/>
        <v>0</v>
      </c>
      <c r="BC164" s="105">
        <f t="shared" ca="1" si="53"/>
        <v>0</v>
      </c>
      <c r="BD164" s="105">
        <f t="shared" ca="1" si="53"/>
        <v>0</v>
      </c>
      <c r="BE164" s="105">
        <f t="shared" ca="1" si="53"/>
        <v>0</v>
      </c>
      <c r="BF164" s="105">
        <f t="shared" ca="1" si="53"/>
        <v>0</v>
      </c>
      <c r="BG164" s="105">
        <f t="shared" ca="1" si="53"/>
        <v>0</v>
      </c>
      <c r="BH164" s="82">
        <f t="shared" ca="1" si="53"/>
        <v>0</v>
      </c>
    </row>
    <row r="165" spans="2:60" ht="20.100000000000001" customHeight="1" thickBot="1">
      <c r="B165" s="249" t="s">
        <v>263</v>
      </c>
      <c r="C165" s="250"/>
      <c r="D165" s="250"/>
      <c r="E165" s="250"/>
      <c r="F165" s="77">
        <f ca="1">F162+F164</f>
        <v>0</v>
      </c>
      <c r="G165" s="77">
        <f ca="1">SUM(G162:G164)</f>
        <v>0</v>
      </c>
      <c r="H165" s="77">
        <f ca="1">SUM(H162:H164)</f>
        <v>0</v>
      </c>
      <c r="I165" s="77">
        <f ca="1">SUM(I162:I164)</f>
        <v>0</v>
      </c>
      <c r="J165" s="77">
        <f ca="1">SUM(J162:J164)</f>
        <v>0</v>
      </c>
      <c r="K165" s="77">
        <f t="shared" ref="K165:BH165" ca="1" si="54">K162+K164</f>
        <v>0</v>
      </c>
      <c r="L165" s="77">
        <f t="shared" ca="1" si="54"/>
        <v>0</v>
      </c>
      <c r="M165" s="77">
        <f t="shared" ca="1" si="54"/>
        <v>0</v>
      </c>
      <c r="N165" s="77">
        <f t="shared" ca="1" si="54"/>
        <v>0</v>
      </c>
      <c r="O165" s="77">
        <f t="shared" ca="1" si="54"/>
        <v>0</v>
      </c>
      <c r="P165" s="77">
        <f t="shared" ca="1" si="54"/>
        <v>0</v>
      </c>
      <c r="Q165" s="77">
        <f t="shared" ca="1" si="54"/>
        <v>0</v>
      </c>
      <c r="R165" s="77">
        <f t="shared" ca="1" si="54"/>
        <v>0</v>
      </c>
      <c r="S165" s="77">
        <f t="shared" ca="1" si="54"/>
        <v>0</v>
      </c>
      <c r="T165" s="77">
        <f t="shared" ca="1" si="54"/>
        <v>0</v>
      </c>
      <c r="U165" s="77">
        <f t="shared" ca="1" si="54"/>
        <v>0</v>
      </c>
      <c r="V165" s="77">
        <f t="shared" ca="1" si="54"/>
        <v>0</v>
      </c>
      <c r="W165" s="77">
        <f t="shared" ca="1" si="54"/>
        <v>0</v>
      </c>
      <c r="X165" s="77">
        <f t="shared" ca="1" si="54"/>
        <v>0</v>
      </c>
      <c r="Y165" s="77">
        <f t="shared" ca="1" si="54"/>
        <v>0</v>
      </c>
      <c r="Z165" s="77">
        <f t="shared" ca="1" si="54"/>
        <v>0</v>
      </c>
      <c r="AA165" s="77">
        <f t="shared" ca="1" si="54"/>
        <v>0</v>
      </c>
      <c r="AB165" s="77">
        <f t="shared" ca="1" si="54"/>
        <v>0</v>
      </c>
      <c r="AC165" s="77">
        <f t="shared" ca="1" si="54"/>
        <v>0</v>
      </c>
      <c r="AD165" s="77">
        <f t="shared" ca="1" si="54"/>
        <v>0</v>
      </c>
      <c r="AE165" s="77">
        <f t="shared" ca="1" si="54"/>
        <v>0</v>
      </c>
      <c r="AF165" s="77">
        <f t="shared" ca="1" si="54"/>
        <v>0</v>
      </c>
      <c r="AG165" s="77">
        <f t="shared" ca="1" si="54"/>
        <v>0</v>
      </c>
      <c r="AH165" s="77">
        <f t="shared" ca="1" si="54"/>
        <v>0</v>
      </c>
      <c r="AI165" s="77">
        <f t="shared" ca="1" si="54"/>
        <v>0</v>
      </c>
      <c r="AJ165" s="77">
        <f t="shared" ca="1" si="54"/>
        <v>0</v>
      </c>
      <c r="AK165" s="77">
        <f t="shared" ca="1" si="54"/>
        <v>0</v>
      </c>
      <c r="AL165" s="77">
        <f t="shared" ca="1" si="54"/>
        <v>0</v>
      </c>
      <c r="AM165" s="77">
        <f t="shared" ca="1" si="54"/>
        <v>0</v>
      </c>
      <c r="AN165" s="77">
        <f t="shared" ca="1" si="54"/>
        <v>0</v>
      </c>
      <c r="AO165" s="77">
        <f t="shared" ca="1" si="54"/>
        <v>0</v>
      </c>
      <c r="AP165" s="77">
        <f t="shared" ca="1" si="54"/>
        <v>0</v>
      </c>
      <c r="AQ165" s="77">
        <f t="shared" ca="1" si="54"/>
        <v>0</v>
      </c>
      <c r="AR165" s="77">
        <f t="shared" ca="1" si="54"/>
        <v>0</v>
      </c>
      <c r="AS165" s="77">
        <f t="shared" ca="1" si="54"/>
        <v>0</v>
      </c>
      <c r="AT165" s="77">
        <f t="shared" ca="1" si="54"/>
        <v>0</v>
      </c>
      <c r="AU165" s="77">
        <f t="shared" ca="1" si="54"/>
        <v>0</v>
      </c>
      <c r="AV165" s="77">
        <f t="shared" ca="1" si="54"/>
        <v>0</v>
      </c>
      <c r="AW165" s="77">
        <f t="shared" ca="1" si="54"/>
        <v>0</v>
      </c>
      <c r="AX165" s="77">
        <f t="shared" ca="1" si="54"/>
        <v>0</v>
      </c>
      <c r="AY165" s="77">
        <f t="shared" ca="1" si="54"/>
        <v>0</v>
      </c>
      <c r="AZ165" s="77">
        <f t="shared" ca="1" si="54"/>
        <v>0</v>
      </c>
      <c r="BA165" s="77">
        <f t="shared" ca="1" si="54"/>
        <v>0</v>
      </c>
      <c r="BB165" s="77">
        <f t="shared" ca="1" si="54"/>
        <v>0</v>
      </c>
      <c r="BC165" s="77">
        <f t="shared" ca="1" si="54"/>
        <v>0</v>
      </c>
      <c r="BD165" s="77">
        <f t="shared" ca="1" si="54"/>
        <v>0</v>
      </c>
      <c r="BE165" s="77">
        <f t="shared" ca="1" si="54"/>
        <v>0</v>
      </c>
      <c r="BF165" s="77">
        <f t="shared" ca="1" si="54"/>
        <v>0</v>
      </c>
      <c r="BG165" s="77">
        <f t="shared" ca="1" si="54"/>
        <v>0</v>
      </c>
      <c r="BH165" s="78">
        <f t="shared" ca="1" si="54"/>
        <v>0</v>
      </c>
    </row>
    <row r="168" spans="2:60">
      <c r="B168" s="32" t="s">
        <v>269</v>
      </c>
    </row>
  </sheetData>
  <mergeCells count="23">
    <mergeCell ref="D64:E64"/>
    <mergeCell ref="B3:K3"/>
    <mergeCell ref="B5:K5"/>
    <mergeCell ref="B7:C7"/>
    <mergeCell ref="D7:E7"/>
    <mergeCell ref="B8:C8"/>
    <mergeCell ref="D8:E8"/>
    <mergeCell ref="B12:C12"/>
    <mergeCell ref="B13:C13"/>
    <mergeCell ref="B14:D14"/>
    <mergeCell ref="D26:E26"/>
    <mergeCell ref="D27:E27"/>
    <mergeCell ref="D59:E59"/>
    <mergeCell ref="C144:E144"/>
    <mergeCell ref="C154:E154"/>
    <mergeCell ref="C157:C158"/>
    <mergeCell ref="C160:E160"/>
    <mergeCell ref="D68:E68"/>
    <mergeCell ref="C81:E81"/>
    <mergeCell ref="D103:E103"/>
    <mergeCell ref="D110:E110"/>
    <mergeCell ref="D111:E111"/>
    <mergeCell ref="D116:E116"/>
  </mergeCells>
  <phoneticPr fontId="2"/>
  <conditionalFormatting sqref="G20:G83">
    <cfRule type="expression" dxfId="64" priority="7">
      <formula>$H$10&lt;2</formula>
    </cfRule>
  </conditionalFormatting>
  <conditionalFormatting sqref="G89:G121">
    <cfRule type="expression" dxfId="63" priority="12">
      <formula>$H$10&lt;2</formula>
    </cfRule>
  </conditionalFormatting>
  <conditionalFormatting sqref="G127:G165">
    <cfRule type="expression" dxfId="62" priority="2">
      <formula>$H$10&lt;2</formula>
    </cfRule>
  </conditionalFormatting>
  <conditionalFormatting sqref="G150:J150">
    <cfRule type="expression" dxfId="61" priority="30">
      <formula>AND($H$10&lt;2,COLUMN()=7)</formula>
    </cfRule>
    <cfRule type="expression" dxfId="60" priority="31">
      <formula>AND($H$10&lt;3,COLUMN()=8)</formula>
    </cfRule>
    <cfRule type="expression" dxfId="59" priority="32">
      <formula>AND($H$10&lt;4,COLUMN()=9)</formula>
    </cfRule>
    <cfRule type="expression" dxfId="58" priority="33">
      <formula>AND($H$10&lt;5,COLUMN()=10)</formula>
    </cfRule>
  </conditionalFormatting>
  <conditionalFormatting sqref="G152:J152">
    <cfRule type="expression" dxfId="57" priority="34">
      <formula>AND($H$10&lt;2,COLUMN()=7)</formula>
    </cfRule>
    <cfRule type="expression" dxfId="56" priority="35">
      <formula>AND($H$10&lt;3,COLUMN()=8)</formula>
    </cfRule>
    <cfRule type="expression" dxfId="55" priority="36">
      <formula>AND($H$10&lt;4,COLUMN()=9)</formula>
    </cfRule>
    <cfRule type="expression" dxfId="54" priority="37">
      <formula>AND($H$10&lt;5,COLUMN()=10)</formula>
    </cfRule>
  </conditionalFormatting>
  <conditionalFormatting sqref="H20:H83">
    <cfRule type="expression" dxfId="53" priority="8">
      <formula>$H$10&lt;3</formula>
    </cfRule>
  </conditionalFormatting>
  <conditionalFormatting sqref="H89:H121">
    <cfRule type="expression" dxfId="52" priority="13">
      <formula>$H$10&lt;3</formula>
    </cfRule>
  </conditionalFormatting>
  <conditionalFormatting sqref="H127:H165">
    <cfRule type="expression" dxfId="51" priority="3">
      <formula>$H$10&lt;3</formula>
    </cfRule>
  </conditionalFormatting>
  <conditionalFormatting sqref="H164:BH164">
    <cfRule type="expression" dxfId="50" priority="25">
      <formula>$H$10&lt;2</formula>
    </cfRule>
  </conditionalFormatting>
  <conditionalFormatting sqref="I20:I83">
    <cfRule type="expression" dxfId="49" priority="9">
      <formula>$H$10&lt;4</formula>
    </cfRule>
  </conditionalFormatting>
  <conditionalFormatting sqref="I89:I121">
    <cfRule type="expression" dxfId="48" priority="14">
      <formula>$H$10&lt;4</formula>
    </cfRule>
  </conditionalFormatting>
  <conditionalFormatting sqref="I127:I165">
    <cfRule type="expression" dxfId="47" priority="4">
      <formula>$H$10&lt;4</formula>
    </cfRule>
  </conditionalFormatting>
  <conditionalFormatting sqref="J20:J83">
    <cfRule type="expression" dxfId="46" priority="10">
      <formula>$H$10&lt;5</formula>
    </cfRule>
  </conditionalFormatting>
  <conditionalFormatting sqref="J89:J121">
    <cfRule type="expression" dxfId="45" priority="15">
      <formula>$H$10&lt;5</formula>
    </cfRule>
  </conditionalFormatting>
  <conditionalFormatting sqref="J127:J165">
    <cfRule type="expression" dxfId="44" priority="5">
      <formula>$H$10&lt;5</formula>
    </cfRule>
  </conditionalFormatting>
  <conditionalFormatting sqref="K19:BH83">
    <cfRule type="expression" dxfId="43" priority="6">
      <formula>K$19&gt;$H$7</formula>
    </cfRule>
  </conditionalFormatting>
  <conditionalFormatting sqref="K88:BH121">
    <cfRule type="expression" dxfId="42" priority="11">
      <formula>K$19&gt;$H$7</formula>
    </cfRule>
  </conditionalFormatting>
  <conditionalFormatting sqref="K126:BH163">
    <cfRule type="expression" dxfId="41" priority="1">
      <formula>K$19&gt;$H$7</formula>
    </cfRule>
  </conditionalFormatting>
  <conditionalFormatting sqref="K165:BH165">
    <cfRule type="expression" dxfId="40" priority="29">
      <formula>K$19&gt;$H$7</formula>
    </cfRule>
  </conditionalFormatting>
  <conditionalFormatting sqref="AE72:BH72">
    <cfRule type="expression" dxfId="39" priority="38">
      <formula>K$19&gt;$H$7</formula>
    </cfRule>
  </conditionalFormatting>
  <dataValidations count="3">
    <dataValidation type="whole" imeMode="off" allowBlank="1" showInputMessage="1" showErrorMessage="1" error="1～5の数値をご入力ください" sqref="H10" xr:uid="{6F4FD3BB-D9C6-41A7-91AC-BE0A11555BED}">
      <formula1>1</formula1>
      <formula2>5</formula2>
    </dataValidation>
    <dataValidation imeMode="off" allowBlank="1" showInputMessage="1" showErrorMessage="1" sqref="H7:H8 F18:BH165" xr:uid="{E7C40364-82F0-4D0E-8F75-21B9AB20097A}"/>
    <dataValidation imeMode="hiragana" allowBlank="1" showInputMessage="1" showErrorMessage="1" sqref="D26:E27 E48 D68:E68 E76 E80 C81:E81 E96 D103:E103 D110:E111 D116:E116 D63:E64 E36 E40:E43 D58:E59" xr:uid="{D8D2EEB9-A512-4EC2-BA48-E11BBD12AEBC}"/>
  </dataValidations>
  <hyperlinks>
    <hyperlink ref="B12:C12" location="貸借対照表" display="貸借対照表" xr:uid="{3A4D9456-ABDA-412C-95C7-568A5E92459F}"/>
    <hyperlink ref="B13:C13" location="損益計算書" display="損益計算書" xr:uid="{07ADB6D1-9667-4B7C-A0F4-94AC3873A07A}"/>
    <hyperlink ref="B14:C14" location="キャッシュフロー計算書" display="キャッシュフロー計算書" xr:uid="{B9F55F6F-9995-439F-AF45-D4B00B60AB87}"/>
    <hyperlink ref="K1" location="ファイルの説明!A1" display="［ファイルの説明］シートに戻る" xr:uid="{77CC10DB-8F78-4419-97C4-C13F1C10D568}"/>
    <hyperlink ref="B168" location="ファイルの説明!A1" display="［ファイルの説明］シートに戻る" xr:uid="{A0F0E537-C539-4BF3-A414-E902C8ECE22F}"/>
  </hyperlink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D2DA367B-39AD-4F71-A68C-E2706B21F337}">
            <xm:f>支払い利息!$C$81&lt;&gt;0</xm:f>
            <x14:dxf>
              <font>
                <color theme="6"/>
              </font>
              <fill>
                <patternFill>
                  <bgColor theme="6"/>
                </patternFill>
              </fill>
            </x14:dxf>
          </x14:cfRule>
          <xm:sqref>D157:D158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B777F-62C1-4451-983D-2181A196B1D2}">
  <sheetPr>
    <tabColor theme="8" tint="0.79998168889431442"/>
  </sheetPr>
  <dimension ref="B1:BF64"/>
  <sheetViews>
    <sheetView showGridLines="0" workbookViewId="0"/>
  </sheetViews>
  <sheetFormatPr defaultColWidth="8.88671875" defaultRowHeight="15.75"/>
  <cols>
    <col min="1" max="1" width="1.77734375" style="1" customWidth="1"/>
    <col min="2" max="2" width="10.88671875" style="1" customWidth="1"/>
    <col min="3" max="3" width="13.77734375" style="1" customWidth="1"/>
    <col min="4" max="53" width="8.77734375" style="1" customWidth="1"/>
    <col min="54" max="58" width="10.33203125" style="1" bestFit="1" customWidth="1"/>
    <col min="59" max="16384" width="8.88671875" style="1"/>
  </cols>
  <sheetData>
    <row r="1" spans="2:53">
      <c r="L1" s="274" t="s">
        <v>269</v>
      </c>
    </row>
    <row r="2" spans="2:53" ht="19.5">
      <c r="B2" s="3" t="s">
        <v>545</v>
      </c>
      <c r="C2" s="3"/>
    </row>
    <row r="3" spans="2:53" ht="50.1" customHeight="1">
      <c r="B3" s="459" t="s">
        <v>420</v>
      </c>
      <c r="C3" s="459"/>
      <c r="D3" s="459"/>
      <c r="E3" s="459"/>
      <c r="F3" s="459"/>
      <c r="G3" s="459"/>
      <c r="H3" s="459"/>
      <c r="I3" s="459"/>
    </row>
    <row r="4" spans="2:53">
      <c r="B4" s="192" t="s">
        <v>107</v>
      </c>
      <c r="C4" s="190"/>
      <c r="D4" s="190"/>
      <c r="E4" s="190"/>
      <c r="F4" s="190"/>
      <c r="G4" s="190"/>
      <c r="H4" s="190"/>
      <c r="I4" s="190"/>
    </row>
    <row r="5" spans="2:53" ht="142.9" customHeight="1">
      <c r="B5" s="459" t="s">
        <v>485</v>
      </c>
      <c r="C5" s="459"/>
      <c r="D5" s="459"/>
      <c r="E5" s="459"/>
      <c r="F5" s="459"/>
      <c r="G5" s="459"/>
      <c r="H5" s="459"/>
      <c r="I5" s="459"/>
    </row>
    <row r="7" spans="2:53" ht="20.100000000000001" customHeight="1">
      <c r="B7" s="5" t="s">
        <v>23</v>
      </c>
      <c r="C7" s="474" t="str">
        <f>発電計画!$E$8</f>
        <v>①</v>
      </c>
      <c r="D7" s="474"/>
      <c r="F7" s="4" t="s">
        <v>62</v>
      </c>
      <c r="G7" s="83">
        <f>収入①!$C$11</f>
        <v>0</v>
      </c>
    </row>
    <row r="8" spans="2:53" ht="20.100000000000001" customHeight="1">
      <c r="B8" s="5" t="s">
        <v>138</v>
      </c>
      <c r="C8" s="475">
        <f>発電計画!$E$9</f>
        <v>0</v>
      </c>
      <c r="D8" s="475"/>
      <c r="F8" s="84" t="s">
        <v>142</v>
      </c>
      <c r="G8" s="83">
        <f>収入①!$C$12</f>
        <v>0</v>
      </c>
    </row>
    <row r="10" spans="2:53" ht="21.75" customHeight="1" thickBot="1">
      <c r="B10" s="2" t="s">
        <v>272</v>
      </c>
    </row>
    <row r="11" spans="2:53" ht="21.75" customHeight="1" thickBot="1">
      <c r="B11" s="290" t="s">
        <v>473</v>
      </c>
      <c r="C11" s="291">
        <f>支出①!G53</f>
        <v>0</v>
      </c>
      <c r="D11" s="223"/>
      <c r="E11" s="221"/>
    </row>
    <row r="12" spans="2:53" ht="20.100000000000001" customHeight="1" thickBot="1">
      <c r="B12" s="2"/>
      <c r="D12" s="223" t="s">
        <v>202</v>
      </c>
      <c r="E12" s="221"/>
    </row>
    <row r="13" spans="2:53" ht="20.100000000000001" customHeight="1">
      <c r="B13" s="46" t="s">
        <v>62</v>
      </c>
      <c r="C13" s="175"/>
      <c r="D13" s="38">
        <v>1</v>
      </c>
      <c r="E13" s="38">
        <v>2</v>
      </c>
      <c r="F13" s="38">
        <v>3</v>
      </c>
      <c r="G13" s="38">
        <v>4</v>
      </c>
      <c r="H13" s="38">
        <v>5</v>
      </c>
      <c r="I13" s="38">
        <v>6</v>
      </c>
      <c r="J13" s="38">
        <v>7</v>
      </c>
      <c r="K13" s="38">
        <v>8</v>
      </c>
      <c r="L13" s="38">
        <v>9</v>
      </c>
      <c r="M13" s="38">
        <v>10</v>
      </c>
      <c r="N13" s="38">
        <v>11</v>
      </c>
      <c r="O13" s="38">
        <v>12</v>
      </c>
      <c r="P13" s="38">
        <v>13</v>
      </c>
      <c r="Q13" s="38">
        <v>14</v>
      </c>
      <c r="R13" s="38">
        <v>15</v>
      </c>
      <c r="S13" s="38">
        <v>16</v>
      </c>
      <c r="T13" s="38">
        <v>17</v>
      </c>
      <c r="U13" s="38">
        <v>18</v>
      </c>
      <c r="V13" s="38">
        <v>19</v>
      </c>
      <c r="W13" s="38">
        <v>20</v>
      </c>
      <c r="X13" s="38">
        <v>21</v>
      </c>
      <c r="Y13" s="38">
        <v>22</v>
      </c>
      <c r="Z13" s="38">
        <v>23</v>
      </c>
      <c r="AA13" s="38">
        <v>24</v>
      </c>
      <c r="AB13" s="38">
        <v>25</v>
      </c>
      <c r="AC13" s="38">
        <v>26</v>
      </c>
      <c r="AD13" s="38">
        <v>27</v>
      </c>
      <c r="AE13" s="38">
        <v>28</v>
      </c>
      <c r="AF13" s="38">
        <v>29</v>
      </c>
      <c r="AG13" s="38">
        <v>30</v>
      </c>
      <c r="AH13" s="38">
        <v>31</v>
      </c>
      <c r="AI13" s="38">
        <v>32</v>
      </c>
      <c r="AJ13" s="38">
        <v>33</v>
      </c>
      <c r="AK13" s="38">
        <v>34</v>
      </c>
      <c r="AL13" s="38">
        <v>35</v>
      </c>
      <c r="AM13" s="38">
        <v>36</v>
      </c>
      <c r="AN13" s="38">
        <v>37</v>
      </c>
      <c r="AO13" s="38">
        <v>38</v>
      </c>
      <c r="AP13" s="38">
        <v>39</v>
      </c>
      <c r="AQ13" s="38">
        <v>40</v>
      </c>
      <c r="AR13" s="38">
        <v>41</v>
      </c>
      <c r="AS13" s="38">
        <v>42</v>
      </c>
      <c r="AT13" s="38">
        <v>43</v>
      </c>
      <c r="AU13" s="38">
        <v>44</v>
      </c>
      <c r="AV13" s="38">
        <v>45</v>
      </c>
      <c r="AW13" s="38">
        <v>46</v>
      </c>
      <c r="AX13" s="38">
        <v>47</v>
      </c>
      <c r="AY13" s="38">
        <v>48</v>
      </c>
      <c r="AZ13" s="38">
        <v>49</v>
      </c>
      <c r="BA13" s="39">
        <v>50</v>
      </c>
    </row>
    <row r="14" spans="2:53" ht="20.100000000000001" customHeight="1">
      <c r="B14" s="51" t="s">
        <v>63</v>
      </c>
      <c r="C14" s="164"/>
      <c r="D14" s="31">
        <f>G8</f>
        <v>0</v>
      </c>
      <c r="E14" s="31">
        <f>D14+1</f>
        <v>1</v>
      </c>
      <c r="F14" s="31">
        <f t="shared" ref="F14" si="0">E14+1</f>
        <v>2</v>
      </c>
      <c r="G14" s="31">
        <f t="shared" ref="G14" si="1">F14+1</f>
        <v>3</v>
      </c>
      <c r="H14" s="31">
        <f>G14+1</f>
        <v>4</v>
      </c>
      <c r="I14" s="31">
        <f t="shared" ref="I14" si="2">H14+1</f>
        <v>5</v>
      </c>
      <c r="J14" s="31">
        <f t="shared" ref="J14" si="3">I14+1</f>
        <v>6</v>
      </c>
      <c r="K14" s="31">
        <f t="shared" ref="K14" si="4">J14+1</f>
        <v>7</v>
      </c>
      <c r="L14" s="31">
        <f t="shared" ref="L14" si="5">K14+1</f>
        <v>8</v>
      </c>
      <c r="M14" s="31">
        <f t="shared" ref="M14" si="6">L14+1</f>
        <v>9</v>
      </c>
      <c r="N14" s="31">
        <f t="shared" ref="N14" si="7">M14+1</f>
        <v>10</v>
      </c>
      <c r="O14" s="31">
        <f t="shared" ref="O14" si="8">N14+1</f>
        <v>11</v>
      </c>
      <c r="P14" s="31">
        <f t="shared" ref="P14" si="9">O14+1</f>
        <v>12</v>
      </c>
      <c r="Q14" s="31">
        <f t="shared" ref="Q14" si="10">P14+1</f>
        <v>13</v>
      </c>
      <c r="R14" s="31">
        <f t="shared" ref="R14" si="11">Q14+1</f>
        <v>14</v>
      </c>
      <c r="S14" s="31">
        <f t="shared" ref="S14" si="12">R14+1</f>
        <v>15</v>
      </c>
      <c r="T14" s="31">
        <f t="shared" ref="T14" si="13">S14+1</f>
        <v>16</v>
      </c>
      <c r="U14" s="31">
        <f t="shared" ref="U14" si="14">T14+1</f>
        <v>17</v>
      </c>
      <c r="V14" s="31">
        <f t="shared" ref="V14" si="15">U14+1</f>
        <v>18</v>
      </c>
      <c r="W14" s="31">
        <f t="shared" ref="W14" si="16">V14+1</f>
        <v>19</v>
      </c>
      <c r="X14" s="31">
        <f t="shared" ref="X14" si="17">W14+1</f>
        <v>20</v>
      </c>
      <c r="Y14" s="31">
        <f t="shared" ref="Y14" si="18">X14+1</f>
        <v>21</v>
      </c>
      <c r="Z14" s="31">
        <f t="shared" ref="Z14" si="19">Y14+1</f>
        <v>22</v>
      </c>
      <c r="AA14" s="31">
        <f t="shared" ref="AA14" si="20">Z14+1</f>
        <v>23</v>
      </c>
      <c r="AB14" s="31">
        <f t="shared" ref="AB14" si="21">AA14+1</f>
        <v>24</v>
      </c>
      <c r="AC14" s="31">
        <f t="shared" ref="AC14" si="22">AB14+1</f>
        <v>25</v>
      </c>
      <c r="AD14" s="31">
        <f t="shared" ref="AD14" si="23">AC14+1</f>
        <v>26</v>
      </c>
      <c r="AE14" s="31">
        <f t="shared" ref="AE14" si="24">AD14+1</f>
        <v>27</v>
      </c>
      <c r="AF14" s="31">
        <f t="shared" ref="AF14" si="25">AE14+1</f>
        <v>28</v>
      </c>
      <c r="AG14" s="31">
        <f t="shared" ref="AG14" si="26">AF14+1</f>
        <v>29</v>
      </c>
      <c r="AH14" s="31">
        <f t="shared" ref="AH14" si="27">AG14+1</f>
        <v>30</v>
      </c>
      <c r="AI14" s="31">
        <f t="shared" ref="AI14" si="28">AH14+1</f>
        <v>31</v>
      </c>
      <c r="AJ14" s="31">
        <f t="shared" ref="AJ14" si="29">AI14+1</f>
        <v>32</v>
      </c>
      <c r="AK14" s="31">
        <f t="shared" ref="AK14" si="30">AJ14+1</f>
        <v>33</v>
      </c>
      <c r="AL14" s="31">
        <f t="shared" ref="AL14" si="31">AK14+1</f>
        <v>34</v>
      </c>
      <c r="AM14" s="31">
        <f t="shared" ref="AM14" si="32">AL14+1</f>
        <v>35</v>
      </c>
      <c r="AN14" s="31">
        <f t="shared" ref="AN14" si="33">AM14+1</f>
        <v>36</v>
      </c>
      <c r="AO14" s="31">
        <f t="shared" ref="AO14" si="34">AN14+1</f>
        <v>37</v>
      </c>
      <c r="AP14" s="31">
        <f t="shared" ref="AP14" si="35">AO14+1</f>
        <v>38</v>
      </c>
      <c r="AQ14" s="31">
        <f t="shared" ref="AQ14" si="36">AP14+1</f>
        <v>39</v>
      </c>
      <c r="AR14" s="31">
        <f t="shared" ref="AR14" si="37">AQ14+1</f>
        <v>40</v>
      </c>
      <c r="AS14" s="31">
        <f t="shared" ref="AS14" si="38">AR14+1</f>
        <v>41</v>
      </c>
      <c r="AT14" s="31">
        <f t="shared" ref="AT14" si="39">AS14+1</f>
        <v>42</v>
      </c>
      <c r="AU14" s="31">
        <f t="shared" ref="AU14" si="40">AT14+1</f>
        <v>43</v>
      </c>
      <c r="AV14" s="31">
        <f t="shared" ref="AV14" si="41">AU14+1</f>
        <v>44</v>
      </c>
      <c r="AW14" s="31">
        <f t="shared" ref="AW14" si="42">AV14+1</f>
        <v>45</v>
      </c>
      <c r="AX14" s="31">
        <f t="shared" ref="AX14" si="43">AW14+1</f>
        <v>46</v>
      </c>
      <c r="AY14" s="31">
        <f t="shared" ref="AY14" si="44">AX14+1</f>
        <v>47</v>
      </c>
      <c r="AZ14" s="31">
        <f t="shared" ref="AZ14" si="45">AY14+1</f>
        <v>48</v>
      </c>
      <c r="BA14" s="40">
        <f t="shared" ref="BA14" si="46">AZ14+1</f>
        <v>49</v>
      </c>
    </row>
    <row r="15" spans="2:53" ht="20.100000000000001" customHeight="1">
      <c r="B15" s="51" t="s">
        <v>300</v>
      </c>
      <c r="C15" s="164"/>
      <c r="D15" s="105" t="str">
        <f>収入①!C23</f>
        <v/>
      </c>
      <c r="E15" s="105" t="str">
        <f>収入①!D23</f>
        <v/>
      </c>
      <c r="F15" s="105" t="str">
        <f>収入①!E23</f>
        <v/>
      </c>
      <c r="G15" s="105" t="str">
        <f>収入①!F23</f>
        <v/>
      </c>
      <c r="H15" s="105" t="str">
        <f>収入①!G23</f>
        <v/>
      </c>
      <c r="I15" s="105" t="str">
        <f>収入①!H23</f>
        <v/>
      </c>
      <c r="J15" s="105" t="str">
        <f>収入①!I23</f>
        <v/>
      </c>
      <c r="K15" s="105" t="str">
        <f>収入①!J23</f>
        <v/>
      </c>
      <c r="L15" s="105" t="str">
        <f>収入①!K23</f>
        <v/>
      </c>
      <c r="M15" s="105" t="str">
        <f>収入①!L23</f>
        <v/>
      </c>
      <c r="N15" s="105" t="str">
        <f>収入①!M23</f>
        <v/>
      </c>
      <c r="O15" s="105" t="str">
        <f>収入①!N23</f>
        <v/>
      </c>
      <c r="P15" s="105" t="str">
        <f>収入①!O23</f>
        <v/>
      </c>
      <c r="Q15" s="105" t="str">
        <f>収入①!P23</f>
        <v/>
      </c>
      <c r="R15" s="105" t="str">
        <f>収入①!Q23</f>
        <v/>
      </c>
      <c r="S15" s="105" t="str">
        <f>収入①!R23</f>
        <v/>
      </c>
      <c r="T15" s="105" t="str">
        <f>収入①!S23</f>
        <v/>
      </c>
      <c r="U15" s="105" t="str">
        <f>収入①!T23</f>
        <v/>
      </c>
      <c r="V15" s="105" t="str">
        <f>収入①!U23</f>
        <v/>
      </c>
      <c r="W15" s="105" t="str">
        <f>収入①!V23</f>
        <v/>
      </c>
      <c r="X15" s="105" t="str">
        <f>収入①!W23</f>
        <v/>
      </c>
      <c r="Y15" s="105" t="str">
        <f>収入①!X23</f>
        <v/>
      </c>
      <c r="Z15" s="105" t="str">
        <f>収入①!Y23</f>
        <v/>
      </c>
      <c r="AA15" s="105" t="str">
        <f>収入①!Z23</f>
        <v/>
      </c>
      <c r="AB15" s="105" t="str">
        <f>収入①!AA23</f>
        <v/>
      </c>
      <c r="AC15" s="105" t="str">
        <f>収入①!AB23</f>
        <v/>
      </c>
      <c r="AD15" s="105" t="str">
        <f>収入①!AC23</f>
        <v/>
      </c>
      <c r="AE15" s="105" t="str">
        <f>収入①!AD23</f>
        <v/>
      </c>
      <c r="AF15" s="105" t="str">
        <f>収入①!AE23</f>
        <v/>
      </c>
      <c r="AG15" s="105" t="str">
        <f>収入①!AF23</f>
        <v/>
      </c>
      <c r="AH15" s="105" t="str">
        <f>収入①!AG23</f>
        <v/>
      </c>
      <c r="AI15" s="105" t="str">
        <f>収入①!AH23</f>
        <v/>
      </c>
      <c r="AJ15" s="105" t="str">
        <f>収入①!AI23</f>
        <v/>
      </c>
      <c r="AK15" s="105" t="str">
        <f>収入①!AJ23</f>
        <v/>
      </c>
      <c r="AL15" s="105" t="str">
        <f>収入①!AK23</f>
        <v/>
      </c>
      <c r="AM15" s="105" t="str">
        <f>収入①!AL23</f>
        <v/>
      </c>
      <c r="AN15" s="105" t="str">
        <f>収入①!AM23</f>
        <v/>
      </c>
      <c r="AO15" s="105" t="str">
        <f>収入①!AN23</f>
        <v/>
      </c>
      <c r="AP15" s="105" t="str">
        <f>収入①!AO23</f>
        <v/>
      </c>
      <c r="AQ15" s="105" t="str">
        <f>収入①!AP23</f>
        <v/>
      </c>
      <c r="AR15" s="105" t="str">
        <f>収入①!AQ23</f>
        <v/>
      </c>
      <c r="AS15" s="105" t="str">
        <f>収入①!AR23</f>
        <v/>
      </c>
      <c r="AT15" s="105" t="str">
        <f>収入①!AS23</f>
        <v/>
      </c>
      <c r="AU15" s="105" t="str">
        <f>収入①!AT23</f>
        <v/>
      </c>
      <c r="AV15" s="105" t="str">
        <f>収入①!AU23</f>
        <v/>
      </c>
      <c r="AW15" s="105" t="str">
        <f>収入①!AV23</f>
        <v/>
      </c>
      <c r="AX15" s="105" t="str">
        <f>収入①!AW23</f>
        <v/>
      </c>
      <c r="AY15" s="105" t="str">
        <f>収入①!AX23</f>
        <v/>
      </c>
      <c r="AZ15" s="105" t="str">
        <f>収入①!AY23</f>
        <v/>
      </c>
      <c r="BA15" s="82" t="str">
        <f>収入①!AZ23</f>
        <v/>
      </c>
    </row>
    <row r="16" spans="2:53" ht="20.100000000000001" customHeight="1">
      <c r="B16" s="51" t="s">
        <v>459</v>
      </c>
      <c r="C16" s="164"/>
      <c r="D16" s="105">
        <f>財務三表①!K110</f>
        <v>0</v>
      </c>
      <c r="E16" s="105">
        <f>財務三表①!L110</f>
        <v>0</v>
      </c>
      <c r="F16" s="105">
        <f>財務三表①!M110</f>
        <v>0</v>
      </c>
      <c r="G16" s="105">
        <f>財務三表①!N110</f>
        <v>0</v>
      </c>
      <c r="H16" s="105">
        <f>財務三表①!O110</f>
        <v>0</v>
      </c>
      <c r="I16" s="105">
        <f>財務三表①!P110</f>
        <v>0</v>
      </c>
      <c r="J16" s="105">
        <f>財務三表①!Q110</f>
        <v>0</v>
      </c>
      <c r="K16" s="105">
        <f>財務三表①!R110</f>
        <v>0</v>
      </c>
      <c r="L16" s="105">
        <f>財務三表①!S110</f>
        <v>0</v>
      </c>
      <c r="M16" s="105">
        <f>財務三表①!T110</f>
        <v>0</v>
      </c>
      <c r="N16" s="105">
        <f>財務三表①!U110</f>
        <v>0</v>
      </c>
      <c r="O16" s="105">
        <f>財務三表①!V110</f>
        <v>0</v>
      </c>
      <c r="P16" s="105">
        <f>財務三表①!W110</f>
        <v>0</v>
      </c>
      <c r="Q16" s="105">
        <f>財務三表①!X110</f>
        <v>0</v>
      </c>
      <c r="R16" s="105">
        <f>財務三表①!Y110</f>
        <v>0</v>
      </c>
      <c r="S16" s="105">
        <f>財務三表①!Z110</f>
        <v>0</v>
      </c>
      <c r="T16" s="105">
        <f>財務三表①!AA110</f>
        <v>0</v>
      </c>
      <c r="U16" s="105">
        <f>財務三表①!AB110</f>
        <v>0</v>
      </c>
      <c r="V16" s="105">
        <f>財務三表①!AC110</f>
        <v>0</v>
      </c>
      <c r="W16" s="105">
        <f>財務三表①!AD110</f>
        <v>0</v>
      </c>
      <c r="X16" s="105">
        <f>財務三表①!AE110</f>
        <v>0</v>
      </c>
      <c r="Y16" s="105">
        <f>財務三表①!AF110</f>
        <v>0</v>
      </c>
      <c r="Z16" s="105">
        <f>財務三表①!AG110</f>
        <v>0</v>
      </c>
      <c r="AA16" s="105">
        <f>財務三表①!AH110</f>
        <v>0</v>
      </c>
      <c r="AB16" s="105">
        <f>財務三表①!AI110</f>
        <v>0</v>
      </c>
      <c r="AC16" s="105">
        <f>財務三表①!AJ110</f>
        <v>0</v>
      </c>
      <c r="AD16" s="105">
        <f>財務三表①!AK110</f>
        <v>0</v>
      </c>
      <c r="AE16" s="105">
        <f>財務三表①!AL110</f>
        <v>0</v>
      </c>
      <c r="AF16" s="105">
        <f>財務三表①!AM110</f>
        <v>0</v>
      </c>
      <c r="AG16" s="105">
        <f>財務三表①!AN110</f>
        <v>0</v>
      </c>
      <c r="AH16" s="105">
        <f>財務三表①!AO110</f>
        <v>0</v>
      </c>
      <c r="AI16" s="105">
        <f>財務三表①!AP110</f>
        <v>0</v>
      </c>
      <c r="AJ16" s="105">
        <f>財務三表①!AQ110</f>
        <v>0</v>
      </c>
      <c r="AK16" s="105">
        <f>財務三表①!AR110</f>
        <v>0</v>
      </c>
      <c r="AL16" s="105">
        <f>財務三表①!AS110</f>
        <v>0</v>
      </c>
      <c r="AM16" s="105">
        <f>財務三表①!AT110</f>
        <v>0</v>
      </c>
      <c r="AN16" s="105">
        <f>財務三表①!AU110</f>
        <v>0</v>
      </c>
      <c r="AO16" s="105">
        <f>財務三表①!AV110</f>
        <v>0</v>
      </c>
      <c r="AP16" s="105">
        <f>財務三表①!AW110</f>
        <v>0</v>
      </c>
      <c r="AQ16" s="105">
        <f>財務三表①!AX110</f>
        <v>0</v>
      </c>
      <c r="AR16" s="105">
        <f>財務三表①!AY110</f>
        <v>0</v>
      </c>
      <c r="AS16" s="105">
        <f>財務三表①!AZ110</f>
        <v>0</v>
      </c>
      <c r="AT16" s="105">
        <f>財務三表①!BA110</f>
        <v>0</v>
      </c>
      <c r="AU16" s="105">
        <f>財務三表①!BB110</f>
        <v>0</v>
      </c>
      <c r="AV16" s="105">
        <f>財務三表①!BC110</f>
        <v>0</v>
      </c>
      <c r="AW16" s="105">
        <f>財務三表①!BD110</f>
        <v>0</v>
      </c>
      <c r="AX16" s="105">
        <f>財務三表①!BE110</f>
        <v>0</v>
      </c>
      <c r="AY16" s="105">
        <f>財務三表①!BF110</f>
        <v>0</v>
      </c>
      <c r="AZ16" s="105">
        <f>財務三表①!BG110</f>
        <v>0</v>
      </c>
      <c r="BA16" s="82">
        <f>財務三表①!BH110</f>
        <v>0</v>
      </c>
    </row>
    <row r="17" spans="2:58" ht="20.100000000000001" customHeight="1" thickBot="1">
      <c r="B17" s="176" t="s">
        <v>301</v>
      </c>
      <c r="C17" s="289"/>
      <c r="D17" s="77" t="str">
        <f>IF(D15="","",$C$11-D15-D16)</f>
        <v/>
      </c>
      <c r="E17" s="77" t="str">
        <f>IF(E15="","",D17-(E15-E16))</f>
        <v/>
      </c>
      <c r="F17" s="77" t="str">
        <f t="shared" ref="F17:BA17" si="47">IF(F15="","",E17-(F15-F16))</f>
        <v/>
      </c>
      <c r="G17" s="77" t="str">
        <f>IF(G15="","",F17-(G15-G16))</f>
        <v/>
      </c>
      <c r="H17" s="77" t="str">
        <f t="shared" si="47"/>
        <v/>
      </c>
      <c r="I17" s="77" t="str">
        <f>IF(I15="","",H17-(I15-I16))</f>
        <v/>
      </c>
      <c r="J17" s="77" t="str">
        <f t="shared" si="47"/>
        <v/>
      </c>
      <c r="K17" s="77" t="str">
        <f t="shared" si="47"/>
        <v/>
      </c>
      <c r="L17" s="77" t="str">
        <f t="shared" si="47"/>
        <v/>
      </c>
      <c r="M17" s="77" t="str">
        <f t="shared" si="47"/>
        <v/>
      </c>
      <c r="N17" s="77" t="str">
        <f t="shared" si="47"/>
        <v/>
      </c>
      <c r="O17" s="77" t="str">
        <f t="shared" si="47"/>
        <v/>
      </c>
      <c r="P17" s="77" t="str">
        <f t="shared" si="47"/>
        <v/>
      </c>
      <c r="Q17" s="77" t="str">
        <f t="shared" si="47"/>
        <v/>
      </c>
      <c r="R17" s="77" t="str">
        <f t="shared" si="47"/>
        <v/>
      </c>
      <c r="S17" s="77" t="str">
        <f t="shared" si="47"/>
        <v/>
      </c>
      <c r="T17" s="77" t="str">
        <f t="shared" si="47"/>
        <v/>
      </c>
      <c r="U17" s="77" t="str">
        <f t="shared" si="47"/>
        <v/>
      </c>
      <c r="V17" s="77" t="str">
        <f t="shared" si="47"/>
        <v/>
      </c>
      <c r="W17" s="77" t="str">
        <f t="shared" si="47"/>
        <v/>
      </c>
      <c r="X17" s="77" t="str">
        <f t="shared" si="47"/>
        <v/>
      </c>
      <c r="Y17" s="77" t="str">
        <f t="shared" si="47"/>
        <v/>
      </c>
      <c r="Z17" s="77" t="str">
        <f t="shared" si="47"/>
        <v/>
      </c>
      <c r="AA17" s="77" t="str">
        <f t="shared" si="47"/>
        <v/>
      </c>
      <c r="AB17" s="77" t="str">
        <f t="shared" si="47"/>
        <v/>
      </c>
      <c r="AC17" s="77" t="str">
        <f t="shared" si="47"/>
        <v/>
      </c>
      <c r="AD17" s="77" t="str">
        <f t="shared" si="47"/>
        <v/>
      </c>
      <c r="AE17" s="77" t="str">
        <f t="shared" si="47"/>
        <v/>
      </c>
      <c r="AF17" s="77" t="str">
        <f t="shared" si="47"/>
        <v/>
      </c>
      <c r="AG17" s="77" t="str">
        <f t="shared" si="47"/>
        <v/>
      </c>
      <c r="AH17" s="77" t="str">
        <f t="shared" si="47"/>
        <v/>
      </c>
      <c r="AI17" s="77" t="str">
        <f t="shared" si="47"/>
        <v/>
      </c>
      <c r="AJ17" s="77" t="str">
        <f t="shared" si="47"/>
        <v/>
      </c>
      <c r="AK17" s="77" t="str">
        <f t="shared" si="47"/>
        <v/>
      </c>
      <c r="AL17" s="77" t="str">
        <f t="shared" si="47"/>
        <v/>
      </c>
      <c r="AM17" s="77" t="str">
        <f t="shared" si="47"/>
        <v/>
      </c>
      <c r="AN17" s="77" t="str">
        <f t="shared" si="47"/>
        <v/>
      </c>
      <c r="AO17" s="77" t="str">
        <f t="shared" si="47"/>
        <v/>
      </c>
      <c r="AP17" s="77" t="str">
        <f t="shared" si="47"/>
        <v/>
      </c>
      <c r="AQ17" s="77" t="str">
        <f t="shared" si="47"/>
        <v/>
      </c>
      <c r="AR17" s="77" t="str">
        <f t="shared" si="47"/>
        <v/>
      </c>
      <c r="AS17" s="77" t="str">
        <f t="shared" si="47"/>
        <v/>
      </c>
      <c r="AT17" s="77" t="str">
        <f t="shared" si="47"/>
        <v/>
      </c>
      <c r="AU17" s="77" t="str">
        <f t="shared" si="47"/>
        <v/>
      </c>
      <c r="AV17" s="77" t="str">
        <f t="shared" si="47"/>
        <v/>
      </c>
      <c r="AW17" s="77" t="str">
        <f t="shared" si="47"/>
        <v/>
      </c>
      <c r="AX17" s="77" t="str">
        <f t="shared" si="47"/>
        <v/>
      </c>
      <c r="AY17" s="77" t="str">
        <f t="shared" si="47"/>
        <v/>
      </c>
      <c r="AZ17" s="77" t="str">
        <f t="shared" si="47"/>
        <v/>
      </c>
      <c r="BA17" s="78" t="str">
        <f t="shared" si="47"/>
        <v/>
      </c>
    </row>
    <row r="18" spans="2:58" ht="20.100000000000001" customHeight="1" thickBot="1"/>
    <row r="19" spans="2:58" ht="20.100000000000001" customHeight="1" thickBot="1">
      <c r="B19" s="171" t="s">
        <v>432</v>
      </c>
      <c r="C19" s="291" t="str" cm="1">
        <f t="array" ref="C19">IFERROR(INDEX($D$13:$BA$13, MATCH(TRUE, $D$17:$BA$17&lt;=0, 0)), "")</f>
        <v/>
      </c>
    </row>
    <row r="21" spans="2:58" ht="21.95" customHeight="1" thickBot="1">
      <c r="B21" s="2" t="s">
        <v>104</v>
      </c>
      <c r="C21" s="2"/>
      <c r="D21" s="223" t="s">
        <v>202</v>
      </c>
      <c r="E21" s="221" t="s">
        <v>226</v>
      </c>
    </row>
    <row r="22" spans="2:58" ht="21.95" customHeight="1">
      <c r="B22" s="54" t="s">
        <v>62</v>
      </c>
      <c r="C22" s="395"/>
      <c r="D22" s="406" t="s">
        <v>97</v>
      </c>
      <c r="E22" s="407"/>
      <c r="F22" s="407"/>
      <c r="G22" s="407"/>
      <c r="H22" s="408"/>
      <c r="I22" s="406" t="s">
        <v>62</v>
      </c>
      <c r="J22" s="407"/>
      <c r="K22" s="407"/>
      <c r="L22" s="407"/>
      <c r="M22" s="407"/>
      <c r="N22" s="407"/>
      <c r="O22" s="407"/>
      <c r="P22" s="407"/>
      <c r="Q22" s="407"/>
      <c r="R22" s="407"/>
      <c r="S22" s="407"/>
      <c r="T22" s="407"/>
      <c r="U22" s="407"/>
      <c r="V22" s="407"/>
      <c r="W22" s="407"/>
      <c r="X22" s="407"/>
      <c r="Y22" s="407"/>
      <c r="Z22" s="407"/>
      <c r="AA22" s="407"/>
      <c r="AB22" s="407"/>
      <c r="AC22" s="407"/>
      <c r="AD22" s="407"/>
      <c r="AE22" s="407"/>
      <c r="AF22" s="407"/>
      <c r="AG22" s="407"/>
      <c r="AH22" s="407"/>
      <c r="AI22" s="407"/>
      <c r="AJ22" s="407"/>
      <c r="AK22" s="407"/>
      <c r="AL22" s="407"/>
      <c r="AM22" s="407"/>
      <c r="AN22" s="407"/>
      <c r="AO22" s="407"/>
      <c r="AP22" s="407"/>
      <c r="AQ22" s="407"/>
      <c r="AR22" s="407"/>
      <c r="AS22" s="407"/>
      <c r="AT22" s="407"/>
      <c r="AU22" s="407"/>
      <c r="AV22" s="407"/>
      <c r="AW22" s="407"/>
      <c r="AX22" s="407"/>
      <c r="AY22" s="407"/>
      <c r="AZ22" s="407"/>
      <c r="BA22" s="407"/>
      <c r="BB22" s="407"/>
      <c r="BC22" s="407"/>
      <c r="BD22" s="407"/>
      <c r="BE22" s="407"/>
      <c r="BF22" s="409"/>
    </row>
    <row r="23" spans="2:58" ht="21.95" customHeight="1">
      <c r="B23" s="246"/>
      <c r="C23" s="388"/>
      <c r="D23" s="402">
        <f>I23-財務三表①!$H$10</f>
        <v>1</v>
      </c>
      <c r="E23" s="402">
        <f>D23+1</f>
        <v>2</v>
      </c>
      <c r="F23" s="402">
        <f t="shared" ref="F23:H23" si="48">E23+1</f>
        <v>3</v>
      </c>
      <c r="G23" s="402">
        <f t="shared" si="48"/>
        <v>4</v>
      </c>
      <c r="H23" s="402">
        <f t="shared" si="48"/>
        <v>5</v>
      </c>
      <c r="I23" s="403">
        <v>1</v>
      </c>
      <c r="J23" s="403">
        <v>2</v>
      </c>
      <c r="K23" s="403">
        <v>3</v>
      </c>
      <c r="L23" s="403">
        <v>4</v>
      </c>
      <c r="M23" s="403">
        <v>5</v>
      </c>
      <c r="N23" s="403">
        <v>6</v>
      </c>
      <c r="O23" s="403">
        <v>7</v>
      </c>
      <c r="P23" s="403">
        <v>8</v>
      </c>
      <c r="Q23" s="403">
        <v>9</v>
      </c>
      <c r="R23" s="403">
        <v>10</v>
      </c>
      <c r="S23" s="403">
        <v>11</v>
      </c>
      <c r="T23" s="403">
        <v>12</v>
      </c>
      <c r="U23" s="403">
        <v>13</v>
      </c>
      <c r="V23" s="403">
        <v>14</v>
      </c>
      <c r="W23" s="403">
        <v>15</v>
      </c>
      <c r="X23" s="403">
        <v>16</v>
      </c>
      <c r="Y23" s="403">
        <v>17</v>
      </c>
      <c r="Z23" s="403">
        <v>18</v>
      </c>
      <c r="AA23" s="403">
        <v>19</v>
      </c>
      <c r="AB23" s="403">
        <v>20</v>
      </c>
      <c r="AC23" s="403">
        <v>21</v>
      </c>
      <c r="AD23" s="403">
        <v>22</v>
      </c>
      <c r="AE23" s="403">
        <v>23</v>
      </c>
      <c r="AF23" s="403">
        <v>24</v>
      </c>
      <c r="AG23" s="403">
        <v>25</v>
      </c>
      <c r="AH23" s="403">
        <v>26</v>
      </c>
      <c r="AI23" s="403">
        <v>27</v>
      </c>
      <c r="AJ23" s="403">
        <v>28</v>
      </c>
      <c r="AK23" s="403">
        <v>29</v>
      </c>
      <c r="AL23" s="403">
        <v>30</v>
      </c>
      <c r="AM23" s="403">
        <v>31</v>
      </c>
      <c r="AN23" s="403">
        <v>32</v>
      </c>
      <c r="AO23" s="403">
        <v>33</v>
      </c>
      <c r="AP23" s="403">
        <v>34</v>
      </c>
      <c r="AQ23" s="403">
        <v>35</v>
      </c>
      <c r="AR23" s="403">
        <v>36</v>
      </c>
      <c r="AS23" s="403">
        <v>37</v>
      </c>
      <c r="AT23" s="403">
        <v>38</v>
      </c>
      <c r="AU23" s="403">
        <v>39</v>
      </c>
      <c r="AV23" s="403">
        <v>40</v>
      </c>
      <c r="AW23" s="403">
        <v>41</v>
      </c>
      <c r="AX23" s="403">
        <v>42</v>
      </c>
      <c r="AY23" s="403">
        <v>43</v>
      </c>
      <c r="AZ23" s="403">
        <v>44</v>
      </c>
      <c r="BA23" s="403">
        <v>45</v>
      </c>
      <c r="BB23" s="403">
        <v>46</v>
      </c>
      <c r="BC23" s="403">
        <v>47</v>
      </c>
      <c r="BD23" s="403">
        <v>48</v>
      </c>
      <c r="BE23" s="403">
        <v>49</v>
      </c>
      <c r="BF23" s="405">
        <v>50</v>
      </c>
    </row>
    <row r="24" spans="2:58" ht="21.95" customHeight="1">
      <c r="B24" s="51" t="s">
        <v>63</v>
      </c>
      <c r="C24" s="11"/>
      <c r="D24" s="404">
        <f>I24-財務三表①!$H$10</f>
        <v>0</v>
      </c>
      <c r="E24" s="404">
        <f>J24-財務三表①!$H$10</f>
        <v>1</v>
      </c>
      <c r="F24" s="404">
        <f>K24-財務三表①!$H$10</f>
        <v>2</v>
      </c>
      <c r="G24" s="404">
        <f>L24-財務三表①!$H$10</f>
        <v>3</v>
      </c>
      <c r="H24" s="404">
        <f>M24-財務三表①!$H$10</f>
        <v>4</v>
      </c>
      <c r="I24" s="31">
        <f>G8</f>
        <v>0</v>
      </c>
      <c r="J24" s="31">
        <f>I24+1</f>
        <v>1</v>
      </c>
      <c r="K24" s="31">
        <f t="shared" ref="K24:L24" si="49">J24+1</f>
        <v>2</v>
      </c>
      <c r="L24" s="31">
        <f t="shared" si="49"/>
        <v>3</v>
      </c>
      <c r="M24" s="31">
        <f>L24+1</f>
        <v>4</v>
      </c>
      <c r="N24" s="31">
        <f t="shared" ref="N24:AB24" si="50">M24+1</f>
        <v>5</v>
      </c>
      <c r="O24" s="31">
        <f t="shared" si="50"/>
        <v>6</v>
      </c>
      <c r="P24" s="31">
        <f t="shared" si="50"/>
        <v>7</v>
      </c>
      <c r="Q24" s="31">
        <f t="shared" si="50"/>
        <v>8</v>
      </c>
      <c r="R24" s="31">
        <f t="shared" si="50"/>
        <v>9</v>
      </c>
      <c r="S24" s="31">
        <f t="shared" si="50"/>
        <v>10</v>
      </c>
      <c r="T24" s="31">
        <f t="shared" si="50"/>
        <v>11</v>
      </c>
      <c r="U24" s="31">
        <f t="shared" si="50"/>
        <v>12</v>
      </c>
      <c r="V24" s="31">
        <f t="shared" si="50"/>
        <v>13</v>
      </c>
      <c r="W24" s="31">
        <f t="shared" si="50"/>
        <v>14</v>
      </c>
      <c r="X24" s="31">
        <f t="shared" si="50"/>
        <v>15</v>
      </c>
      <c r="Y24" s="31">
        <f t="shared" si="50"/>
        <v>16</v>
      </c>
      <c r="Z24" s="31">
        <f t="shared" si="50"/>
        <v>17</v>
      </c>
      <c r="AA24" s="31">
        <f t="shared" si="50"/>
        <v>18</v>
      </c>
      <c r="AB24" s="31">
        <f t="shared" si="50"/>
        <v>19</v>
      </c>
      <c r="AC24" s="31">
        <f t="shared" ref="AC24" si="51">AB24+1</f>
        <v>20</v>
      </c>
      <c r="AD24" s="31">
        <f t="shared" ref="AD24" si="52">AC24+1</f>
        <v>21</v>
      </c>
      <c r="AE24" s="31">
        <f t="shared" ref="AE24" si="53">AD24+1</f>
        <v>22</v>
      </c>
      <c r="AF24" s="31">
        <f t="shared" ref="AF24" si="54">AE24+1</f>
        <v>23</v>
      </c>
      <c r="AG24" s="31">
        <f t="shared" ref="AG24" si="55">AF24+1</f>
        <v>24</v>
      </c>
      <c r="AH24" s="31">
        <f t="shared" ref="AH24" si="56">AG24+1</f>
        <v>25</v>
      </c>
      <c r="AI24" s="31">
        <f t="shared" ref="AI24" si="57">AH24+1</f>
        <v>26</v>
      </c>
      <c r="AJ24" s="31">
        <f t="shared" ref="AJ24" si="58">AI24+1</f>
        <v>27</v>
      </c>
      <c r="AK24" s="31">
        <f t="shared" ref="AK24" si="59">AJ24+1</f>
        <v>28</v>
      </c>
      <c r="AL24" s="31">
        <f t="shared" ref="AL24" si="60">AK24+1</f>
        <v>29</v>
      </c>
      <c r="AM24" s="31">
        <f t="shared" ref="AM24" si="61">AL24+1</f>
        <v>30</v>
      </c>
      <c r="AN24" s="31">
        <f t="shared" ref="AN24" si="62">AM24+1</f>
        <v>31</v>
      </c>
      <c r="AO24" s="31">
        <f t="shared" ref="AO24" si="63">AN24+1</f>
        <v>32</v>
      </c>
      <c r="AP24" s="31">
        <f t="shared" ref="AP24" si="64">AO24+1</f>
        <v>33</v>
      </c>
      <c r="AQ24" s="31">
        <f t="shared" ref="AQ24" si="65">AP24+1</f>
        <v>34</v>
      </c>
      <c r="AR24" s="31">
        <f t="shared" ref="AR24" si="66">AQ24+1</f>
        <v>35</v>
      </c>
      <c r="AS24" s="31">
        <f t="shared" ref="AS24" si="67">AR24+1</f>
        <v>36</v>
      </c>
      <c r="AT24" s="31">
        <f t="shared" ref="AT24" si="68">AS24+1</f>
        <v>37</v>
      </c>
      <c r="AU24" s="31">
        <f t="shared" ref="AU24" si="69">AT24+1</f>
        <v>38</v>
      </c>
      <c r="AV24" s="31">
        <f t="shared" ref="AV24" si="70">AU24+1</f>
        <v>39</v>
      </c>
      <c r="AW24" s="31">
        <f t="shared" ref="AW24" si="71">AV24+1</f>
        <v>40</v>
      </c>
      <c r="AX24" s="31">
        <f t="shared" ref="AX24" si="72">AW24+1</f>
        <v>41</v>
      </c>
      <c r="AY24" s="31">
        <f t="shared" ref="AY24" si="73">AX24+1</f>
        <v>42</v>
      </c>
      <c r="AZ24" s="31">
        <f t="shared" ref="AZ24" si="74">AY24+1</f>
        <v>43</v>
      </c>
      <c r="BA24" s="31">
        <f t="shared" ref="BA24" si="75">AZ24+1</f>
        <v>44</v>
      </c>
      <c r="BB24" s="31">
        <f t="shared" ref="BB24" si="76">BA24+1</f>
        <v>45</v>
      </c>
      <c r="BC24" s="31">
        <f t="shared" ref="BC24" si="77">BB24+1</f>
        <v>46</v>
      </c>
      <c r="BD24" s="31">
        <f t="shared" ref="BD24" si="78">BC24+1</f>
        <v>47</v>
      </c>
      <c r="BE24" s="31">
        <f t="shared" ref="BE24" si="79">BD24+1</f>
        <v>48</v>
      </c>
      <c r="BF24" s="40">
        <f t="shared" ref="BF24" si="80">BE24+1</f>
        <v>49</v>
      </c>
    </row>
    <row r="25" spans="2:58" ht="21.95" customHeight="1">
      <c r="B25" s="246" t="s">
        <v>594</v>
      </c>
      <c r="C25" s="388"/>
      <c r="D25" s="428" t="str">
        <f>IF(1&lt;=財務三表①!$H$10, DATE($G$8-財務三表①!$H$10,3,31), "")</f>
        <v/>
      </c>
      <c r="E25" s="428" t="str">
        <f>IF(2&lt;=財務三表①!$H$10, DATE(YEAR(D25)+1, MONTH(D25), DAY(D25)), "")</f>
        <v/>
      </c>
      <c r="F25" s="428" t="str">
        <f>IF(3&lt;=財務三表①!$H$10, DATE(YEAR(E25)+1, MONTH(E25), DAY(E25)), "")</f>
        <v/>
      </c>
      <c r="G25" s="428" t="str">
        <f>IF(4&lt;=財務三表①!$H$10, DATE(YEAR(F25)+1, MONTH(F25), DAY(F25)), "")</f>
        <v/>
      </c>
      <c r="H25" s="428" t="str">
        <f>IF(5&lt;=財務三表①!$H$10, DATE(YEAR(G25)+1, MONTH(G25), DAY(G25)), "")</f>
        <v/>
      </c>
      <c r="I25" s="428">
        <f>DATE($G$8,3,31)</f>
        <v>91</v>
      </c>
      <c r="J25" s="428">
        <f t="shared" ref="J25:AO25" si="81">DATE(YEAR(I25)+1,MONTH(I25),DAY(I25))</f>
        <v>456</v>
      </c>
      <c r="K25" s="428">
        <f t="shared" si="81"/>
        <v>821</v>
      </c>
      <c r="L25" s="428">
        <f t="shared" si="81"/>
        <v>1186</v>
      </c>
      <c r="M25" s="428">
        <f t="shared" si="81"/>
        <v>1552</v>
      </c>
      <c r="N25" s="428">
        <f t="shared" si="81"/>
        <v>1917</v>
      </c>
      <c r="O25" s="428">
        <f t="shared" si="81"/>
        <v>2282</v>
      </c>
      <c r="P25" s="428">
        <f t="shared" si="81"/>
        <v>2647</v>
      </c>
      <c r="Q25" s="428">
        <f t="shared" si="81"/>
        <v>3013</v>
      </c>
      <c r="R25" s="428">
        <f t="shared" si="81"/>
        <v>3378</v>
      </c>
      <c r="S25" s="428">
        <f t="shared" si="81"/>
        <v>3743</v>
      </c>
      <c r="T25" s="428">
        <f t="shared" si="81"/>
        <v>4108</v>
      </c>
      <c r="U25" s="428">
        <f t="shared" si="81"/>
        <v>4474</v>
      </c>
      <c r="V25" s="428">
        <f t="shared" si="81"/>
        <v>4839</v>
      </c>
      <c r="W25" s="428">
        <f t="shared" si="81"/>
        <v>5204</v>
      </c>
      <c r="X25" s="428">
        <f t="shared" si="81"/>
        <v>5569</v>
      </c>
      <c r="Y25" s="428">
        <f t="shared" si="81"/>
        <v>5935</v>
      </c>
      <c r="Z25" s="428">
        <f t="shared" si="81"/>
        <v>6300</v>
      </c>
      <c r="AA25" s="428">
        <f t="shared" si="81"/>
        <v>6665</v>
      </c>
      <c r="AB25" s="428">
        <f t="shared" si="81"/>
        <v>7030</v>
      </c>
      <c r="AC25" s="428">
        <f t="shared" si="81"/>
        <v>7396</v>
      </c>
      <c r="AD25" s="428">
        <f t="shared" si="81"/>
        <v>7761</v>
      </c>
      <c r="AE25" s="428">
        <f t="shared" si="81"/>
        <v>8126</v>
      </c>
      <c r="AF25" s="428">
        <f t="shared" si="81"/>
        <v>8491</v>
      </c>
      <c r="AG25" s="428">
        <f t="shared" si="81"/>
        <v>8857</v>
      </c>
      <c r="AH25" s="428">
        <f t="shared" si="81"/>
        <v>9222</v>
      </c>
      <c r="AI25" s="428">
        <f t="shared" si="81"/>
        <v>9587</v>
      </c>
      <c r="AJ25" s="428">
        <f t="shared" si="81"/>
        <v>9952</v>
      </c>
      <c r="AK25" s="428">
        <f t="shared" si="81"/>
        <v>10318</v>
      </c>
      <c r="AL25" s="428">
        <f t="shared" si="81"/>
        <v>10683</v>
      </c>
      <c r="AM25" s="428">
        <f t="shared" si="81"/>
        <v>11048</v>
      </c>
      <c r="AN25" s="428">
        <f t="shared" si="81"/>
        <v>11413</v>
      </c>
      <c r="AO25" s="428">
        <f t="shared" si="81"/>
        <v>11779</v>
      </c>
      <c r="AP25" s="428">
        <f t="shared" ref="AP25:BF25" si="82">DATE(YEAR(AO25)+1,MONTH(AO25),DAY(AO25))</f>
        <v>12144</v>
      </c>
      <c r="AQ25" s="428">
        <f t="shared" si="82"/>
        <v>12509</v>
      </c>
      <c r="AR25" s="428">
        <f t="shared" si="82"/>
        <v>12874</v>
      </c>
      <c r="AS25" s="428">
        <f t="shared" si="82"/>
        <v>13240</v>
      </c>
      <c r="AT25" s="428">
        <f t="shared" si="82"/>
        <v>13605</v>
      </c>
      <c r="AU25" s="428">
        <f t="shared" si="82"/>
        <v>13970</v>
      </c>
      <c r="AV25" s="428">
        <f t="shared" si="82"/>
        <v>14335</v>
      </c>
      <c r="AW25" s="428">
        <f t="shared" si="82"/>
        <v>14701</v>
      </c>
      <c r="AX25" s="428">
        <f t="shared" si="82"/>
        <v>15066</v>
      </c>
      <c r="AY25" s="428">
        <f t="shared" si="82"/>
        <v>15431</v>
      </c>
      <c r="AZ25" s="428">
        <f t="shared" si="82"/>
        <v>15796</v>
      </c>
      <c r="BA25" s="428">
        <f t="shared" si="82"/>
        <v>16162</v>
      </c>
      <c r="BB25" s="428">
        <f t="shared" si="82"/>
        <v>16527</v>
      </c>
      <c r="BC25" s="428">
        <f t="shared" si="82"/>
        <v>16892</v>
      </c>
      <c r="BD25" s="428">
        <f t="shared" si="82"/>
        <v>17257</v>
      </c>
      <c r="BE25" s="428">
        <f t="shared" si="82"/>
        <v>17623</v>
      </c>
      <c r="BF25" s="429">
        <f t="shared" si="82"/>
        <v>17988</v>
      </c>
    </row>
    <row r="26" spans="2:58" ht="20.100000000000001" customHeight="1" thickBot="1">
      <c r="B26" s="176" t="s">
        <v>433</v>
      </c>
      <c r="C26" s="177"/>
      <c r="D26" s="77" t="str">
        <f>IF(1&lt;=財務三表①!$H$10, -支出①!$G$14/財務三表①!$H$10, "")</f>
        <v/>
      </c>
      <c r="E26" s="77" t="str">
        <f>IF(2&lt;=財務三表①!$H$10, -支出①!$G$14/財務三表①!$H$10, "")</f>
        <v/>
      </c>
      <c r="F26" s="77" t="str">
        <f>IF(3&lt;=財務三表①!$H$10, -支出①!$G$14/財務三表①!$H$10, "")</f>
        <v/>
      </c>
      <c r="G26" s="77" t="str">
        <f>IF(4&lt;=財務三表①!$H$10, -支出①!$G$14/財務三表①!$H$10, "")</f>
        <v/>
      </c>
      <c r="H26" s="77" t="str">
        <f>IF(5&lt;=財務三表①!$H$10, -支出①!$G$14/財務三表①!$H$10, "")</f>
        <v/>
      </c>
      <c r="I26" s="77">
        <f>財務三表①!K145+財務三表①!K155</f>
        <v>0</v>
      </c>
      <c r="J26" s="77">
        <f>財務三表①!L145+財務三表①!L155</f>
        <v>0</v>
      </c>
      <c r="K26" s="77">
        <f>財務三表①!M145+財務三表①!M155</f>
        <v>0</v>
      </c>
      <c r="L26" s="77">
        <f>財務三表①!N145+財務三表①!N155</f>
        <v>0</v>
      </c>
      <c r="M26" s="77">
        <f>財務三表①!O145+財務三表①!O155</f>
        <v>0</v>
      </c>
      <c r="N26" s="77">
        <f>財務三表①!P145+財務三表①!P155</f>
        <v>0</v>
      </c>
      <c r="O26" s="77">
        <f>財務三表①!Q145+財務三表①!Q155</f>
        <v>0</v>
      </c>
      <c r="P26" s="77">
        <f>財務三表①!R145+財務三表①!R155</f>
        <v>0</v>
      </c>
      <c r="Q26" s="77">
        <f>財務三表①!S145+財務三表①!S155</f>
        <v>0</v>
      </c>
      <c r="R26" s="77">
        <f>財務三表①!T145+財務三表①!T155</f>
        <v>0</v>
      </c>
      <c r="S26" s="77">
        <f>財務三表①!U145+財務三表①!U155</f>
        <v>0</v>
      </c>
      <c r="T26" s="77">
        <f>財務三表①!V145+財務三表①!V155</f>
        <v>0</v>
      </c>
      <c r="U26" s="77">
        <f>財務三表①!W145+財務三表①!W155</f>
        <v>0</v>
      </c>
      <c r="V26" s="77">
        <f>財務三表①!X145+財務三表①!X155</f>
        <v>0</v>
      </c>
      <c r="W26" s="77">
        <f>財務三表①!Y145+財務三表①!Y155</f>
        <v>0</v>
      </c>
      <c r="X26" s="77">
        <f>財務三表①!Z145+財務三表①!Z155</f>
        <v>0</v>
      </c>
      <c r="Y26" s="77">
        <f>財務三表①!AA145+財務三表①!AA155</f>
        <v>0</v>
      </c>
      <c r="Z26" s="77">
        <f>財務三表①!AB145+財務三表①!AB155</f>
        <v>0</v>
      </c>
      <c r="AA26" s="77">
        <f>財務三表①!AC145+財務三表①!AC155</f>
        <v>0</v>
      </c>
      <c r="AB26" s="77">
        <f>財務三表①!AD145+財務三表①!AD155</f>
        <v>0</v>
      </c>
      <c r="AC26" s="77">
        <f>財務三表①!AE145+財務三表①!AE155</f>
        <v>0</v>
      </c>
      <c r="AD26" s="77">
        <f>財務三表①!AF145+財務三表①!AF155</f>
        <v>0</v>
      </c>
      <c r="AE26" s="77">
        <f>財務三表①!AG145+財務三表①!AG155</f>
        <v>0</v>
      </c>
      <c r="AF26" s="77">
        <f>財務三表①!AH145+財務三表①!AH155</f>
        <v>0</v>
      </c>
      <c r="AG26" s="77">
        <f>財務三表①!AI145+財務三表①!AI155</f>
        <v>0</v>
      </c>
      <c r="AH26" s="77">
        <f>財務三表①!AJ145+財務三表①!AJ155</f>
        <v>0</v>
      </c>
      <c r="AI26" s="77">
        <f>財務三表①!AK145+財務三表①!AK155</f>
        <v>0</v>
      </c>
      <c r="AJ26" s="77">
        <f>財務三表①!AL145+財務三表①!AL155</f>
        <v>0</v>
      </c>
      <c r="AK26" s="77">
        <f>財務三表①!AM145+財務三表①!AM155</f>
        <v>0</v>
      </c>
      <c r="AL26" s="77">
        <f>財務三表①!AN145+財務三表①!AN155</f>
        <v>0</v>
      </c>
      <c r="AM26" s="77">
        <f>財務三表①!AO145+財務三表①!AO155</f>
        <v>0</v>
      </c>
      <c r="AN26" s="77">
        <f>財務三表①!AP145+財務三表①!AP155</f>
        <v>0</v>
      </c>
      <c r="AO26" s="77">
        <f>財務三表①!AQ145+財務三表①!AQ155</f>
        <v>0</v>
      </c>
      <c r="AP26" s="77">
        <f>財務三表①!AR145+財務三表①!AR155</f>
        <v>0</v>
      </c>
      <c r="AQ26" s="77">
        <f>財務三表①!AS145+財務三表①!AS155</f>
        <v>0</v>
      </c>
      <c r="AR26" s="77">
        <f>財務三表①!AT145+財務三表①!AT155</f>
        <v>0</v>
      </c>
      <c r="AS26" s="77">
        <f>財務三表①!AU145+財務三表①!AU155</f>
        <v>0</v>
      </c>
      <c r="AT26" s="77">
        <f>財務三表①!AV145+財務三表①!AV155</f>
        <v>0</v>
      </c>
      <c r="AU26" s="77">
        <f>財務三表①!AW145+財務三表①!AW155</f>
        <v>0</v>
      </c>
      <c r="AV26" s="77">
        <f>財務三表①!AX145+財務三表①!AX155</f>
        <v>0</v>
      </c>
      <c r="AW26" s="77">
        <f>財務三表①!AY145+財務三表①!AY155</f>
        <v>0</v>
      </c>
      <c r="AX26" s="77">
        <f>財務三表①!AZ145+財務三表①!AZ155</f>
        <v>0</v>
      </c>
      <c r="AY26" s="77">
        <f>財務三表①!BA145+財務三表①!BA155</f>
        <v>0</v>
      </c>
      <c r="AZ26" s="77">
        <f>財務三表①!BB145+財務三表①!BB155</f>
        <v>0</v>
      </c>
      <c r="BA26" s="77">
        <f>財務三表①!BC145+財務三表①!BC155</f>
        <v>0</v>
      </c>
      <c r="BB26" s="77">
        <f>財務三表①!BD145+財務三表①!BD155</f>
        <v>0</v>
      </c>
      <c r="BC26" s="77">
        <f>財務三表①!BE145+財務三表①!BE155</f>
        <v>0</v>
      </c>
      <c r="BD26" s="77">
        <f>財務三表①!BF145+財務三表①!BF155</f>
        <v>0</v>
      </c>
      <c r="BE26" s="77">
        <f>財務三表①!BG145+財務三表①!BG155</f>
        <v>0</v>
      </c>
      <c r="BF26" s="78">
        <f>財務三表①!BH145+財務三表①!BH155</f>
        <v>0</v>
      </c>
    </row>
    <row r="27" spans="2:58" ht="16.5" thickBot="1"/>
    <row r="28" spans="2:58" ht="20.100000000000001" customHeight="1" thickBot="1">
      <c r="B28" s="170" t="s">
        <v>105</v>
      </c>
      <c r="C28" s="167" t="str">
        <f ca="1">IFERROR(XIRR(_xlfn.HSTACK(OFFSET($D$26,0,0,1,財務三表①!$H$10),$I$26:$BF$26),_xlfn.HSTACK(OFFSET($D$25,0,0,1,財務三表①!$H$10),$I$25:$BF$25)),"")</f>
        <v/>
      </c>
      <c r="E28" s="32"/>
      <c r="F28" s="32"/>
      <c r="G28" s="32"/>
      <c r="L28"/>
    </row>
    <row r="29" spans="2:58">
      <c r="E29" s="32"/>
      <c r="F29" s="32"/>
    </row>
    <row r="30" spans="2:58" ht="20.100000000000001" customHeight="1" thickBot="1">
      <c r="B30" s="2" t="s">
        <v>102</v>
      </c>
      <c r="D30" s="223" t="s">
        <v>202</v>
      </c>
      <c r="E30" s="221" t="s">
        <v>226</v>
      </c>
    </row>
    <row r="31" spans="2:58" ht="20.100000000000001" customHeight="1">
      <c r="B31" s="46" t="s">
        <v>62</v>
      </c>
      <c r="C31" s="175"/>
      <c r="D31" s="38">
        <v>1</v>
      </c>
      <c r="E31" s="38">
        <v>2</v>
      </c>
      <c r="F31" s="38">
        <v>3</v>
      </c>
      <c r="G31" s="38">
        <v>4</v>
      </c>
      <c r="H31" s="38">
        <v>5</v>
      </c>
      <c r="I31" s="38">
        <v>6</v>
      </c>
      <c r="J31" s="38">
        <v>7</v>
      </c>
      <c r="K31" s="38">
        <v>8</v>
      </c>
      <c r="L31" s="38">
        <v>9</v>
      </c>
      <c r="M31" s="38">
        <v>10</v>
      </c>
      <c r="N31" s="38">
        <v>11</v>
      </c>
      <c r="O31" s="38">
        <v>12</v>
      </c>
      <c r="P31" s="38">
        <v>13</v>
      </c>
      <c r="Q31" s="38">
        <v>14</v>
      </c>
      <c r="R31" s="38">
        <v>15</v>
      </c>
      <c r="S31" s="38">
        <v>16</v>
      </c>
      <c r="T31" s="38">
        <v>17</v>
      </c>
      <c r="U31" s="38">
        <v>18</v>
      </c>
      <c r="V31" s="38">
        <v>19</v>
      </c>
      <c r="W31" s="38">
        <v>20</v>
      </c>
      <c r="X31" s="38">
        <v>21</v>
      </c>
      <c r="Y31" s="38">
        <v>22</v>
      </c>
      <c r="Z31" s="38">
        <v>23</v>
      </c>
      <c r="AA31" s="38">
        <v>24</v>
      </c>
      <c r="AB31" s="38">
        <v>25</v>
      </c>
      <c r="AC31" s="38">
        <v>26</v>
      </c>
      <c r="AD31" s="38">
        <v>27</v>
      </c>
      <c r="AE31" s="38">
        <v>28</v>
      </c>
      <c r="AF31" s="38">
        <v>29</v>
      </c>
      <c r="AG31" s="38">
        <v>30</v>
      </c>
      <c r="AH31" s="38">
        <v>31</v>
      </c>
      <c r="AI31" s="38">
        <v>32</v>
      </c>
      <c r="AJ31" s="38">
        <v>33</v>
      </c>
      <c r="AK31" s="38">
        <v>34</v>
      </c>
      <c r="AL31" s="38">
        <v>35</v>
      </c>
      <c r="AM31" s="38">
        <v>36</v>
      </c>
      <c r="AN31" s="38">
        <v>37</v>
      </c>
      <c r="AO31" s="38">
        <v>38</v>
      </c>
      <c r="AP31" s="38">
        <v>39</v>
      </c>
      <c r="AQ31" s="38">
        <v>40</v>
      </c>
      <c r="AR31" s="38">
        <v>41</v>
      </c>
      <c r="AS31" s="38">
        <v>42</v>
      </c>
      <c r="AT31" s="38">
        <v>43</v>
      </c>
      <c r="AU31" s="38">
        <v>44</v>
      </c>
      <c r="AV31" s="38">
        <v>45</v>
      </c>
      <c r="AW31" s="38">
        <v>46</v>
      </c>
      <c r="AX31" s="38">
        <v>47</v>
      </c>
      <c r="AY31" s="38">
        <v>48</v>
      </c>
      <c r="AZ31" s="38">
        <v>49</v>
      </c>
      <c r="BA31" s="39">
        <v>50</v>
      </c>
    </row>
    <row r="32" spans="2:58" ht="20.100000000000001" customHeight="1">
      <c r="B32" s="51" t="s">
        <v>63</v>
      </c>
      <c r="C32" s="164"/>
      <c r="D32" s="31">
        <f>G8</f>
        <v>0</v>
      </c>
      <c r="E32" s="31">
        <f>D32+1</f>
        <v>1</v>
      </c>
      <c r="F32" s="31">
        <f t="shared" ref="F32" si="83">E32+1</f>
        <v>2</v>
      </c>
      <c r="G32" s="31">
        <f t="shared" ref="G32" si="84">F32+1</f>
        <v>3</v>
      </c>
      <c r="H32" s="31">
        <f>G32+1</f>
        <v>4</v>
      </c>
      <c r="I32" s="31">
        <f t="shared" ref="I32" si="85">H32+1</f>
        <v>5</v>
      </c>
      <c r="J32" s="31">
        <f t="shared" ref="J32" si="86">I32+1</f>
        <v>6</v>
      </c>
      <c r="K32" s="31">
        <f t="shared" ref="K32" si="87">J32+1</f>
        <v>7</v>
      </c>
      <c r="L32" s="31">
        <f t="shared" ref="L32" si="88">K32+1</f>
        <v>8</v>
      </c>
      <c r="M32" s="31">
        <f t="shared" ref="M32" si="89">L32+1</f>
        <v>9</v>
      </c>
      <c r="N32" s="31">
        <f t="shared" ref="N32" si="90">M32+1</f>
        <v>10</v>
      </c>
      <c r="O32" s="31">
        <f t="shared" ref="O32" si="91">N32+1</f>
        <v>11</v>
      </c>
      <c r="P32" s="31">
        <f t="shared" ref="P32" si="92">O32+1</f>
        <v>12</v>
      </c>
      <c r="Q32" s="31">
        <f t="shared" ref="Q32" si="93">P32+1</f>
        <v>13</v>
      </c>
      <c r="R32" s="31">
        <f t="shared" ref="R32" si="94">Q32+1</f>
        <v>14</v>
      </c>
      <c r="S32" s="31">
        <f t="shared" ref="S32" si="95">R32+1</f>
        <v>15</v>
      </c>
      <c r="T32" s="31">
        <f t="shared" ref="T32" si="96">S32+1</f>
        <v>16</v>
      </c>
      <c r="U32" s="31">
        <f t="shared" ref="U32" si="97">T32+1</f>
        <v>17</v>
      </c>
      <c r="V32" s="31">
        <f t="shared" ref="V32" si="98">U32+1</f>
        <v>18</v>
      </c>
      <c r="W32" s="227">
        <f t="shared" ref="W32" si="99">V32+1</f>
        <v>19</v>
      </c>
      <c r="X32" s="31">
        <f t="shared" ref="X32" si="100">W32+1</f>
        <v>20</v>
      </c>
      <c r="Y32" s="31">
        <f t="shared" ref="Y32" si="101">X32+1</f>
        <v>21</v>
      </c>
      <c r="Z32" s="31">
        <f t="shared" ref="Z32" si="102">Y32+1</f>
        <v>22</v>
      </c>
      <c r="AA32" s="31">
        <f t="shared" ref="AA32" si="103">Z32+1</f>
        <v>23</v>
      </c>
      <c r="AB32" s="31">
        <f t="shared" ref="AB32" si="104">AA32+1</f>
        <v>24</v>
      </c>
      <c r="AC32" s="31">
        <f t="shared" ref="AC32" si="105">AB32+1</f>
        <v>25</v>
      </c>
      <c r="AD32" s="31">
        <f t="shared" ref="AD32" si="106">AC32+1</f>
        <v>26</v>
      </c>
      <c r="AE32" s="31">
        <f t="shared" ref="AE32" si="107">AD32+1</f>
        <v>27</v>
      </c>
      <c r="AF32" s="31">
        <f t="shared" ref="AF32" si="108">AE32+1</f>
        <v>28</v>
      </c>
      <c r="AG32" s="31">
        <f t="shared" ref="AG32" si="109">AF32+1</f>
        <v>29</v>
      </c>
      <c r="AH32" s="31">
        <f t="shared" ref="AH32" si="110">AG32+1</f>
        <v>30</v>
      </c>
      <c r="AI32" s="31">
        <f t="shared" ref="AI32" si="111">AH32+1</f>
        <v>31</v>
      </c>
      <c r="AJ32" s="31">
        <f t="shared" ref="AJ32" si="112">AI32+1</f>
        <v>32</v>
      </c>
      <c r="AK32" s="31">
        <f t="shared" ref="AK32" si="113">AJ32+1</f>
        <v>33</v>
      </c>
      <c r="AL32" s="31">
        <f t="shared" ref="AL32" si="114">AK32+1</f>
        <v>34</v>
      </c>
      <c r="AM32" s="31">
        <f t="shared" ref="AM32" si="115">AL32+1</f>
        <v>35</v>
      </c>
      <c r="AN32" s="31">
        <f t="shared" ref="AN32" si="116">AM32+1</f>
        <v>36</v>
      </c>
      <c r="AO32" s="31">
        <f t="shared" ref="AO32" si="117">AN32+1</f>
        <v>37</v>
      </c>
      <c r="AP32" s="31">
        <f t="shared" ref="AP32" si="118">AO32+1</f>
        <v>38</v>
      </c>
      <c r="AQ32" s="31">
        <f t="shared" ref="AQ32" si="119">AP32+1</f>
        <v>39</v>
      </c>
      <c r="AR32" s="31">
        <f t="shared" ref="AR32" si="120">AQ32+1</f>
        <v>40</v>
      </c>
      <c r="AS32" s="31">
        <f t="shared" ref="AS32" si="121">AR32+1</f>
        <v>41</v>
      </c>
      <c r="AT32" s="31">
        <f t="shared" ref="AT32" si="122">AS32+1</f>
        <v>42</v>
      </c>
      <c r="AU32" s="31">
        <f t="shared" ref="AU32" si="123">AT32+1</f>
        <v>43</v>
      </c>
      <c r="AV32" s="31">
        <f t="shared" ref="AV32" si="124">AU32+1</f>
        <v>44</v>
      </c>
      <c r="AW32" s="31">
        <f t="shared" ref="AW32" si="125">AV32+1</f>
        <v>45</v>
      </c>
      <c r="AX32" s="31">
        <f t="shared" ref="AX32" si="126">AW32+1</f>
        <v>46</v>
      </c>
      <c r="AY32" s="31">
        <f t="shared" ref="AY32" si="127">AX32+1</f>
        <v>47</v>
      </c>
      <c r="AZ32" s="31">
        <f t="shared" ref="AZ32" si="128">AY32+1</f>
        <v>48</v>
      </c>
      <c r="BA32" s="40">
        <f t="shared" ref="BA32" si="129">AZ32+1</f>
        <v>49</v>
      </c>
    </row>
    <row r="33" spans="2:53" ht="20.100000000000001" customHeight="1">
      <c r="B33" s="51" t="s">
        <v>169</v>
      </c>
      <c r="C33" s="11"/>
      <c r="D33" s="105">
        <f>財務三表①!K91-財務三表①!K107</f>
        <v>0</v>
      </c>
      <c r="E33" s="105">
        <f>財務三表①!L91-財務三表①!L107</f>
        <v>0</v>
      </c>
      <c r="F33" s="105">
        <f>財務三表①!M91-財務三表①!M107</f>
        <v>0</v>
      </c>
      <c r="G33" s="105">
        <f>財務三表①!N91-財務三表①!N107</f>
        <v>0</v>
      </c>
      <c r="H33" s="105">
        <f>財務三表①!O91-財務三表①!O107</f>
        <v>0</v>
      </c>
      <c r="I33" s="105">
        <f>財務三表①!P91-財務三表①!P107</f>
        <v>0</v>
      </c>
      <c r="J33" s="105">
        <f>財務三表①!Q91-財務三表①!Q107</f>
        <v>0</v>
      </c>
      <c r="K33" s="105">
        <f>財務三表①!R91-財務三表①!R107</f>
        <v>0</v>
      </c>
      <c r="L33" s="105">
        <f>財務三表①!S91-財務三表①!S107</f>
        <v>0</v>
      </c>
      <c r="M33" s="105">
        <f>財務三表①!T91-財務三表①!T107</f>
        <v>0</v>
      </c>
      <c r="N33" s="105">
        <f>財務三表①!U91-財務三表①!U107</f>
        <v>0</v>
      </c>
      <c r="O33" s="105">
        <f>財務三表①!V91-財務三表①!V107</f>
        <v>0</v>
      </c>
      <c r="P33" s="105">
        <f>財務三表①!W91-財務三表①!W107</f>
        <v>0</v>
      </c>
      <c r="Q33" s="105">
        <f>財務三表①!X91-財務三表①!X107</f>
        <v>0</v>
      </c>
      <c r="R33" s="105">
        <f>財務三表①!Y91-財務三表①!Y107</f>
        <v>0</v>
      </c>
      <c r="S33" s="105">
        <f>財務三表①!Z91-財務三表①!Z107</f>
        <v>0</v>
      </c>
      <c r="T33" s="105">
        <f>財務三表①!AA91-財務三表①!AA107</f>
        <v>0</v>
      </c>
      <c r="U33" s="105">
        <f>財務三表①!AB91-財務三表①!AB107</f>
        <v>0</v>
      </c>
      <c r="V33" s="105">
        <f>財務三表①!AC91-財務三表①!AC107</f>
        <v>0</v>
      </c>
      <c r="W33" s="231">
        <f>財務三表①!AD91-財務三表①!AD107</f>
        <v>0</v>
      </c>
      <c r="X33" s="105">
        <f>財務三表①!AE91-財務三表①!AE107</f>
        <v>0</v>
      </c>
      <c r="Y33" s="105">
        <f>財務三表①!AF91-財務三表①!AF107</f>
        <v>0</v>
      </c>
      <c r="Z33" s="105">
        <f>財務三表①!AG91-財務三表①!AG107</f>
        <v>0</v>
      </c>
      <c r="AA33" s="105">
        <f>財務三表①!AH91-財務三表①!AH107</f>
        <v>0</v>
      </c>
      <c r="AB33" s="105">
        <f>財務三表①!AI91-財務三表①!AI107</f>
        <v>0</v>
      </c>
      <c r="AC33" s="105">
        <f>財務三表①!AJ91-財務三表①!AJ107</f>
        <v>0</v>
      </c>
      <c r="AD33" s="105">
        <f>財務三表①!AK91-財務三表①!AK107</f>
        <v>0</v>
      </c>
      <c r="AE33" s="105">
        <f>財務三表①!AL91-財務三表①!AL107</f>
        <v>0</v>
      </c>
      <c r="AF33" s="105">
        <f>財務三表①!AM91-財務三表①!AM107</f>
        <v>0</v>
      </c>
      <c r="AG33" s="105">
        <f>財務三表①!AN91-財務三表①!AN107</f>
        <v>0</v>
      </c>
      <c r="AH33" s="105">
        <f>財務三表①!AO91-財務三表①!AO107</f>
        <v>0</v>
      </c>
      <c r="AI33" s="105">
        <f>財務三表①!AP91-財務三表①!AP107</f>
        <v>0</v>
      </c>
      <c r="AJ33" s="105">
        <f>財務三表①!AQ91-財務三表①!AQ107</f>
        <v>0</v>
      </c>
      <c r="AK33" s="105">
        <f>財務三表①!AR91-財務三表①!AR107</f>
        <v>0</v>
      </c>
      <c r="AL33" s="105">
        <f>財務三表①!AS91-財務三表①!AS107</f>
        <v>0</v>
      </c>
      <c r="AM33" s="105">
        <f>財務三表①!AT91-財務三表①!AT107</f>
        <v>0</v>
      </c>
      <c r="AN33" s="105">
        <f>財務三表①!AU91-財務三表①!AU107</f>
        <v>0</v>
      </c>
      <c r="AO33" s="105">
        <f>財務三表①!AV91-財務三表①!AV107</f>
        <v>0</v>
      </c>
      <c r="AP33" s="105">
        <f>財務三表①!AW91-財務三表①!AW107</f>
        <v>0</v>
      </c>
      <c r="AQ33" s="105">
        <f>財務三表①!AX91-財務三表①!AX107</f>
        <v>0</v>
      </c>
      <c r="AR33" s="105">
        <f>財務三表①!AY91-財務三表①!AY107</f>
        <v>0</v>
      </c>
      <c r="AS33" s="105">
        <f>財務三表①!AZ91-財務三表①!AZ107</f>
        <v>0</v>
      </c>
      <c r="AT33" s="105">
        <f>財務三表①!BA91-財務三表①!BA107</f>
        <v>0</v>
      </c>
      <c r="AU33" s="105">
        <f>財務三表①!BB91-財務三表①!BB107</f>
        <v>0</v>
      </c>
      <c r="AV33" s="105">
        <f>財務三表①!BC91-財務三表①!BC107</f>
        <v>0</v>
      </c>
      <c r="AW33" s="105">
        <f>財務三表①!BD91-財務三表①!BD107</f>
        <v>0</v>
      </c>
      <c r="AX33" s="105">
        <f>財務三表①!BE91-財務三表①!BE107</f>
        <v>0</v>
      </c>
      <c r="AY33" s="105">
        <f>財務三表①!BF91-財務三表①!BF107</f>
        <v>0</v>
      </c>
      <c r="AZ33" s="105">
        <f>財務三表①!BG91-財務三表①!BG107</f>
        <v>0</v>
      </c>
      <c r="BA33" s="82">
        <f>財務三表①!BH91-財務三表①!BH107</f>
        <v>0</v>
      </c>
    </row>
    <row r="34" spans="2:53" ht="20.100000000000001" customHeight="1">
      <c r="B34" s="51" t="s">
        <v>597</v>
      </c>
      <c r="C34" s="11"/>
      <c r="D34" s="105" t="str">
        <f>財務三表①!K108</f>
        <v/>
      </c>
      <c r="E34" s="105" t="str">
        <f>財務三表①!L108</f>
        <v/>
      </c>
      <c r="F34" s="105" t="str">
        <f>財務三表①!M108</f>
        <v/>
      </c>
      <c r="G34" s="105" t="str">
        <f>財務三表①!N108</f>
        <v/>
      </c>
      <c r="H34" s="105" t="str">
        <f>財務三表①!O108</f>
        <v/>
      </c>
      <c r="I34" s="105" t="str">
        <f>財務三表①!P108</f>
        <v/>
      </c>
      <c r="J34" s="105" t="str">
        <f>財務三表①!Q108</f>
        <v/>
      </c>
      <c r="K34" s="105" t="str">
        <f>財務三表①!R108</f>
        <v/>
      </c>
      <c r="L34" s="105" t="str">
        <f>財務三表①!S108</f>
        <v/>
      </c>
      <c r="M34" s="105" t="str">
        <f>財務三表①!T108</f>
        <v/>
      </c>
      <c r="N34" s="105" t="str">
        <f>財務三表①!U108</f>
        <v/>
      </c>
      <c r="O34" s="105" t="str">
        <f>財務三表①!V108</f>
        <v/>
      </c>
      <c r="P34" s="105" t="str">
        <f>財務三表①!W108</f>
        <v/>
      </c>
      <c r="Q34" s="105" t="str">
        <f>財務三表①!X108</f>
        <v/>
      </c>
      <c r="R34" s="105" t="str">
        <f>財務三表①!Y108</f>
        <v/>
      </c>
      <c r="S34" s="105" t="str">
        <f>財務三表①!Z108</f>
        <v/>
      </c>
      <c r="T34" s="105" t="str">
        <f>財務三表①!AA108</f>
        <v/>
      </c>
      <c r="U34" s="105" t="str">
        <f>財務三表①!AB108</f>
        <v/>
      </c>
      <c r="V34" s="105" t="str">
        <f>財務三表①!AC108</f>
        <v/>
      </c>
      <c r="W34" s="231" t="str">
        <f>財務三表①!AD108</f>
        <v/>
      </c>
      <c r="X34" s="105" t="str">
        <f>財務三表①!AE108</f>
        <v/>
      </c>
      <c r="Y34" s="105" t="str">
        <f>財務三表①!AF108</f>
        <v/>
      </c>
      <c r="Z34" s="105" t="str">
        <f>財務三表①!AG108</f>
        <v/>
      </c>
      <c r="AA34" s="105" t="str">
        <f>財務三表①!AH108</f>
        <v/>
      </c>
      <c r="AB34" s="105" t="str">
        <f>財務三表①!AI108</f>
        <v/>
      </c>
      <c r="AC34" s="105" t="str">
        <f>財務三表①!AJ108</f>
        <v/>
      </c>
      <c r="AD34" s="105" t="str">
        <f>財務三表①!AK108</f>
        <v/>
      </c>
      <c r="AE34" s="105" t="str">
        <f>財務三表①!AL108</f>
        <v/>
      </c>
      <c r="AF34" s="105" t="str">
        <f>財務三表①!AM108</f>
        <v/>
      </c>
      <c r="AG34" s="105" t="str">
        <f>財務三表①!AN108</f>
        <v/>
      </c>
      <c r="AH34" s="105" t="str">
        <f>財務三表①!AO108</f>
        <v/>
      </c>
      <c r="AI34" s="105" t="str">
        <f>財務三表①!AP108</f>
        <v/>
      </c>
      <c r="AJ34" s="105" t="str">
        <f>財務三表①!AQ108</f>
        <v/>
      </c>
      <c r="AK34" s="105" t="str">
        <f>財務三表①!AR108</f>
        <v/>
      </c>
      <c r="AL34" s="105" t="str">
        <f>財務三表①!AS108</f>
        <v/>
      </c>
      <c r="AM34" s="105" t="str">
        <f>財務三表①!AT108</f>
        <v/>
      </c>
      <c r="AN34" s="105" t="str">
        <f>財務三表①!AU108</f>
        <v/>
      </c>
      <c r="AO34" s="105" t="str">
        <f>財務三表①!AV108</f>
        <v/>
      </c>
      <c r="AP34" s="105" t="str">
        <f>財務三表①!AW108</f>
        <v/>
      </c>
      <c r="AQ34" s="105" t="str">
        <f>財務三表①!AX108</f>
        <v/>
      </c>
      <c r="AR34" s="105" t="str">
        <f>財務三表①!AY108</f>
        <v/>
      </c>
      <c r="AS34" s="105" t="str">
        <f>財務三表①!AZ108</f>
        <v/>
      </c>
      <c r="AT34" s="105" t="str">
        <f>財務三表①!BA108</f>
        <v/>
      </c>
      <c r="AU34" s="105" t="str">
        <f>財務三表①!BB108</f>
        <v/>
      </c>
      <c r="AV34" s="105" t="str">
        <f>財務三表①!BC108</f>
        <v/>
      </c>
      <c r="AW34" s="105" t="str">
        <f>財務三表①!BD108</f>
        <v/>
      </c>
      <c r="AX34" s="105" t="str">
        <f>財務三表①!BE108</f>
        <v/>
      </c>
      <c r="AY34" s="105" t="str">
        <f>財務三表①!BF108</f>
        <v/>
      </c>
      <c r="AZ34" s="105" t="str">
        <f>財務三表①!BG108</f>
        <v/>
      </c>
      <c r="BA34" s="384" t="str">
        <f>財務三表①!BH108</f>
        <v/>
      </c>
    </row>
    <row r="35" spans="2:53" ht="20.100000000000001" customHeight="1">
      <c r="B35" s="48" t="s">
        <v>590</v>
      </c>
      <c r="C35" s="11"/>
      <c r="D35" s="105">
        <f>-財務三表①!K157</f>
        <v>0</v>
      </c>
      <c r="E35" s="105">
        <f>-財務三表①!L157</f>
        <v>0</v>
      </c>
      <c r="F35" s="105">
        <f>-財務三表①!M157</f>
        <v>0</v>
      </c>
      <c r="G35" s="105">
        <f>-財務三表①!N157</f>
        <v>0</v>
      </c>
      <c r="H35" s="105">
        <f>-財務三表①!O157</f>
        <v>0</v>
      </c>
      <c r="I35" s="105">
        <f>-財務三表①!P157</f>
        <v>0</v>
      </c>
      <c r="J35" s="105">
        <f>-財務三表①!Q157</f>
        <v>0</v>
      </c>
      <c r="K35" s="105">
        <f>-財務三表①!R157</f>
        <v>0</v>
      </c>
      <c r="L35" s="105">
        <f>-財務三表①!S157</f>
        <v>0</v>
      </c>
      <c r="M35" s="105">
        <f>-財務三表①!T157</f>
        <v>0</v>
      </c>
      <c r="N35" s="105">
        <f>-財務三表①!U157</f>
        <v>0</v>
      </c>
      <c r="O35" s="105">
        <f>-財務三表①!V157</f>
        <v>0</v>
      </c>
      <c r="P35" s="105">
        <f>-財務三表①!W157</f>
        <v>0</v>
      </c>
      <c r="Q35" s="105">
        <f>-財務三表①!X157</f>
        <v>0</v>
      </c>
      <c r="R35" s="105">
        <f>-財務三表①!Y157</f>
        <v>0</v>
      </c>
      <c r="S35" s="105">
        <f>-財務三表①!Z157</f>
        <v>0</v>
      </c>
      <c r="T35" s="105">
        <f>-財務三表①!AA157</f>
        <v>0</v>
      </c>
      <c r="U35" s="105">
        <f>-財務三表①!AB157</f>
        <v>0</v>
      </c>
      <c r="V35" s="105">
        <f>-財務三表①!AC157</f>
        <v>0</v>
      </c>
      <c r="W35" s="105">
        <f>-財務三表①!AD157</f>
        <v>0</v>
      </c>
      <c r="X35" s="105">
        <f>-財務三表①!AE157</f>
        <v>0</v>
      </c>
      <c r="Y35" s="105">
        <f>-財務三表①!AF157</f>
        <v>0</v>
      </c>
      <c r="Z35" s="105">
        <f>-財務三表①!AG157</f>
        <v>0</v>
      </c>
      <c r="AA35" s="105">
        <f>-財務三表①!AH157</f>
        <v>0</v>
      </c>
      <c r="AB35" s="105">
        <f>-財務三表①!AI157</f>
        <v>0</v>
      </c>
      <c r="AC35" s="105">
        <f>-財務三表①!AJ157</f>
        <v>0</v>
      </c>
      <c r="AD35" s="105">
        <f>-財務三表①!AK157</f>
        <v>0</v>
      </c>
      <c r="AE35" s="105">
        <f>-財務三表①!AL157</f>
        <v>0</v>
      </c>
      <c r="AF35" s="105">
        <f>-財務三表①!AM157</f>
        <v>0</v>
      </c>
      <c r="AG35" s="105">
        <f>-財務三表①!AN157</f>
        <v>0</v>
      </c>
      <c r="AH35" s="105">
        <f>-財務三表①!AO157</f>
        <v>0</v>
      </c>
      <c r="AI35" s="105">
        <f>-財務三表①!AP157</f>
        <v>0</v>
      </c>
      <c r="AJ35" s="105">
        <f>-財務三表①!AQ157</f>
        <v>0</v>
      </c>
      <c r="AK35" s="105">
        <f>-財務三表①!AR157</f>
        <v>0</v>
      </c>
      <c r="AL35" s="105">
        <f>-財務三表①!AS157</f>
        <v>0</v>
      </c>
      <c r="AM35" s="105">
        <f>-財務三表①!AT157</f>
        <v>0</v>
      </c>
      <c r="AN35" s="105">
        <f>-財務三表①!AU157</f>
        <v>0</v>
      </c>
      <c r="AO35" s="105">
        <f>-財務三表①!AV157</f>
        <v>0</v>
      </c>
      <c r="AP35" s="105">
        <f>-財務三表①!AW157</f>
        <v>0</v>
      </c>
      <c r="AQ35" s="105">
        <f>-財務三表①!AX157</f>
        <v>0</v>
      </c>
      <c r="AR35" s="105">
        <f>-財務三表①!AY157</f>
        <v>0</v>
      </c>
      <c r="AS35" s="105">
        <f>-財務三表①!AZ157</f>
        <v>0</v>
      </c>
      <c r="AT35" s="105">
        <f>-財務三表①!BA157</f>
        <v>0</v>
      </c>
      <c r="AU35" s="105">
        <f>-財務三表①!BB157</f>
        <v>0</v>
      </c>
      <c r="AV35" s="105">
        <f>-財務三表①!BC157</f>
        <v>0</v>
      </c>
      <c r="AW35" s="105">
        <f>-財務三表①!BD157</f>
        <v>0</v>
      </c>
      <c r="AX35" s="105">
        <f>-財務三表①!BE157</f>
        <v>0</v>
      </c>
      <c r="AY35" s="105">
        <f>-財務三表①!BF157</f>
        <v>0</v>
      </c>
      <c r="AZ35" s="231">
        <f>-財務三表①!BG157</f>
        <v>0</v>
      </c>
      <c r="BA35" s="82">
        <f>-財務三表①!BH157</f>
        <v>0</v>
      </c>
    </row>
    <row r="36" spans="2:53" ht="20.100000000000001" customHeight="1">
      <c r="B36" s="51" t="s">
        <v>515</v>
      </c>
      <c r="C36" s="11"/>
      <c r="D36" s="105">
        <f>財務三表①!K113</f>
        <v>0</v>
      </c>
      <c r="E36" s="105">
        <f>財務三表①!L113</f>
        <v>0</v>
      </c>
      <c r="F36" s="105">
        <f>財務三表①!M113</f>
        <v>0</v>
      </c>
      <c r="G36" s="105">
        <f>財務三表①!N113</f>
        <v>0</v>
      </c>
      <c r="H36" s="105">
        <f>財務三表①!O113</f>
        <v>0</v>
      </c>
      <c r="I36" s="105">
        <f>財務三表①!P113</f>
        <v>0</v>
      </c>
      <c r="J36" s="105">
        <f>財務三表①!Q113</f>
        <v>0</v>
      </c>
      <c r="K36" s="105">
        <f>財務三表①!R113</f>
        <v>0</v>
      </c>
      <c r="L36" s="105">
        <f>財務三表①!S113</f>
        <v>0</v>
      </c>
      <c r="M36" s="105">
        <f>財務三表①!T113</f>
        <v>0</v>
      </c>
      <c r="N36" s="105">
        <f>財務三表①!U113</f>
        <v>0</v>
      </c>
      <c r="O36" s="105">
        <f>財務三表①!V113</f>
        <v>0</v>
      </c>
      <c r="P36" s="105">
        <f>財務三表①!W113</f>
        <v>0</v>
      </c>
      <c r="Q36" s="105">
        <f>財務三表①!X113</f>
        <v>0</v>
      </c>
      <c r="R36" s="105">
        <f>財務三表①!Y113</f>
        <v>0</v>
      </c>
      <c r="S36" s="105">
        <f>財務三表①!Z113</f>
        <v>0</v>
      </c>
      <c r="T36" s="105">
        <f>財務三表①!AA113</f>
        <v>0</v>
      </c>
      <c r="U36" s="105">
        <f>財務三表①!AB113</f>
        <v>0</v>
      </c>
      <c r="V36" s="105">
        <f>財務三表①!AC113</f>
        <v>0</v>
      </c>
      <c r="W36" s="105">
        <f>財務三表①!AD113</f>
        <v>0</v>
      </c>
      <c r="X36" s="105">
        <f>財務三表①!AE113</f>
        <v>0</v>
      </c>
      <c r="Y36" s="105">
        <f>財務三表①!AF113</f>
        <v>0</v>
      </c>
      <c r="Z36" s="105">
        <f>財務三表①!AG113</f>
        <v>0</v>
      </c>
      <c r="AA36" s="105">
        <f>財務三表①!AH113</f>
        <v>0</v>
      </c>
      <c r="AB36" s="105">
        <f>財務三表①!AI113</f>
        <v>0</v>
      </c>
      <c r="AC36" s="105">
        <f>財務三表①!AJ113</f>
        <v>0</v>
      </c>
      <c r="AD36" s="105">
        <f>財務三表①!AK113</f>
        <v>0</v>
      </c>
      <c r="AE36" s="105">
        <f>財務三表①!AL113</f>
        <v>0</v>
      </c>
      <c r="AF36" s="105">
        <f>財務三表①!AM113</f>
        <v>0</v>
      </c>
      <c r="AG36" s="105">
        <f>財務三表①!AN113</f>
        <v>0</v>
      </c>
      <c r="AH36" s="105">
        <f>財務三表①!AO113</f>
        <v>0</v>
      </c>
      <c r="AI36" s="105">
        <f>財務三表①!AP113</f>
        <v>0</v>
      </c>
      <c r="AJ36" s="105">
        <f>財務三表①!AQ113</f>
        <v>0</v>
      </c>
      <c r="AK36" s="105">
        <f>財務三表①!AR113</f>
        <v>0</v>
      </c>
      <c r="AL36" s="105">
        <f>財務三表①!AS113</f>
        <v>0</v>
      </c>
      <c r="AM36" s="105">
        <f>財務三表①!AT113</f>
        <v>0</v>
      </c>
      <c r="AN36" s="105">
        <f>財務三表①!AU113</f>
        <v>0</v>
      </c>
      <c r="AO36" s="105">
        <f>財務三表①!AV113</f>
        <v>0</v>
      </c>
      <c r="AP36" s="105">
        <f>財務三表①!AW113</f>
        <v>0</v>
      </c>
      <c r="AQ36" s="105">
        <f>財務三表①!AX113</f>
        <v>0</v>
      </c>
      <c r="AR36" s="105">
        <f>財務三表①!AY113</f>
        <v>0</v>
      </c>
      <c r="AS36" s="105">
        <f>財務三表①!AZ113</f>
        <v>0</v>
      </c>
      <c r="AT36" s="105">
        <f>財務三表①!BA113</f>
        <v>0</v>
      </c>
      <c r="AU36" s="105">
        <f>財務三表①!BB113</f>
        <v>0</v>
      </c>
      <c r="AV36" s="105">
        <f>財務三表①!BC113</f>
        <v>0</v>
      </c>
      <c r="AW36" s="105">
        <f>財務三表①!BD113</f>
        <v>0</v>
      </c>
      <c r="AX36" s="105">
        <f>財務三表①!BE113</f>
        <v>0</v>
      </c>
      <c r="AY36" s="105">
        <f>財務三表①!BF113</f>
        <v>0</v>
      </c>
      <c r="AZ36" s="231">
        <f>財務三表①!BG113</f>
        <v>0</v>
      </c>
      <c r="BA36" s="82">
        <f>財務三表①!BH113</f>
        <v>0</v>
      </c>
    </row>
    <row r="37" spans="2:53" ht="20.100000000000001" customHeight="1" thickBot="1">
      <c r="B37" s="51" t="s">
        <v>595</v>
      </c>
      <c r="C37" s="11"/>
      <c r="D37" s="105" t="e">
        <f t="shared" ref="D37:AI37" si="130">D33+D34</f>
        <v>#VALUE!</v>
      </c>
      <c r="E37" s="105" t="e">
        <f t="shared" si="130"/>
        <v>#VALUE!</v>
      </c>
      <c r="F37" s="105" t="e">
        <f t="shared" si="130"/>
        <v>#VALUE!</v>
      </c>
      <c r="G37" s="105" t="e">
        <f t="shared" si="130"/>
        <v>#VALUE!</v>
      </c>
      <c r="H37" s="105" t="e">
        <f t="shared" si="130"/>
        <v>#VALUE!</v>
      </c>
      <c r="I37" s="105" t="e">
        <f t="shared" si="130"/>
        <v>#VALUE!</v>
      </c>
      <c r="J37" s="105" t="e">
        <f t="shared" si="130"/>
        <v>#VALUE!</v>
      </c>
      <c r="K37" s="105" t="e">
        <f t="shared" si="130"/>
        <v>#VALUE!</v>
      </c>
      <c r="L37" s="105" t="e">
        <f t="shared" si="130"/>
        <v>#VALUE!</v>
      </c>
      <c r="M37" s="105" t="e">
        <f t="shared" si="130"/>
        <v>#VALUE!</v>
      </c>
      <c r="N37" s="105" t="e">
        <f t="shared" si="130"/>
        <v>#VALUE!</v>
      </c>
      <c r="O37" s="105" t="e">
        <f t="shared" si="130"/>
        <v>#VALUE!</v>
      </c>
      <c r="P37" s="105" t="e">
        <f t="shared" si="130"/>
        <v>#VALUE!</v>
      </c>
      <c r="Q37" s="105" t="e">
        <f t="shared" si="130"/>
        <v>#VALUE!</v>
      </c>
      <c r="R37" s="105" t="e">
        <f t="shared" si="130"/>
        <v>#VALUE!</v>
      </c>
      <c r="S37" s="105" t="e">
        <f t="shared" si="130"/>
        <v>#VALUE!</v>
      </c>
      <c r="T37" s="105" t="e">
        <f t="shared" si="130"/>
        <v>#VALUE!</v>
      </c>
      <c r="U37" s="105" t="e">
        <f t="shared" si="130"/>
        <v>#VALUE!</v>
      </c>
      <c r="V37" s="105" t="e">
        <f t="shared" si="130"/>
        <v>#VALUE!</v>
      </c>
      <c r="W37" s="105" t="e">
        <f t="shared" si="130"/>
        <v>#VALUE!</v>
      </c>
      <c r="X37" s="105" t="e">
        <f t="shared" si="130"/>
        <v>#VALUE!</v>
      </c>
      <c r="Y37" s="105" t="e">
        <f t="shared" si="130"/>
        <v>#VALUE!</v>
      </c>
      <c r="Z37" s="105" t="e">
        <f t="shared" si="130"/>
        <v>#VALUE!</v>
      </c>
      <c r="AA37" s="105" t="e">
        <f t="shared" si="130"/>
        <v>#VALUE!</v>
      </c>
      <c r="AB37" s="105" t="e">
        <f t="shared" si="130"/>
        <v>#VALUE!</v>
      </c>
      <c r="AC37" s="105" t="e">
        <f t="shared" si="130"/>
        <v>#VALUE!</v>
      </c>
      <c r="AD37" s="105" t="e">
        <f t="shared" si="130"/>
        <v>#VALUE!</v>
      </c>
      <c r="AE37" s="105" t="e">
        <f t="shared" si="130"/>
        <v>#VALUE!</v>
      </c>
      <c r="AF37" s="105" t="e">
        <f t="shared" si="130"/>
        <v>#VALUE!</v>
      </c>
      <c r="AG37" s="105" t="e">
        <f t="shared" si="130"/>
        <v>#VALUE!</v>
      </c>
      <c r="AH37" s="105" t="e">
        <f t="shared" si="130"/>
        <v>#VALUE!</v>
      </c>
      <c r="AI37" s="105" t="e">
        <f t="shared" si="130"/>
        <v>#VALUE!</v>
      </c>
      <c r="AJ37" s="105" t="e">
        <f t="shared" ref="AJ37:BA37" si="131">AJ33+AJ34</f>
        <v>#VALUE!</v>
      </c>
      <c r="AK37" s="105" t="e">
        <f t="shared" si="131"/>
        <v>#VALUE!</v>
      </c>
      <c r="AL37" s="105" t="e">
        <f t="shared" si="131"/>
        <v>#VALUE!</v>
      </c>
      <c r="AM37" s="105" t="e">
        <f t="shared" si="131"/>
        <v>#VALUE!</v>
      </c>
      <c r="AN37" s="105" t="e">
        <f t="shared" si="131"/>
        <v>#VALUE!</v>
      </c>
      <c r="AO37" s="105" t="e">
        <f t="shared" si="131"/>
        <v>#VALUE!</v>
      </c>
      <c r="AP37" s="105" t="e">
        <f t="shared" si="131"/>
        <v>#VALUE!</v>
      </c>
      <c r="AQ37" s="105" t="e">
        <f t="shared" si="131"/>
        <v>#VALUE!</v>
      </c>
      <c r="AR37" s="105" t="e">
        <f t="shared" si="131"/>
        <v>#VALUE!</v>
      </c>
      <c r="AS37" s="105" t="e">
        <f t="shared" si="131"/>
        <v>#VALUE!</v>
      </c>
      <c r="AT37" s="105" t="e">
        <f t="shared" si="131"/>
        <v>#VALUE!</v>
      </c>
      <c r="AU37" s="105" t="e">
        <f t="shared" si="131"/>
        <v>#VALUE!</v>
      </c>
      <c r="AV37" s="105" t="e">
        <f t="shared" si="131"/>
        <v>#VALUE!</v>
      </c>
      <c r="AW37" s="105" t="e">
        <f t="shared" si="131"/>
        <v>#VALUE!</v>
      </c>
      <c r="AX37" s="105" t="e">
        <f t="shared" si="131"/>
        <v>#VALUE!</v>
      </c>
      <c r="AY37" s="105" t="e">
        <f t="shared" si="131"/>
        <v>#VALUE!</v>
      </c>
      <c r="AZ37" s="231" t="e">
        <f t="shared" si="131"/>
        <v>#VALUE!</v>
      </c>
      <c r="BA37" s="384" t="e">
        <f t="shared" si="131"/>
        <v>#VALUE!</v>
      </c>
    </row>
    <row r="38" spans="2:53" ht="20.100000000000001" customHeight="1" thickBot="1">
      <c r="B38" s="171" t="s">
        <v>106</v>
      </c>
      <c r="C38" s="172"/>
      <c r="D38" s="173">
        <f>IFERROR(D37/(D35+D36),0)</f>
        <v>0</v>
      </c>
      <c r="E38" s="173">
        <f t="shared" ref="E38:M38" si="132">IFERROR(E37/(E35+E36),0)</f>
        <v>0</v>
      </c>
      <c r="F38" s="173">
        <f t="shared" si="132"/>
        <v>0</v>
      </c>
      <c r="G38" s="173">
        <f t="shared" si="132"/>
        <v>0</v>
      </c>
      <c r="H38" s="173">
        <f t="shared" si="132"/>
        <v>0</v>
      </c>
      <c r="I38" s="173">
        <f t="shared" si="132"/>
        <v>0</v>
      </c>
      <c r="J38" s="173">
        <f t="shared" si="132"/>
        <v>0</v>
      </c>
      <c r="K38" s="173">
        <f t="shared" si="132"/>
        <v>0</v>
      </c>
      <c r="L38" s="173">
        <f t="shared" si="132"/>
        <v>0</v>
      </c>
      <c r="M38" s="173">
        <f t="shared" si="132"/>
        <v>0</v>
      </c>
      <c r="N38" s="173">
        <f t="shared" ref="N38:AI38" si="133">IFERROR(N37/(N36+N35),0)</f>
        <v>0</v>
      </c>
      <c r="O38" s="173">
        <f t="shared" si="133"/>
        <v>0</v>
      </c>
      <c r="P38" s="173">
        <f t="shared" si="133"/>
        <v>0</v>
      </c>
      <c r="Q38" s="173">
        <f t="shared" si="133"/>
        <v>0</v>
      </c>
      <c r="R38" s="173">
        <f t="shared" si="133"/>
        <v>0</v>
      </c>
      <c r="S38" s="173">
        <f t="shared" si="133"/>
        <v>0</v>
      </c>
      <c r="T38" s="173">
        <f t="shared" si="133"/>
        <v>0</v>
      </c>
      <c r="U38" s="173">
        <f t="shared" si="133"/>
        <v>0</v>
      </c>
      <c r="V38" s="173">
        <f t="shared" si="133"/>
        <v>0</v>
      </c>
      <c r="W38" s="173">
        <f t="shared" si="133"/>
        <v>0</v>
      </c>
      <c r="X38" s="173">
        <f t="shared" si="133"/>
        <v>0</v>
      </c>
      <c r="Y38" s="173">
        <f t="shared" si="133"/>
        <v>0</v>
      </c>
      <c r="Z38" s="173">
        <f t="shared" si="133"/>
        <v>0</v>
      </c>
      <c r="AA38" s="173">
        <f t="shared" si="133"/>
        <v>0</v>
      </c>
      <c r="AB38" s="173">
        <f t="shared" si="133"/>
        <v>0</v>
      </c>
      <c r="AC38" s="173">
        <f t="shared" si="133"/>
        <v>0</v>
      </c>
      <c r="AD38" s="173">
        <f t="shared" si="133"/>
        <v>0</v>
      </c>
      <c r="AE38" s="173">
        <f t="shared" si="133"/>
        <v>0</v>
      </c>
      <c r="AF38" s="173">
        <f t="shared" si="133"/>
        <v>0</v>
      </c>
      <c r="AG38" s="173">
        <f t="shared" si="133"/>
        <v>0</v>
      </c>
      <c r="AH38" s="173">
        <f t="shared" si="133"/>
        <v>0</v>
      </c>
      <c r="AI38" s="173">
        <f t="shared" si="133"/>
        <v>0</v>
      </c>
      <c r="AJ38" s="173">
        <f t="shared" ref="AJ38:BA38" si="134">IFERROR(AJ37/(AJ36+AJ35),0)</f>
        <v>0</v>
      </c>
      <c r="AK38" s="173">
        <f t="shared" si="134"/>
        <v>0</v>
      </c>
      <c r="AL38" s="173">
        <f t="shared" si="134"/>
        <v>0</v>
      </c>
      <c r="AM38" s="173">
        <f t="shared" si="134"/>
        <v>0</v>
      </c>
      <c r="AN38" s="173">
        <f t="shared" si="134"/>
        <v>0</v>
      </c>
      <c r="AO38" s="173">
        <f t="shared" si="134"/>
        <v>0</v>
      </c>
      <c r="AP38" s="173">
        <f t="shared" si="134"/>
        <v>0</v>
      </c>
      <c r="AQ38" s="173">
        <f t="shared" si="134"/>
        <v>0</v>
      </c>
      <c r="AR38" s="173">
        <f t="shared" si="134"/>
        <v>0</v>
      </c>
      <c r="AS38" s="173">
        <f t="shared" si="134"/>
        <v>0</v>
      </c>
      <c r="AT38" s="173">
        <f t="shared" si="134"/>
        <v>0</v>
      </c>
      <c r="AU38" s="173">
        <f t="shared" si="134"/>
        <v>0</v>
      </c>
      <c r="AV38" s="173">
        <f t="shared" si="134"/>
        <v>0</v>
      </c>
      <c r="AW38" s="173">
        <f t="shared" si="134"/>
        <v>0</v>
      </c>
      <c r="AX38" s="173">
        <f t="shared" si="134"/>
        <v>0</v>
      </c>
      <c r="AY38" s="173">
        <f t="shared" si="134"/>
        <v>0</v>
      </c>
      <c r="AZ38" s="238">
        <f t="shared" si="134"/>
        <v>0</v>
      </c>
      <c r="BA38" s="174">
        <f t="shared" si="134"/>
        <v>0</v>
      </c>
    </row>
    <row r="40" spans="2:53" ht="20.100000000000001" customHeight="1" thickBot="1">
      <c r="B40" s="2" t="s">
        <v>103</v>
      </c>
      <c r="D40" s="223" t="s">
        <v>202</v>
      </c>
      <c r="E40" s="221" t="s">
        <v>226</v>
      </c>
    </row>
    <row r="41" spans="2:53" ht="20.100000000000001" customHeight="1">
      <c r="B41" s="46" t="s">
        <v>62</v>
      </c>
      <c r="C41" s="175"/>
      <c r="D41" s="38">
        <v>1</v>
      </c>
      <c r="E41" s="38">
        <v>2</v>
      </c>
      <c r="F41" s="38">
        <v>3</v>
      </c>
      <c r="G41" s="38">
        <v>4</v>
      </c>
      <c r="H41" s="38">
        <v>5</v>
      </c>
      <c r="I41" s="38">
        <v>6</v>
      </c>
      <c r="J41" s="38">
        <v>7</v>
      </c>
      <c r="K41" s="38">
        <v>8</v>
      </c>
      <c r="L41" s="38">
        <v>9</v>
      </c>
      <c r="M41" s="38">
        <v>10</v>
      </c>
      <c r="N41" s="38">
        <v>11</v>
      </c>
      <c r="O41" s="38">
        <v>12</v>
      </c>
      <c r="P41" s="38">
        <v>13</v>
      </c>
      <c r="Q41" s="38">
        <v>14</v>
      </c>
      <c r="R41" s="38">
        <v>15</v>
      </c>
      <c r="S41" s="38">
        <v>16</v>
      </c>
      <c r="T41" s="38">
        <v>17</v>
      </c>
      <c r="U41" s="38">
        <v>18</v>
      </c>
      <c r="V41" s="38">
        <v>19</v>
      </c>
      <c r="W41" s="39">
        <v>20</v>
      </c>
      <c r="X41" s="38">
        <v>21</v>
      </c>
      <c r="Y41" s="38">
        <v>22</v>
      </c>
      <c r="Z41" s="38">
        <v>23</v>
      </c>
      <c r="AA41" s="38">
        <v>24</v>
      </c>
      <c r="AB41" s="38">
        <v>25</v>
      </c>
      <c r="AC41" s="38">
        <v>26</v>
      </c>
      <c r="AD41" s="38">
        <v>27</v>
      </c>
      <c r="AE41" s="38">
        <v>28</v>
      </c>
      <c r="AF41" s="38">
        <v>29</v>
      </c>
      <c r="AG41" s="38">
        <v>30</v>
      </c>
      <c r="AH41" s="38">
        <v>31</v>
      </c>
      <c r="AI41" s="38">
        <v>32</v>
      </c>
      <c r="AJ41" s="38">
        <v>33</v>
      </c>
      <c r="AK41" s="38">
        <v>34</v>
      </c>
      <c r="AL41" s="38">
        <v>35</v>
      </c>
      <c r="AM41" s="38">
        <v>36</v>
      </c>
      <c r="AN41" s="38">
        <v>37</v>
      </c>
      <c r="AO41" s="38">
        <v>38</v>
      </c>
      <c r="AP41" s="38">
        <v>39</v>
      </c>
      <c r="AQ41" s="38">
        <v>40</v>
      </c>
      <c r="AR41" s="38">
        <v>41</v>
      </c>
      <c r="AS41" s="38">
        <v>42</v>
      </c>
      <c r="AT41" s="38">
        <v>43</v>
      </c>
      <c r="AU41" s="38">
        <v>44</v>
      </c>
      <c r="AV41" s="38">
        <v>45</v>
      </c>
      <c r="AW41" s="38">
        <v>46</v>
      </c>
      <c r="AX41" s="38">
        <v>47</v>
      </c>
      <c r="AY41" s="38">
        <v>48</v>
      </c>
      <c r="AZ41" s="38">
        <v>49</v>
      </c>
      <c r="BA41" s="39">
        <v>50</v>
      </c>
    </row>
    <row r="42" spans="2:53" ht="20.100000000000001" customHeight="1">
      <c r="B42" s="51" t="s">
        <v>63</v>
      </c>
      <c r="C42" s="164"/>
      <c r="D42" s="31">
        <f>G8</f>
        <v>0</v>
      </c>
      <c r="E42" s="31">
        <f>D42+1</f>
        <v>1</v>
      </c>
      <c r="F42" s="31">
        <f t="shared" ref="F42" si="135">E42+1</f>
        <v>2</v>
      </c>
      <c r="G42" s="31">
        <f t="shared" ref="G42" si="136">F42+1</f>
        <v>3</v>
      </c>
      <c r="H42" s="31">
        <f>G42+1</f>
        <v>4</v>
      </c>
      <c r="I42" s="31">
        <f t="shared" ref="I42" si="137">H42+1</f>
        <v>5</v>
      </c>
      <c r="J42" s="31">
        <f t="shared" ref="J42" si="138">I42+1</f>
        <v>6</v>
      </c>
      <c r="K42" s="31">
        <f t="shared" ref="K42" si="139">J42+1</f>
        <v>7</v>
      </c>
      <c r="L42" s="31">
        <f t="shared" ref="L42" si="140">K42+1</f>
        <v>8</v>
      </c>
      <c r="M42" s="31">
        <f t="shared" ref="M42" si="141">L42+1</f>
        <v>9</v>
      </c>
      <c r="N42" s="31">
        <f t="shared" ref="N42" si="142">M42+1</f>
        <v>10</v>
      </c>
      <c r="O42" s="31">
        <f t="shared" ref="O42" si="143">N42+1</f>
        <v>11</v>
      </c>
      <c r="P42" s="31">
        <f t="shared" ref="P42" si="144">O42+1</f>
        <v>12</v>
      </c>
      <c r="Q42" s="31">
        <f t="shared" ref="Q42" si="145">P42+1</f>
        <v>13</v>
      </c>
      <c r="R42" s="31">
        <f t="shared" ref="R42" si="146">Q42+1</f>
        <v>14</v>
      </c>
      <c r="S42" s="31">
        <f t="shared" ref="S42" si="147">R42+1</f>
        <v>15</v>
      </c>
      <c r="T42" s="31">
        <f t="shared" ref="T42" si="148">S42+1</f>
        <v>16</v>
      </c>
      <c r="U42" s="31">
        <f t="shared" ref="U42" si="149">T42+1</f>
        <v>17</v>
      </c>
      <c r="V42" s="31">
        <f t="shared" ref="V42" si="150">U42+1</f>
        <v>18</v>
      </c>
      <c r="W42" s="31">
        <f t="shared" ref="W42" si="151">V42+1</f>
        <v>19</v>
      </c>
      <c r="X42" s="31">
        <f t="shared" ref="X42" si="152">W42+1</f>
        <v>20</v>
      </c>
      <c r="Y42" s="31">
        <f t="shared" ref="Y42" si="153">X42+1</f>
        <v>21</v>
      </c>
      <c r="Z42" s="31">
        <f t="shared" ref="Z42" si="154">Y42+1</f>
        <v>22</v>
      </c>
      <c r="AA42" s="31">
        <f t="shared" ref="AA42" si="155">Z42+1</f>
        <v>23</v>
      </c>
      <c r="AB42" s="31">
        <f t="shared" ref="AB42" si="156">AA42+1</f>
        <v>24</v>
      </c>
      <c r="AC42" s="31">
        <f t="shared" ref="AC42" si="157">AB42+1</f>
        <v>25</v>
      </c>
      <c r="AD42" s="31">
        <f t="shared" ref="AD42" si="158">AC42+1</f>
        <v>26</v>
      </c>
      <c r="AE42" s="31">
        <f t="shared" ref="AE42" si="159">AD42+1</f>
        <v>27</v>
      </c>
      <c r="AF42" s="31">
        <f t="shared" ref="AF42" si="160">AE42+1</f>
        <v>28</v>
      </c>
      <c r="AG42" s="31">
        <f t="shared" ref="AG42" si="161">AF42+1</f>
        <v>29</v>
      </c>
      <c r="AH42" s="31">
        <f t="shared" ref="AH42" si="162">AG42+1</f>
        <v>30</v>
      </c>
      <c r="AI42" s="31">
        <f t="shared" ref="AI42" si="163">AH42+1</f>
        <v>31</v>
      </c>
      <c r="AJ42" s="31">
        <f t="shared" ref="AJ42" si="164">AI42+1</f>
        <v>32</v>
      </c>
      <c r="AK42" s="31">
        <f t="shared" ref="AK42" si="165">AJ42+1</f>
        <v>33</v>
      </c>
      <c r="AL42" s="31">
        <f t="shared" ref="AL42" si="166">AK42+1</f>
        <v>34</v>
      </c>
      <c r="AM42" s="31">
        <f t="shared" ref="AM42" si="167">AL42+1</f>
        <v>35</v>
      </c>
      <c r="AN42" s="31">
        <f t="shared" ref="AN42" si="168">AM42+1</f>
        <v>36</v>
      </c>
      <c r="AO42" s="31">
        <f t="shared" ref="AO42" si="169">AN42+1</f>
        <v>37</v>
      </c>
      <c r="AP42" s="31">
        <f t="shared" ref="AP42" si="170">AO42+1</f>
        <v>38</v>
      </c>
      <c r="AQ42" s="31">
        <f t="shared" ref="AQ42" si="171">AP42+1</f>
        <v>39</v>
      </c>
      <c r="AR42" s="31">
        <f t="shared" ref="AR42" si="172">AQ42+1</f>
        <v>40</v>
      </c>
      <c r="AS42" s="31">
        <f t="shared" ref="AS42" si="173">AR42+1</f>
        <v>41</v>
      </c>
      <c r="AT42" s="31">
        <f t="shared" ref="AT42" si="174">AS42+1</f>
        <v>42</v>
      </c>
      <c r="AU42" s="31">
        <f t="shared" ref="AU42" si="175">AT42+1</f>
        <v>43</v>
      </c>
      <c r="AV42" s="31">
        <f t="shared" ref="AV42" si="176">AU42+1</f>
        <v>44</v>
      </c>
      <c r="AW42" s="31">
        <f t="shared" ref="AW42" si="177">AV42+1</f>
        <v>45</v>
      </c>
      <c r="AX42" s="31">
        <f t="shared" ref="AX42" si="178">AW42+1</f>
        <v>46</v>
      </c>
      <c r="AY42" s="31">
        <f t="shared" ref="AY42" si="179">AX42+1</f>
        <v>47</v>
      </c>
      <c r="AZ42" s="31">
        <f t="shared" ref="AZ42" si="180">AY42+1</f>
        <v>48</v>
      </c>
      <c r="BA42" s="40">
        <f t="shared" ref="BA42" si="181">AZ42+1</f>
        <v>49</v>
      </c>
    </row>
    <row r="43" spans="2:53" ht="20.100000000000001" customHeight="1">
      <c r="B43" s="48" t="s">
        <v>172</v>
      </c>
      <c r="C43" s="11"/>
      <c r="D43" s="105">
        <f t="shared" ref="D43:AI43" si="182">SUM(D44:D47)</f>
        <v>0</v>
      </c>
      <c r="E43" s="105">
        <f t="shared" si="182"/>
        <v>0</v>
      </c>
      <c r="F43" s="105">
        <f t="shared" si="182"/>
        <v>0</v>
      </c>
      <c r="G43" s="105">
        <f t="shared" si="182"/>
        <v>0</v>
      </c>
      <c r="H43" s="105">
        <f t="shared" si="182"/>
        <v>0</v>
      </c>
      <c r="I43" s="105">
        <f t="shared" si="182"/>
        <v>0</v>
      </c>
      <c r="J43" s="105">
        <f t="shared" si="182"/>
        <v>0</v>
      </c>
      <c r="K43" s="105">
        <f t="shared" si="182"/>
        <v>0</v>
      </c>
      <c r="L43" s="105">
        <f t="shared" si="182"/>
        <v>0</v>
      </c>
      <c r="M43" s="105">
        <f t="shared" si="182"/>
        <v>0</v>
      </c>
      <c r="N43" s="105">
        <f t="shared" si="182"/>
        <v>0</v>
      </c>
      <c r="O43" s="105">
        <f t="shared" si="182"/>
        <v>0</v>
      </c>
      <c r="P43" s="105">
        <f t="shared" si="182"/>
        <v>0</v>
      </c>
      <c r="Q43" s="105">
        <f t="shared" si="182"/>
        <v>0</v>
      </c>
      <c r="R43" s="105">
        <f t="shared" si="182"/>
        <v>0</v>
      </c>
      <c r="S43" s="105">
        <f t="shared" si="182"/>
        <v>0</v>
      </c>
      <c r="T43" s="105">
        <f t="shared" si="182"/>
        <v>0</v>
      </c>
      <c r="U43" s="105">
        <f t="shared" si="182"/>
        <v>0</v>
      </c>
      <c r="V43" s="105">
        <f t="shared" si="182"/>
        <v>0</v>
      </c>
      <c r="W43" s="105">
        <f t="shared" si="182"/>
        <v>0</v>
      </c>
      <c r="X43" s="105">
        <f t="shared" si="182"/>
        <v>0</v>
      </c>
      <c r="Y43" s="105">
        <f t="shared" si="182"/>
        <v>0</v>
      </c>
      <c r="Z43" s="105">
        <f t="shared" si="182"/>
        <v>0</v>
      </c>
      <c r="AA43" s="105">
        <f t="shared" si="182"/>
        <v>0</v>
      </c>
      <c r="AB43" s="105">
        <f t="shared" si="182"/>
        <v>0</v>
      </c>
      <c r="AC43" s="105">
        <f t="shared" si="182"/>
        <v>0</v>
      </c>
      <c r="AD43" s="105">
        <f t="shared" si="182"/>
        <v>0</v>
      </c>
      <c r="AE43" s="105">
        <f t="shared" si="182"/>
        <v>0</v>
      </c>
      <c r="AF43" s="105">
        <f t="shared" si="182"/>
        <v>0</v>
      </c>
      <c r="AG43" s="105">
        <f t="shared" si="182"/>
        <v>0</v>
      </c>
      <c r="AH43" s="105">
        <f t="shared" si="182"/>
        <v>0</v>
      </c>
      <c r="AI43" s="105">
        <f t="shared" si="182"/>
        <v>0</v>
      </c>
      <c r="AJ43" s="105">
        <f t="shared" ref="AJ43:BA43" si="183">SUM(AJ44:AJ47)</f>
        <v>0</v>
      </c>
      <c r="AK43" s="105">
        <f t="shared" si="183"/>
        <v>0</v>
      </c>
      <c r="AL43" s="105">
        <f t="shared" si="183"/>
        <v>0</v>
      </c>
      <c r="AM43" s="105">
        <f t="shared" si="183"/>
        <v>0</v>
      </c>
      <c r="AN43" s="105">
        <f t="shared" si="183"/>
        <v>0</v>
      </c>
      <c r="AO43" s="105">
        <f t="shared" si="183"/>
        <v>0</v>
      </c>
      <c r="AP43" s="105">
        <f t="shared" si="183"/>
        <v>0</v>
      </c>
      <c r="AQ43" s="105">
        <f t="shared" si="183"/>
        <v>0</v>
      </c>
      <c r="AR43" s="105">
        <f t="shared" si="183"/>
        <v>0</v>
      </c>
      <c r="AS43" s="105">
        <f t="shared" si="183"/>
        <v>0</v>
      </c>
      <c r="AT43" s="105">
        <f t="shared" si="183"/>
        <v>0</v>
      </c>
      <c r="AU43" s="105">
        <f t="shared" si="183"/>
        <v>0</v>
      </c>
      <c r="AV43" s="105">
        <f t="shared" si="183"/>
        <v>0</v>
      </c>
      <c r="AW43" s="105">
        <f t="shared" si="183"/>
        <v>0</v>
      </c>
      <c r="AX43" s="105">
        <f t="shared" si="183"/>
        <v>0</v>
      </c>
      <c r="AY43" s="105">
        <f t="shared" si="183"/>
        <v>0</v>
      </c>
      <c r="AZ43" s="105">
        <f t="shared" si="183"/>
        <v>0</v>
      </c>
      <c r="BA43" s="82">
        <f t="shared" si="183"/>
        <v>0</v>
      </c>
    </row>
    <row r="44" spans="2:53" ht="20.100000000000001" customHeight="1">
      <c r="B44" s="49"/>
      <c r="C44" s="11" t="s">
        <v>174</v>
      </c>
      <c r="D44" s="105">
        <f>財務三表①!K52</f>
        <v>0</v>
      </c>
      <c r="E44" s="105">
        <f>財務三表①!L52</f>
        <v>0</v>
      </c>
      <c r="F44" s="105">
        <f>財務三表①!M52</f>
        <v>0</v>
      </c>
      <c r="G44" s="105">
        <f>財務三表①!N52</f>
        <v>0</v>
      </c>
      <c r="H44" s="105">
        <f>財務三表①!O52</f>
        <v>0</v>
      </c>
      <c r="I44" s="105">
        <f>財務三表①!P52</f>
        <v>0</v>
      </c>
      <c r="J44" s="105">
        <f>財務三表①!Q52</f>
        <v>0</v>
      </c>
      <c r="K44" s="105">
        <f>財務三表①!R52</f>
        <v>0</v>
      </c>
      <c r="L44" s="105">
        <f>財務三表①!S52</f>
        <v>0</v>
      </c>
      <c r="M44" s="105">
        <f>財務三表①!T52</f>
        <v>0</v>
      </c>
      <c r="N44" s="105">
        <f>財務三表①!U52</f>
        <v>0</v>
      </c>
      <c r="O44" s="105">
        <f>財務三表①!V52</f>
        <v>0</v>
      </c>
      <c r="P44" s="105">
        <f>財務三表①!W52</f>
        <v>0</v>
      </c>
      <c r="Q44" s="105">
        <f>財務三表①!X52</f>
        <v>0</v>
      </c>
      <c r="R44" s="105">
        <f>財務三表①!Y52</f>
        <v>0</v>
      </c>
      <c r="S44" s="105">
        <f>財務三表①!Z52</f>
        <v>0</v>
      </c>
      <c r="T44" s="105">
        <f>財務三表①!AA52</f>
        <v>0</v>
      </c>
      <c r="U44" s="105">
        <f>財務三表①!AB52</f>
        <v>0</v>
      </c>
      <c r="V44" s="105">
        <f>財務三表①!AC52</f>
        <v>0</v>
      </c>
      <c r="W44" s="105">
        <f>財務三表①!AD52</f>
        <v>0</v>
      </c>
      <c r="X44" s="105">
        <f>財務三表①!AE52</f>
        <v>0</v>
      </c>
      <c r="Y44" s="105">
        <f>財務三表①!AF52</f>
        <v>0</v>
      </c>
      <c r="Z44" s="105">
        <f>財務三表①!AG52</f>
        <v>0</v>
      </c>
      <c r="AA44" s="105">
        <f>財務三表①!AH52</f>
        <v>0</v>
      </c>
      <c r="AB44" s="105">
        <f>財務三表①!AI52</f>
        <v>0</v>
      </c>
      <c r="AC44" s="105">
        <f>財務三表①!AJ52</f>
        <v>0</v>
      </c>
      <c r="AD44" s="105">
        <f>財務三表①!AK52</f>
        <v>0</v>
      </c>
      <c r="AE44" s="105">
        <f>財務三表①!AL52</f>
        <v>0</v>
      </c>
      <c r="AF44" s="105">
        <f>財務三表①!AM52</f>
        <v>0</v>
      </c>
      <c r="AG44" s="105">
        <f>財務三表①!AN52</f>
        <v>0</v>
      </c>
      <c r="AH44" s="105">
        <f>財務三表①!AO52</f>
        <v>0</v>
      </c>
      <c r="AI44" s="105">
        <f>財務三表①!AP52</f>
        <v>0</v>
      </c>
      <c r="AJ44" s="105">
        <f>財務三表①!AQ52</f>
        <v>0</v>
      </c>
      <c r="AK44" s="105">
        <f>財務三表①!AR52</f>
        <v>0</v>
      </c>
      <c r="AL44" s="105">
        <f>財務三表①!AS52</f>
        <v>0</v>
      </c>
      <c r="AM44" s="105">
        <f>財務三表①!AT52</f>
        <v>0</v>
      </c>
      <c r="AN44" s="105">
        <f>財務三表①!AU52</f>
        <v>0</v>
      </c>
      <c r="AO44" s="105">
        <f>財務三表①!AV52</f>
        <v>0</v>
      </c>
      <c r="AP44" s="105">
        <f>財務三表①!AW52</f>
        <v>0</v>
      </c>
      <c r="AQ44" s="105">
        <f>財務三表①!AX52</f>
        <v>0</v>
      </c>
      <c r="AR44" s="105">
        <f>財務三表①!AY52</f>
        <v>0</v>
      </c>
      <c r="AS44" s="105">
        <f>財務三表①!AZ52</f>
        <v>0</v>
      </c>
      <c r="AT44" s="105">
        <f>財務三表①!BA52</f>
        <v>0</v>
      </c>
      <c r="AU44" s="105">
        <f>財務三表①!BB52</f>
        <v>0</v>
      </c>
      <c r="AV44" s="105">
        <f>財務三表①!BC52</f>
        <v>0</v>
      </c>
      <c r="AW44" s="105">
        <f>財務三表①!BD52</f>
        <v>0</v>
      </c>
      <c r="AX44" s="105">
        <f>財務三表①!BE52</f>
        <v>0</v>
      </c>
      <c r="AY44" s="105">
        <f>財務三表①!BF52</f>
        <v>0</v>
      </c>
      <c r="AZ44" s="105">
        <f>財務三表①!BG52</f>
        <v>0</v>
      </c>
      <c r="BA44" s="82">
        <f>財務三表①!BH52</f>
        <v>0</v>
      </c>
    </row>
    <row r="45" spans="2:53" ht="20.100000000000001" customHeight="1">
      <c r="B45" s="49"/>
      <c r="C45" s="11" t="s">
        <v>175</v>
      </c>
      <c r="D45" s="105">
        <f>財務三表①!K61</f>
        <v>0</v>
      </c>
      <c r="E45" s="105">
        <f>財務三表①!L61</f>
        <v>0</v>
      </c>
      <c r="F45" s="105">
        <f>財務三表①!M61</f>
        <v>0</v>
      </c>
      <c r="G45" s="105">
        <f>財務三表①!N61</f>
        <v>0</v>
      </c>
      <c r="H45" s="105">
        <f>財務三表①!O61</f>
        <v>0</v>
      </c>
      <c r="I45" s="105">
        <f>財務三表①!P61</f>
        <v>0</v>
      </c>
      <c r="J45" s="105">
        <f>財務三表①!Q61</f>
        <v>0</v>
      </c>
      <c r="K45" s="105">
        <f>財務三表①!R61</f>
        <v>0</v>
      </c>
      <c r="L45" s="105">
        <f>財務三表①!S61</f>
        <v>0</v>
      </c>
      <c r="M45" s="105">
        <f>財務三表①!T61</f>
        <v>0</v>
      </c>
      <c r="N45" s="105">
        <f>財務三表①!U61</f>
        <v>0</v>
      </c>
      <c r="O45" s="105">
        <f>財務三表①!V61</f>
        <v>0</v>
      </c>
      <c r="P45" s="105">
        <f>財務三表①!W61</f>
        <v>0</v>
      </c>
      <c r="Q45" s="105">
        <f>財務三表①!X61</f>
        <v>0</v>
      </c>
      <c r="R45" s="105">
        <f>財務三表①!Y61</f>
        <v>0</v>
      </c>
      <c r="S45" s="105">
        <f>財務三表①!Z61</f>
        <v>0</v>
      </c>
      <c r="T45" s="105">
        <f>財務三表①!AA61</f>
        <v>0</v>
      </c>
      <c r="U45" s="105">
        <f>財務三表①!AB61</f>
        <v>0</v>
      </c>
      <c r="V45" s="105">
        <f>財務三表①!AC61</f>
        <v>0</v>
      </c>
      <c r="W45" s="105">
        <f>財務三表①!AD61</f>
        <v>0</v>
      </c>
      <c r="X45" s="105">
        <f>財務三表①!AE61</f>
        <v>0</v>
      </c>
      <c r="Y45" s="105">
        <f>財務三表①!AF61</f>
        <v>0</v>
      </c>
      <c r="Z45" s="105">
        <f>財務三表①!AG61</f>
        <v>0</v>
      </c>
      <c r="AA45" s="105">
        <f>財務三表①!AH61</f>
        <v>0</v>
      </c>
      <c r="AB45" s="105">
        <f>財務三表①!AI61</f>
        <v>0</v>
      </c>
      <c r="AC45" s="105">
        <f>財務三表①!AJ61</f>
        <v>0</v>
      </c>
      <c r="AD45" s="105">
        <f>財務三表①!AK61</f>
        <v>0</v>
      </c>
      <c r="AE45" s="105">
        <f>財務三表①!AL61</f>
        <v>0</v>
      </c>
      <c r="AF45" s="105">
        <f>財務三表①!AM61</f>
        <v>0</v>
      </c>
      <c r="AG45" s="105">
        <f>財務三表①!AN61</f>
        <v>0</v>
      </c>
      <c r="AH45" s="105">
        <f>財務三表①!AO61</f>
        <v>0</v>
      </c>
      <c r="AI45" s="105">
        <f>財務三表①!AP61</f>
        <v>0</v>
      </c>
      <c r="AJ45" s="105">
        <f>財務三表①!AQ61</f>
        <v>0</v>
      </c>
      <c r="AK45" s="105">
        <f>財務三表①!AR61</f>
        <v>0</v>
      </c>
      <c r="AL45" s="105">
        <f>財務三表①!AS61</f>
        <v>0</v>
      </c>
      <c r="AM45" s="105">
        <f>財務三表①!AT61</f>
        <v>0</v>
      </c>
      <c r="AN45" s="105">
        <f>財務三表①!AU61</f>
        <v>0</v>
      </c>
      <c r="AO45" s="105">
        <f>財務三表①!AV61</f>
        <v>0</v>
      </c>
      <c r="AP45" s="105">
        <f>財務三表①!AW61</f>
        <v>0</v>
      </c>
      <c r="AQ45" s="105">
        <f>財務三表①!AX61</f>
        <v>0</v>
      </c>
      <c r="AR45" s="105">
        <f>財務三表①!AY61</f>
        <v>0</v>
      </c>
      <c r="AS45" s="105">
        <f>財務三表①!AZ61</f>
        <v>0</v>
      </c>
      <c r="AT45" s="105">
        <f>財務三表①!BA61</f>
        <v>0</v>
      </c>
      <c r="AU45" s="105">
        <f>財務三表①!BB61</f>
        <v>0</v>
      </c>
      <c r="AV45" s="105">
        <f>財務三表①!BC61</f>
        <v>0</v>
      </c>
      <c r="AW45" s="105">
        <f>財務三表①!BD61</f>
        <v>0</v>
      </c>
      <c r="AX45" s="105">
        <f>財務三表①!BE61</f>
        <v>0</v>
      </c>
      <c r="AY45" s="105">
        <f>財務三表①!BF61</f>
        <v>0</v>
      </c>
      <c r="AZ45" s="105">
        <f>財務三表①!BG61</f>
        <v>0</v>
      </c>
      <c r="BA45" s="82">
        <f>財務三表①!BH61</f>
        <v>0</v>
      </c>
    </row>
    <row r="46" spans="2:53" ht="20.100000000000001" customHeight="1">
      <c r="B46" s="49"/>
      <c r="C46" s="11" t="s">
        <v>268</v>
      </c>
      <c r="D46" s="105">
        <f>財務三表①!K58+財務三表①!K63</f>
        <v>0</v>
      </c>
      <c r="E46" s="105">
        <f>財務三表①!L58+財務三表①!L63</f>
        <v>0</v>
      </c>
      <c r="F46" s="105">
        <f>財務三表①!M58+財務三表①!M63</f>
        <v>0</v>
      </c>
      <c r="G46" s="105">
        <f>財務三表①!N58+財務三表①!N63</f>
        <v>0</v>
      </c>
      <c r="H46" s="105">
        <f>財務三表①!O58+財務三表①!O63</f>
        <v>0</v>
      </c>
      <c r="I46" s="105">
        <f>財務三表①!P58+財務三表①!P63</f>
        <v>0</v>
      </c>
      <c r="J46" s="105">
        <f>財務三表①!Q58+財務三表①!Q63</f>
        <v>0</v>
      </c>
      <c r="K46" s="105">
        <f>財務三表①!R58+財務三表①!R63</f>
        <v>0</v>
      </c>
      <c r="L46" s="105">
        <f>財務三表①!S58+財務三表①!S63</f>
        <v>0</v>
      </c>
      <c r="M46" s="105">
        <f>財務三表①!T58+財務三表①!T63</f>
        <v>0</v>
      </c>
      <c r="N46" s="105">
        <f>財務三表①!U58+財務三表①!U63</f>
        <v>0</v>
      </c>
      <c r="O46" s="105">
        <f>財務三表①!V58+財務三表①!V63</f>
        <v>0</v>
      </c>
      <c r="P46" s="105">
        <f>財務三表①!W58+財務三表①!W63</f>
        <v>0</v>
      </c>
      <c r="Q46" s="105">
        <f>財務三表①!X58+財務三表①!X63</f>
        <v>0</v>
      </c>
      <c r="R46" s="105">
        <f>財務三表①!Y58+財務三表①!Y63</f>
        <v>0</v>
      </c>
      <c r="S46" s="105">
        <f>財務三表①!Z58+財務三表①!Z63</f>
        <v>0</v>
      </c>
      <c r="T46" s="105">
        <f>財務三表①!AA58+財務三表①!AA63</f>
        <v>0</v>
      </c>
      <c r="U46" s="105">
        <f>財務三表①!AB58+財務三表①!AB63</f>
        <v>0</v>
      </c>
      <c r="V46" s="105">
        <f>財務三表①!AC58+財務三表①!AC63</f>
        <v>0</v>
      </c>
      <c r="W46" s="105">
        <f>財務三表①!AD58+財務三表①!AD63</f>
        <v>0</v>
      </c>
      <c r="X46" s="105">
        <f>財務三表①!AE58+財務三表①!AE63</f>
        <v>0</v>
      </c>
      <c r="Y46" s="105">
        <f>財務三表①!AF58+財務三表①!AF63</f>
        <v>0</v>
      </c>
      <c r="Z46" s="105">
        <f>財務三表①!AG58+財務三表①!AG63</f>
        <v>0</v>
      </c>
      <c r="AA46" s="105">
        <f>財務三表①!AH58+財務三表①!AH63</f>
        <v>0</v>
      </c>
      <c r="AB46" s="105">
        <f>財務三表①!AI58+財務三表①!AI63</f>
        <v>0</v>
      </c>
      <c r="AC46" s="105">
        <f>財務三表①!AJ58+財務三表①!AJ63</f>
        <v>0</v>
      </c>
      <c r="AD46" s="105">
        <f>財務三表①!AK58+財務三表①!AK63</f>
        <v>0</v>
      </c>
      <c r="AE46" s="105">
        <f>財務三表①!AL58+財務三表①!AL63</f>
        <v>0</v>
      </c>
      <c r="AF46" s="105">
        <f>財務三表①!AM58+財務三表①!AM63</f>
        <v>0</v>
      </c>
      <c r="AG46" s="105">
        <f>財務三表①!AN58+財務三表①!AN63</f>
        <v>0</v>
      </c>
      <c r="AH46" s="105">
        <f>財務三表①!AO58+財務三表①!AO63</f>
        <v>0</v>
      </c>
      <c r="AI46" s="105">
        <f>財務三表①!AP58+財務三表①!AP63</f>
        <v>0</v>
      </c>
      <c r="AJ46" s="105">
        <f>財務三表①!AQ58+財務三表①!AQ63</f>
        <v>0</v>
      </c>
      <c r="AK46" s="105">
        <f>財務三表①!AR58+財務三表①!AR63</f>
        <v>0</v>
      </c>
      <c r="AL46" s="105">
        <f>財務三表①!AS58+財務三表①!AS63</f>
        <v>0</v>
      </c>
      <c r="AM46" s="105">
        <f>財務三表①!AT58+財務三表①!AT63</f>
        <v>0</v>
      </c>
      <c r="AN46" s="105">
        <f>財務三表①!AU58+財務三表①!AU63</f>
        <v>0</v>
      </c>
      <c r="AO46" s="105">
        <f>財務三表①!AV58+財務三表①!AV63</f>
        <v>0</v>
      </c>
      <c r="AP46" s="105">
        <f>財務三表①!AW58+財務三表①!AW63</f>
        <v>0</v>
      </c>
      <c r="AQ46" s="105">
        <f>財務三表①!AX58+財務三表①!AX63</f>
        <v>0</v>
      </c>
      <c r="AR46" s="105">
        <f>財務三表①!AY58+財務三表①!AY63</f>
        <v>0</v>
      </c>
      <c r="AS46" s="105">
        <f>財務三表①!AZ58+財務三表①!AZ63</f>
        <v>0</v>
      </c>
      <c r="AT46" s="105">
        <f>財務三表①!BA58+財務三表①!BA63</f>
        <v>0</v>
      </c>
      <c r="AU46" s="105">
        <f>財務三表①!BB58+財務三表①!BB63</f>
        <v>0</v>
      </c>
      <c r="AV46" s="105">
        <f>財務三表①!BC58+財務三表①!BC63</f>
        <v>0</v>
      </c>
      <c r="AW46" s="105">
        <f>財務三表①!BD58+財務三表①!BD63</f>
        <v>0</v>
      </c>
      <c r="AX46" s="105">
        <f>財務三表①!BE58+財務三表①!BE63</f>
        <v>0</v>
      </c>
      <c r="AY46" s="105">
        <f>財務三表①!BF58+財務三表①!BF63</f>
        <v>0</v>
      </c>
      <c r="AZ46" s="105">
        <f>財務三表①!BG58+財務三表①!BG63</f>
        <v>0</v>
      </c>
      <c r="BA46" s="82">
        <f>財務三表①!BH58+財務三表①!BH63</f>
        <v>0</v>
      </c>
    </row>
    <row r="47" spans="2:53" ht="20.100000000000001" customHeight="1">
      <c r="B47" s="49"/>
      <c r="C47" s="212"/>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41"/>
    </row>
    <row r="48" spans="2:53" ht="20.100000000000001" customHeight="1">
      <c r="B48" s="48" t="s">
        <v>173</v>
      </c>
      <c r="C48" s="11"/>
      <c r="D48" s="105">
        <f t="shared" ref="D48:AI48" ca="1" si="184">SUM(D49:D50)</f>
        <v>0</v>
      </c>
      <c r="E48" s="105">
        <f t="shared" ca="1" si="184"/>
        <v>0</v>
      </c>
      <c r="F48" s="105">
        <f t="shared" ca="1" si="184"/>
        <v>0</v>
      </c>
      <c r="G48" s="105">
        <f t="shared" ca="1" si="184"/>
        <v>0</v>
      </c>
      <c r="H48" s="105">
        <f t="shared" ca="1" si="184"/>
        <v>0</v>
      </c>
      <c r="I48" s="105">
        <f t="shared" ca="1" si="184"/>
        <v>0</v>
      </c>
      <c r="J48" s="105">
        <f t="shared" ca="1" si="184"/>
        <v>0</v>
      </c>
      <c r="K48" s="105">
        <f t="shared" ca="1" si="184"/>
        <v>0</v>
      </c>
      <c r="L48" s="105">
        <f t="shared" ca="1" si="184"/>
        <v>0</v>
      </c>
      <c r="M48" s="105">
        <f t="shared" ca="1" si="184"/>
        <v>0</v>
      </c>
      <c r="N48" s="105">
        <f t="shared" ca="1" si="184"/>
        <v>0</v>
      </c>
      <c r="O48" s="105">
        <f t="shared" ca="1" si="184"/>
        <v>0</v>
      </c>
      <c r="P48" s="105">
        <f t="shared" ca="1" si="184"/>
        <v>0</v>
      </c>
      <c r="Q48" s="105">
        <f t="shared" ca="1" si="184"/>
        <v>0</v>
      </c>
      <c r="R48" s="105">
        <f t="shared" ca="1" si="184"/>
        <v>0</v>
      </c>
      <c r="S48" s="105">
        <f t="shared" ca="1" si="184"/>
        <v>0</v>
      </c>
      <c r="T48" s="105">
        <f t="shared" ca="1" si="184"/>
        <v>0</v>
      </c>
      <c r="U48" s="105">
        <f t="shared" ca="1" si="184"/>
        <v>0</v>
      </c>
      <c r="V48" s="105">
        <f t="shared" ca="1" si="184"/>
        <v>0</v>
      </c>
      <c r="W48" s="105">
        <f t="shared" ca="1" si="184"/>
        <v>0</v>
      </c>
      <c r="X48" s="105">
        <f t="shared" ca="1" si="184"/>
        <v>0</v>
      </c>
      <c r="Y48" s="105">
        <f t="shared" ca="1" si="184"/>
        <v>0</v>
      </c>
      <c r="Z48" s="105">
        <f t="shared" ca="1" si="184"/>
        <v>0</v>
      </c>
      <c r="AA48" s="105">
        <f t="shared" ca="1" si="184"/>
        <v>0</v>
      </c>
      <c r="AB48" s="105">
        <f t="shared" ca="1" si="184"/>
        <v>0</v>
      </c>
      <c r="AC48" s="105">
        <f t="shared" ca="1" si="184"/>
        <v>0</v>
      </c>
      <c r="AD48" s="105">
        <f t="shared" ca="1" si="184"/>
        <v>0</v>
      </c>
      <c r="AE48" s="105">
        <f t="shared" ca="1" si="184"/>
        <v>0</v>
      </c>
      <c r="AF48" s="105">
        <f t="shared" ca="1" si="184"/>
        <v>0</v>
      </c>
      <c r="AG48" s="105">
        <f t="shared" ca="1" si="184"/>
        <v>0</v>
      </c>
      <c r="AH48" s="105">
        <f t="shared" ca="1" si="184"/>
        <v>0</v>
      </c>
      <c r="AI48" s="105">
        <f t="shared" ca="1" si="184"/>
        <v>0</v>
      </c>
      <c r="AJ48" s="105">
        <f t="shared" ref="AJ48:BA48" ca="1" si="185">SUM(AJ49:AJ50)</f>
        <v>0</v>
      </c>
      <c r="AK48" s="105">
        <f t="shared" ca="1" si="185"/>
        <v>0</v>
      </c>
      <c r="AL48" s="105">
        <f t="shared" ca="1" si="185"/>
        <v>0</v>
      </c>
      <c r="AM48" s="105">
        <f t="shared" ca="1" si="185"/>
        <v>0</v>
      </c>
      <c r="AN48" s="105">
        <f t="shared" ca="1" si="185"/>
        <v>0</v>
      </c>
      <c r="AO48" s="105">
        <f t="shared" ca="1" si="185"/>
        <v>0</v>
      </c>
      <c r="AP48" s="105">
        <f t="shared" ca="1" si="185"/>
        <v>0</v>
      </c>
      <c r="AQ48" s="105">
        <f t="shared" ca="1" si="185"/>
        <v>0</v>
      </c>
      <c r="AR48" s="105">
        <f t="shared" ca="1" si="185"/>
        <v>0</v>
      </c>
      <c r="AS48" s="105">
        <f t="shared" ca="1" si="185"/>
        <v>0</v>
      </c>
      <c r="AT48" s="105">
        <f t="shared" ca="1" si="185"/>
        <v>0</v>
      </c>
      <c r="AU48" s="105">
        <f t="shared" ca="1" si="185"/>
        <v>0</v>
      </c>
      <c r="AV48" s="105">
        <f t="shared" ca="1" si="185"/>
        <v>0</v>
      </c>
      <c r="AW48" s="105">
        <f t="shared" ca="1" si="185"/>
        <v>0</v>
      </c>
      <c r="AX48" s="105">
        <f t="shared" ca="1" si="185"/>
        <v>0</v>
      </c>
      <c r="AY48" s="105">
        <f t="shared" ca="1" si="185"/>
        <v>0</v>
      </c>
      <c r="AZ48" s="105">
        <f t="shared" ca="1" si="185"/>
        <v>0</v>
      </c>
      <c r="BA48" s="82">
        <f t="shared" ca="1" si="185"/>
        <v>0</v>
      </c>
    </row>
    <row r="49" spans="2:58" ht="20.100000000000001" customHeight="1">
      <c r="B49" s="49"/>
      <c r="C49" s="11" t="s">
        <v>163</v>
      </c>
      <c r="D49" s="105">
        <f ca="1">財務三表①!K72</f>
        <v>0</v>
      </c>
      <c r="E49" s="105">
        <f ca="1">財務三表①!L72</f>
        <v>0</v>
      </c>
      <c r="F49" s="105">
        <f ca="1">財務三表①!M72</f>
        <v>0</v>
      </c>
      <c r="G49" s="105">
        <f ca="1">財務三表①!N72</f>
        <v>0</v>
      </c>
      <c r="H49" s="105">
        <f ca="1">財務三表①!O72</f>
        <v>0</v>
      </c>
      <c r="I49" s="105">
        <f ca="1">財務三表①!P72</f>
        <v>0</v>
      </c>
      <c r="J49" s="105">
        <f ca="1">財務三表①!Q72</f>
        <v>0</v>
      </c>
      <c r="K49" s="105">
        <f ca="1">財務三表①!R72</f>
        <v>0</v>
      </c>
      <c r="L49" s="105">
        <f ca="1">財務三表①!S72</f>
        <v>0</v>
      </c>
      <c r="M49" s="105">
        <f ca="1">財務三表①!T72</f>
        <v>0</v>
      </c>
      <c r="N49" s="105">
        <f ca="1">財務三表①!U72</f>
        <v>0</v>
      </c>
      <c r="O49" s="105">
        <f ca="1">財務三表①!V72</f>
        <v>0</v>
      </c>
      <c r="P49" s="105">
        <f ca="1">財務三表①!W72</f>
        <v>0</v>
      </c>
      <c r="Q49" s="105">
        <f ca="1">財務三表①!X72</f>
        <v>0</v>
      </c>
      <c r="R49" s="105">
        <f ca="1">財務三表①!Y72</f>
        <v>0</v>
      </c>
      <c r="S49" s="105">
        <f ca="1">財務三表①!Z72</f>
        <v>0</v>
      </c>
      <c r="T49" s="105">
        <f ca="1">財務三表①!AA72</f>
        <v>0</v>
      </c>
      <c r="U49" s="105">
        <f ca="1">財務三表①!AB72</f>
        <v>0</v>
      </c>
      <c r="V49" s="105">
        <f ca="1">財務三表①!AC72</f>
        <v>0</v>
      </c>
      <c r="W49" s="105">
        <f ca="1">財務三表①!AD72</f>
        <v>0</v>
      </c>
      <c r="X49" s="105">
        <f ca="1">財務三表①!AE72</f>
        <v>0</v>
      </c>
      <c r="Y49" s="105">
        <f ca="1">財務三表①!AF72</f>
        <v>0</v>
      </c>
      <c r="Z49" s="105">
        <f ca="1">財務三表①!AG72</f>
        <v>0</v>
      </c>
      <c r="AA49" s="105">
        <f ca="1">財務三表①!AH72</f>
        <v>0</v>
      </c>
      <c r="AB49" s="105">
        <f ca="1">財務三表①!AI72</f>
        <v>0</v>
      </c>
      <c r="AC49" s="105">
        <f ca="1">財務三表①!AJ72</f>
        <v>0</v>
      </c>
      <c r="AD49" s="105">
        <f ca="1">財務三表①!AK72</f>
        <v>0</v>
      </c>
      <c r="AE49" s="105">
        <f ca="1">財務三表①!AL72</f>
        <v>0</v>
      </c>
      <c r="AF49" s="105">
        <f ca="1">財務三表①!AM72</f>
        <v>0</v>
      </c>
      <c r="AG49" s="105">
        <f ca="1">財務三表①!AN72</f>
        <v>0</v>
      </c>
      <c r="AH49" s="105">
        <f ca="1">財務三表①!AO72</f>
        <v>0</v>
      </c>
      <c r="AI49" s="105">
        <f ca="1">財務三表①!AP72</f>
        <v>0</v>
      </c>
      <c r="AJ49" s="105">
        <f ca="1">財務三表①!AQ72</f>
        <v>0</v>
      </c>
      <c r="AK49" s="105">
        <f ca="1">財務三表①!AR72</f>
        <v>0</v>
      </c>
      <c r="AL49" s="105">
        <f ca="1">財務三表①!AS72</f>
        <v>0</v>
      </c>
      <c r="AM49" s="105">
        <f ca="1">財務三表①!AT72</f>
        <v>0</v>
      </c>
      <c r="AN49" s="105">
        <f ca="1">財務三表①!AU72</f>
        <v>0</v>
      </c>
      <c r="AO49" s="105">
        <f ca="1">財務三表①!AV72</f>
        <v>0</v>
      </c>
      <c r="AP49" s="105">
        <f ca="1">財務三表①!AW72</f>
        <v>0</v>
      </c>
      <c r="AQ49" s="105">
        <f ca="1">財務三表①!AX72</f>
        <v>0</v>
      </c>
      <c r="AR49" s="105">
        <f ca="1">財務三表①!AY72</f>
        <v>0</v>
      </c>
      <c r="AS49" s="105">
        <f ca="1">財務三表①!AZ72</f>
        <v>0</v>
      </c>
      <c r="AT49" s="105">
        <f ca="1">財務三表①!BA72</f>
        <v>0</v>
      </c>
      <c r="AU49" s="105">
        <f ca="1">財務三表①!BB72</f>
        <v>0</v>
      </c>
      <c r="AV49" s="105">
        <f ca="1">財務三表①!BC72</f>
        <v>0</v>
      </c>
      <c r="AW49" s="105">
        <f ca="1">財務三表①!BD72</f>
        <v>0</v>
      </c>
      <c r="AX49" s="105">
        <f ca="1">財務三表①!BE72</f>
        <v>0</v>
      </c>
      <c r="AY49" s="105">
        <f ca="1">財務三表①!BF72</f>
        <v>0</v>
      </c>
      <c r="AZ49" s="105">
        <f ca="1">財務三表①!BG72</f>
        <v>0</v>
      </c>
      <c r="BA49" s="82">
        <f ca="1">財務三表①!BH72</f>
        <v>0</v>
      </c>
    </row>
    <row r="50" spans="2:58" ht="20.100000000000001" customHeight="1" thickBot="1">
      <c r="B50" s="239"/>
      <c r="C50" s="240"/>
      <c r="D50" s="165"/>
      <c r="E50" s="165"/>
      <c r="F50" s="165"/>
      <c r="G50" s="165"/>
      <c r="H50" s="165"/>
      <c r="I50" s="165"/>
      <c r="J50" s="165"/>
      <c r="K50" s="165"/>
      <c r="L50" s="165"/>
      <c r="M50" s="165"/>
      <c r="N50" s="165"/>
      <c r="O50" s="165"/>
      <c r="P50" s="165"/>
      <c r="Q50" s="165"/>
      <c r="R50" s="165"/>
      <c r="S50" s="165"/>
      <c r="T50" s="165"/>
      <c r="U50" s="165"/>
      <c r="V50" s="165"/>
      <c r="W50" s="165"/>
      <c r="X50" s="165"/>
      <c r="Y50" s="165"/>
      <c r="Z50" s="165"/>
      <c r="AA50" s="165"/>
      <c r="AB50" s="165"/>
      <c r="AC50" s="165"/>
      <c r="AD50" s="165"/>
      <c r="AE50" s="165"/>
      <c r="AF50" s="165"/>
      <c r="AG50" s="165"/>
      <c r="AH50" s="165"/>
      <c r="AI50" s="165"/>
      <c r="AJ50" s="165"/>
      <c r="AK50" s="165"/>
      <c r="AL50" s="165"/>
      <c r="AM50" s="165"/>
      <c r="AN50" s="165"/>
      <c r="AO50" s="165"/>
      <c r="AP50" s="165"/>
      <c r="AQ50" s="165"/>
      <c r="AR50" s="165"/>
      <c r="AS50" s="165"/>
      <c r="AT50" s="165"/>
      <c r="AU50" s="165"/>
      <c r="AV50" s="165"/>
      <c r="AW50" s="165"/>
      <c r="AX50" s="165"/>
      <c r="AY50" s="165"/>
      <c r="AZ50" s="165"/>
      <c r="BA50" s="166"/>
    </row>
    <row r="51" spans="2:58" ht="20.100000000000001" customHeight="1" thickBot="1">
      <c r="B51" s="171" t="s">
        <v>103</v>
      </c>
      <c r="C51" s="172"/>
      <c r="D51" s="173">
        <f t="shared" ref="D51:AI51" ca="1" si="186">IFERROR(D43/D48,0)</f>
        <v>0</v>
      </c>
      <c r="E51" s="173">
        <f t="shared" ca="1" si="186"/>
        <v>0</v>
      </c>
      <c r="F51" s="173">
        <f t="shared" ca="1" si="186"/>
        <v>0</v>
      </c>
      <c r="G51" s="173">
        <f t="shared" ca="1" si="186"/>
        <v>0</v>
      </c>
      <c r="H51" s="173">
        <f t="shared" ca="1" si="186"/>
        <v>0</v>
      </c>
      <c r="I51" s="173">
        <f t="shared" ca="1" si="186"/>
        <v>0</v>
      </c>
      <c r="J51" s="173">
        <f t="shared" ca="1" si="186"/>
        <v>0</v>
      </c>
      <c r="K51" s="173">
        <f t="shared" ca="1" si="186"/>
        <v>0</v>
      </c>
      <c r="L51" s="173">
        <f t="shared" ca="1" si="186"/>
        <v>0</v>
      </c>
      <c r="M51" s="173">
        <f t="shared" ca="1" si="186"/>
        <v>0</v>
      </c>
      <c r="N51" s="173">
        <f t="shared" ca="1" si="186"/>
        <v>0</v>
      </c>
      <c r="O51" s="173">
        <f t="shared" ca="1" si="186"/>
        <v>0</v>
      </c>
      <c r="P51" s="173">
        <f t="shared" ca="1" si="186"/>
        <v>0</v>
      </c>
      <c r="Q51" s="173">
        <f t="shared" ca="1" si="186"/>
        <v>0</v>
      </c>
      <c r="R51" s="173">
        <f t="shared" ca="1" si="186"/>
        <v>0</v>
      </c>
      <c r="S51" s="173">
        <f t="shared" ca="1" si="186"/>
        <v>0</v>
      </c>
      <c r="T51" s="173">
        <f t="shared" ca="1" si="186"/>
        <v>0</v>
      </c>
      <c r="U51" s="173">
        <f t="shared" ca="1" si="186"/>
        <v>0</v>
      </c>
      <c r="V51" s="173">
        <f t="shared" ca="1" si="186"/>
        <v>0</v>
      </c>
      <c r="W51" s="173">
        <f t="shared" ca="1" si="186"/>
        <v>0</v>
      </c>
      <c r="X51" s="173">
        <f t="shared" ca="1" si="186"/>
        <v>0</v>
      </c>
      <c r="Y51" s="173">
        <f t="shared" ca="1" si="186"/>
        <v>0</v>
      </c>
      <c r="Z51" s="173">
        <f t="shared" ca="1" si="186"/>
        <v>0</v>
      </c>
      <c r="AA51" s="173">
        <f t="shared" ca="1" si="186"/>
        <v>0</v>
      </c>
      <c r="AB51" s="173">
        <f t="shared" ca="1" si="186"/>
        <v>0</v>
      </c>
      <c r="AC51" s="173">
        <f t="shared" ca="1" si="186"/>
        <v>0</v>
      </c>
      <c r="AD51" s="173">
        <f t="shared" ca="1" si="186"/>
        <v>0</v>
      </c>
      <c r="AE51" s="173">
        <f t="shared" ca="1" si="186"/>
        <v>0</v>
      </c>
      <c r="AF51" s="173">
        <f t="shared" ca="1" si="186"/>
        <v>0</v>
      </c>
      <c r="AG51" s="173">
        <f t="shared" ca="1" si="186"/>
        <v>0</v>
      </c>
      <c r="AH51" s="173">
        <f t="shared" ca="1" si="186"/>
        <v>0</v>
      </c>
      <c r="AI51" s="173">
        <f t="shared" ca="1" si="186"/>
        <v>0</v>
      </c>
      <c r="AJ51" s="173">
        <f t="shared" ref="AJ51:BA51" ca="1" si="187">IFERROR(AJ43/AJ48,0)</f>
        <v>0</v>
      </c>
      <c r="AK51" s="173">
        <f t="shared" ca="1" si="187"/>
        <v>0</v>
      </c>
      <c r="AL51" s="173">
        <f t="shared" ca="1" si="187"/>
        <v>0</v>
      </c>
      <c r="AM51" s="173">
        <f t="shared" ca="1" si="187"/>
        <v>0</v>
      </c>
      <c r="AN51" s="173">
        <f t="shared" ca="1" si="187"/>
        <v>0</v>
      </c>
      <c r="AO51" s="173">
        <f t="shared" ca="1" si="187"/>
        <v>0</v>
      </c>
      <c r="AP51" s="173">
        <f t="shared" ca="1" si="187"/>
        <v>0</v>
      </c>
      <c r="AQ51" s="173">
        <f t="shared" ca="1" si="187"/>
        <v>0</v>
      </c>
      <c r="AR51" s="173">
        <f t="shared" ca="1" si="187"/>
        <v>0</v>
      </c>
      <c r="AS51" s="173">
        <f t="shared" ca="1" si="187"/>
        <v>0</v>
      </c>
      <c r="AT51" s="173">
        <f t="shared" ca="1" si="187"/>
        <v>0</v>
      </c>
      <c r="AU51" s="173">
        <f t="shared" ca="1" si="187"/>
        <v>0</v>
      </c>
      <c r="AV51" s="173">
        <f t="shared" ca="1" si="187"/>
        <v>0</v>
      </c>
      <c r="AW51" s="173">
        <f t="shared" ca="1" si="187"/>
        <v>0</v>
      </c>
      <c r="AX51" s="173">
        <f t="shared" ca="1" si="187"/>
        <v>0</v>
      </c>
      <c r="AY51" s="173">
        <f t="shared" ca="1" si="187"/>
        <v>0</v>
      </c>
      <c r="AZ51" s="173">
        <f t="shared" ca="1" si="187"/>
        <v>0</v>
      </c>
      <c r="BA51" s="174">
        <f t="shared" ca="1" si="187"/>
        <v>0</v>
      </c>
    </row>
    <row r="53" spans="2:58" ht="16.5" thickBot="1">
      <c r="B53" s="2" t="s">
        <v>452</v>
      </c>
      <c r="D53" s="223" t="s">
        <v>202</v>
      </c>
      <c r="E53" s="221" t="s">
        <v>226</v>
      </c>
    </row>
    <row r="54" spans="2:58">
      <c r="B54" s="54" t="s">
        <v>62</v>
      </c>
      <c r="C54" s="55"/>
      <c r="D54" s="394" t="s">
        <v>97</v>
      </c>
      <c r="E54" s="55"/>
      <c r="F54" s="55"/>
      <c r="G54" s="55"/>
      <c r="H54" s="395"/>
      <c r="I54" s="391" t="s">
        <v>62</v>
      </c>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c r="AT54" s="391"/>
      <c r="AU54" s="391"/>
      <c r="AV54" s="391"/>
      <c r="AW54" s="391"/>
      <c r="AX54" s="391"/>
      <c r="AY54" s="391"/>
      <c r="AZ54" s="391"/>
      <c r="BA54" s="391"/>
      <c r="BB54" s="391"/>
      <c r="BC54" s="391"/>
      <c r="BD54" s="391"/>
      <c r="BE54" s="391"/>
      <c r="BF54" s="392"/>
    </row>
    <row r="55" spans="2:58">
      <c r="B55" s="246"/>
      <c r="C55" s="268"/>
      <c r="D55" s="162"/>
      <c r="E55" s="268"/>
      <c r="F55" s="268"/>
      <c r="G55" s="268"/>
      <c r="H55" s="388"/>
      <c r="I55" s="393">
        <v>1</v>
      </c>
      <c r="J55" s="389">
        <v>2</v>
      </c>
      <c r="K55" s="389">
        <v>3</v>
      </c>
      <c r="L55" s="389">
        <v>4</v>
      </c>
      <c r="M55" s="389">
        <v>5</v>
      </c>
      <c r="N55" s="389">
        <v>6</v>
      </c>
      <c r="O55" s="389">
        <v>7</v>
      </c>
      <c r="P55" s="389">
        <v>8</v>
      </c>
      <c r="Q55" s="389">
        <v>9</v>
      </c>
      <c r="R55" s="389">
        <v>10</v>
      </c>
      <c r="S55" s="389">
        <v>11</v>
      </c>
      <c r="T55" s="389">
        <v>12</v>
      </c>
      <c r="U55" s="389">
        <v>13</v>
      </c>
      <c r="V55" s="389">
        <v>14</v>
      </c>
      <c r="W55" s="389">
        <v>15</v>
      </c>
      <c r="X55" s="389">
        <v>16</v>
      </c>
      <c r="Y55" s="389">
        <v>17</v>
      </c>
      <c r="Z55" s="389">
        <v>18</v>
      </c>
      <c r="AA55" s="389">
        <v>19</v>
      </c>
      <c r="AB55" s="389">
        <v>20</v>
      </c>
      <c r="AC55" s="389">
        <v>21</v>
      </c>
      <c r="AD55" s="389">
        <v>22</v>
      </c>
      <c r="AE55" s="389">
        <v>23</v>
      </c>
      <c r="AF55" s="389">
        <v>24</v>
      </c>
      <c r="AG55" s="389">
        <v>25</v>
      </c>
      <c r="AH55" s="389">
        <v>26</v>
      </c>
      <c r="AI55" s="389">
        <v>27</v>
      </c>
      <c r="AJ55" s="389">
        <v>28</v>
      </c>
      <c r="AK55" s="389">
        <v>29</v>
      </c>
      <c r="AL55" s="389">
        <v>30</v>
      </c>
      <c r="AM55" s="389">
        <v>31</v>
      </c>
      <c r="AN55" s="389">
        <v>32</v>
      </c>
      <c r="AO55" s="389">
        <v>33</v>
      </c>
      <c r="AP55" s="389">
        <v>34</v>
      </c>
      <c r="AQ55" s="389">
        <v>35</v>
      </c>
      <c r="AR55" s="389">
        <v>36</v>
      </c>
      <c r="AS55" s="389">
        <v>37</v>
      </c>
      <c r="AT55" s="389">
        <v>38</v>
      </c>
      <c r="AU55" s="389">
        <v>39</v>
      </c>
      <c r="AV55" s="389">
        <v>40</v>
      </c>
      <c r="AW55" s="389">
        <v>41</v>
      </c>
      <c r="AX55" s="389">
        <v>42</v>
      </c>
      <c r="AY55" s="389">
        <v>43</v>
      </c>
      <c r="AZ55" s="389">
        <v>44</v>
      </c>
      <c r="BA55" s="389">
        <v>45</v>
      </c>
      <c r="BB55" s="389">
        <v>46</v>
      </c>
      <c r="BC55" s="389">
        <v>47</v>
      </c>
      <c r="BD55" s="389">
        <v>48</v>
      </c>
      <c r="BE55" s="389">
        <v>49</v>
      </c>
      <c r="BF55" s="390">
        <v>50</v>
      </c>
    </row>
    <row r="56" spans="2:58">
      <c r="B56" s="51" t="s">
        <v>63</v>
      </c>
      <c r="C56" s="11"/>
      <c r="D56" s="449">
        <f>財務三表①!F127</f>
        <v>0</v>
      </c>
      <c r="E56" s="449">
        <f>D56+1</f>
        <v>1</v>
      </c>
      <c r="F56" s="449">
        <f>E56+1</f>
        <v>2</v>
      </c>
      <c r="G56" s="449">
        <f>F56+1</f>
        <v>3</v>
      </c>
      <c r="H56" s="449">
        <f>G56+1</f>
        <v>4</v>
      </c>
      <c r="I56" s="375">
        <f>G8</f>
        <v>0</v>
      </c>
      <c r="J56" s="375">
        <f>I56+1</f>
        <v>1</v>
      </c>
      <c r="K56" s="375">
        <f t="shared" ref="K56:BF56" si="188">J56+1</f>
        <v>2</v>
      </c>
      <c r="L56" s="375">
        <f t="shared" si="188"/>
        <v>3</v>
      </c>
      <c r="M56" s="375">
        <f t="shared" si="188"/>
        <v>4</v>
      </c>
      <c r="N56" s="375">
        <f t="shared" si="188"/>
        <v>5</v>
      </c>
      <c r="O56" s="375">
        <f t="shared" si="188"/>
        <v>6</v>
      </c>
      <c r="P56" s="375">
        <f t="shared" si="188"/>
        <v>7</v>
      </c>
      <c r="Q56" s="375">
        <f t="shared" si="188"/>
        <v>8</v>
      </c>
      <c r="R56" s="375">
        <f t="shared" si="188"/>
        <v>9</v>
      </c>
      <c r="S56" s="375">
        <f t="shared" si="188"/>
        <v>10</v>
      </c>
      <c r="T56" s="375">
        <f t="shared" si="188"/>
        <v>11</v>
      </c>
      <c r="U56" s="375">
        <f t="shared" si="188"/>
        <v>12</v>
      </c>
      <c r="V56" s="375">
        <f t="shared" si="188"/>
        <v>13</v>
      </c>
      <c r="W56" s="375">
        <f t="shared" si="188"/>
        <v>14</v>
      </c>
      <c r="X56" s="375">
        <f t="shared" si="188"/>
        <v>15</v>
      </c>
      <c r="Y56" s="375">
        <f t="shared" si="188"/>
        <v>16</v>
      </c>
      <c r="Z56" s="375">
        <f t="shared" si="188"/>
        <v>17</v>
      </c>
      <c r="AA56" s="375">
        <f t="shared" si="188"/>
        <v>18</v>
      </c>
      <c r="AB56" s="375">
        <f t="shared" si="188"/>
        <v>19</v>
      </c>
      <c r="AC56" s="375">
        <f t="shared" si="188"/>
        <v>20</v>
      </c>
      <c r="AD56" s="375">
        <f t="shared" si="188"/>
        <v>21</v>
      </c>
      <c r="AE56" s="375">
        <f t="shared" si="188"/>
        <v>22</v>
      </c>
      <c r="AF56" s="375">
        <f t="shared" si="188"/>
        <v>23</v>
      </c>
      <c r="AG56" s="375">
        <f t="shared" si="188"/>
        <v>24</v>
      </c>
      <c r="AH56" s="375">
        <f t="shared" si="188"/>
        <v>25</v>
      </c>
      <c r="AI56" s="375">
        <f t="shared" si="188"/>
        <v>26</v>
      </c>
      <c r="AJ56" s="375">
        <f t="shared" si="188"/>
        <v>27</v>
      </c>
      <c r="AK56" s="375">
        <f t="shared" si="188"/>
        <v>28</v>
      </c>
      <c r="AL56" s="375">
        <f t="shared" si="188"/>
        <v>29</v>
      </c>
      <c r="AM56" s="375">
        <f t="shared" si="188"/>
        <v>30</v>
      </c>
      <c r="AN56" s="375">
        <f t="shared" si="188"/>
        <v>31</v>
      </c>
      <c r="AO56" s="375">
        <f t="shared" si="188"/>
        <v>32</v>
      </c>
      <c r="AP56" s="375">
        <f t="shared" si="188"/>
        <v>33</v>
      </c>
      <c r="AQ56" s="375">
        <f t="shared" si="188"/>
        <v>34</v>
      </c>
      <c r="AR56" s="375">
        <f t="shared" si="188"/>
        <v>35</v>
      </c>
      <c r="AS56" s="375">
        <f t="shared" si="188"/>
        <v>36</v>
      </c>
      <c r="AT56" s="375">
        <f t="shared" si="188"/>
        <v>37</v>
      </c>
      <c r="AU56" s="375">
        <f t="shared" si="188"/>
        <v>38</v>
      </c>
      <c r="AV56" s="375">
        <f t="shared" si="188"/>
        <v>39</v>
      </c>
      <c r="AW56" s="375">
        <f t="shared" si="188"/>
        <v>40</v>
      </c>
      <c r="AX56" s="375">
        <f t="shared" si="188"/>
        <v>41</v>
      </c>
      <c r="AY56" s="375">
        <f t="shared" si="188"/>
        <v>42</v>
      </c>
      <c r="AZ56" s="375">
        <f t="shared" si="188"/>
        <v>43</v>
      </c>
      <c r="BA56" s="375">
        <f t="shared" si="188"/>
        <v>44</v>
      </c>
      <c r="BB56" s="375">
        <f t="shared" si="188"/>
        <v>45</v>
      </c>
      <c r="BC56" s="375">
        <f t="shared" si="188"/>
        <v>46</v>
      </c>
      <c r="BD56" s="375">
        <f t="shared" si="188"/>
        <v>47</v>
      </c>
      <c r="BE56" s="375">
        <f t="shared" si="188"/>
        <v>48</v>
      </c>
      <c r="BF56" s="376">
        <f t="shared" si="188"/>
        <v>49</v>
      </c>
    </row>
    <row r="57" spans="2:58">
      <c r="B57" s="51" t="s">
        <v>454</v>
      </c>
      <c r="C57" s="11"/>
      <c r="D57" s="398">
        <f>ABS(財務三表①!F150+財務三表①!F152)</f>
        <v>0</v>
      </c>
      <c r="E57" s="398">
        <f>ABS(財務三表①!G150+財務三表①!G152)</f>
        <v>0</v>
      </c>
      <c r="F57" s="398">
        <f>ABS(財務三表①!H150+財務三表①!H152)</f>
        <v>0</v>
      </c>
      <c r="G57" s="398">
        <f>ABS(財務三表①!I150+財務三表①!I152)</f>
        <v>0</v>
      </c>
      <c r="H57" s="398">
        <f>ABS(財務三表①!J150+財務三表①!J152)</f>
        <v>0</v>
      </c>
      <c r="I57" s="105">
        <f>ABS(財務三表①!K150+財務三表①!K152)</f>
        <v>0</v>
      </c>
      <c r="J57" s="105">
        <f>ABS(財務三表①!L150+財務三表①!L152)</f>
        <v>0</v>
      </c>
      <c r="K57" s="105">
        <f>ABS(財務三表①!M150+財務三表①!M152)</f>
        <v>0</v>
      </c>
      <c r="L57" s="105">
        <f>ABS(財務三表①!N150+財務三表①!N152)</f>
        <v>0</v>
      </c>
      <c r="M57" s="105">
        <f>ABS(財務三表①!O150+財務三表①!O152)</f>
        <v>0</v>
      </c>
      <c r="N57" s="105">
        <f>ABS(財務三表①!P150+財務三表①!P152)</f>
        <v>0</v>
      </c>
      <c r="O57" s="105">
        <f>ABS(財務三表①!Q150+財務三表①!Q152)</f>
        <v>0</v>
      </c>
      <c r="P57" s="105">
        <f>ABS(財務三表①!R150+財務三表①!R152)</f>
        <v>0</v>
      </c>
      <c r="Q57" s="105">
        <f>ABS(財務三表①!S150+財務三表①!S152)</f>
        <v>0</v>
      </c>
      <c r="R57" s="105">
        <f>ABS(財務三表①!T150+財務三表①!T152)</f>
        <v>0</v>
      </c>
      <c r="S57" s="105">
        <f>ABS(財務三表①!U150+財務三表①!U152)</f>
        <v>0</v>
      </c>
      <c r="T57" s="105">
        <f>ABS(財務三表①!V150+財務三表①!V152)</f>
        <v>0</v>
      </c>
      <c r="U57" s="105">
        <f>ABS(財務三表①!W150+財務三表①!W152)</f>
        <v>0</v>
      </c>
      <c r="V57" s="105">
        <f>ABS(財務三表①!X150+財務三表①!X152)</f>
        <v>0</v>
      </c>
      <c r="W57" s="105">
        <f>ABS(財務三表①!Y150+財務三表①!Y152)</f>
        <v>0</v>
      </c>
      <c r="X57" s="105">
        <f>ABS(財務三表①!Z150+財務三表①!Z152)</f>
        <v>0</v>
      </c>
      <c r="Y57" s="105">
        <f>ABS(財務三表①!AA150+財務三表①!AA152)</f>
        <v>0</v>
      </c>
      <c r="Z57" s="105">
        <f>ABS(財務三表①!AB150+財務三表①!AB152)</f>
        <v>0</v>
      </c>
      <c r="AA57" s="105">
        <f>ABS(財務三表①!AC150+財務三表①!AC152)</f>
        <v>0</v>
      </c>
      <c r="AB57" s="105">
        <f>ABS(財務三表①!AD150+財務三表①!AD152)</f>
        <v>0</v>
      </c>
      <c r="AC57" s="105">
        <f>ABS(財務三表①!AE150+財務三表①!AE152)</f>
        <v>0</v>
      </c>
      <c r="AD57" s="105">
        <f>ABS(財務三表①!AF150+財務三表①!AF152)</f>
        <v>0</v>
      </c>
      <c r="AE57" s="105">
        <f>ABS(財務三表①!AG150+財務三表①!AG152)</f>
        <v>0</v>
      </c>
      <c r="AF57" s="105">
        <f>ABS(財務三表①!AH150+財務三表①!AH152)</f>
        <v>0</v>
      </c>
      <c r="AG57" s="105">
        <f>ABS(財務三表①!AI150+財務三表①!AI152)</f>
        <v>0</v>
      </c>
      <c r="AH57" s="105">
        <f>ABS(財務三表①!AJ150+財務三表①!AJ152)</f>
        <v>0</v>
      </c>
      <c r="AI57" s="105">
        <f>ABS(財務三表①!AK150+財務三表①!AK152)</f>
        <v>0</v>
      </c>
      <c r="AJ57" s="105">
        <f>ABS(財務三表①!AL150+財務三表①!AL152)</f>
        <v>0</v>
      </c>
      <c r="AK57" s="105">
        <f>ABS(財務三表①!AM150+財務三表①!AM152)</f>
        <v>0</v>
      </c>
      <c r="AL57" s="105">
        <f>ABS(財務三表①!AN150+財務三表①!AN152)</f>
        <v>0</v>
      </c>
      <c r="AM57" s="105">
        <f>ABS(財務三表①!AO150+財務三表①!AO152)</f>
        <v>0</v>
      </c>
      <c r="AN57" s="105">
        <f>ABS(財務三表①!AP150+財務三表①!AP152)</f>
        <v>0</v>
      </c>
      <c r="AO57" s="105">
        <f>ABS(財務三表①!AQ150+財務三表①!AQ152)</f>
        <v>0</v>
      </c>
      <c r="AP57" s="105">
        <f>ABS(財務三表①!AR150+財務三表①!AR152)</f>
        <v>0</v>
      </c>
      <c r="AQ57" s="105">
        <f>ABS(財務三表①!AS150+財務三表①!AS152)</f>
        <v>0</v>
      </c>
      <c r="AR57" s="105">
        <f>ABS(財務三表①!AT150+財務三表①!AT152)</f>
        <v>0</v>
      </c>
      <c r="AS57" s="105">
        <f>ABS(財務三表①!AU150+財務三表①!AU152)</f>
        <v>0</v>
      </c>
      <c r="AT57" s="105">
        <f>ABS(財務三表①!AV150+財務三表①!AV152)</f>
        <v>0</v>
      </c>
      <c r="AU57" s="105">
        <f>ABS(財務三表①!AW150+財務三表①!AW152)</f>
        <v>0</v>
      </c>
      <c r="AV57" s="105">
        <f>ABS(財務三表①!AX150+財務三表①!AX152)</f>
        <v>0</v>
      </c>
      <c r="AW57" s="105">
        <f>ABS(財務三表①!AY150+財務三表①!AY152)</f>
        <v>0</v>
      </c>
      <c r="AX57" s="105">
        <f>ABS(財務三表①!AZ150+財務三表①!AZ152)</f>
        <v>0</v>
      </c>
      <c r="AY57" s="105">
        <f>ABS(財務三表①!BA150+財務三表①!BA152)</f>
        <v>0</v>
      </c>
      <c r="AZ57" s="105">
        <f>ABS(財務三表①!BB150+財務三表①!BB152)</f>
        <v>0</v>
      </c>
      <c r="BA57" s="105">
        <f>ABS(財務三表①!BC150+財務三表①!BC152)</f>
        <v>0</v>
      </c>
      <c r="BB57" s="105">
        <f>ABS(財務三表①!BD150+財務三表①!BD152)</f>
        <v>0</v>
      </c>
      <c r="BC57" s="105">
        <f>ABS(財務三表①!BE150+財務三表①!BE152)</f>
        <v>0</v>
      </c>
      <c r="BD57" s="105">
        <f>ABS(財務三表①!BF150+財務三表①!BF152)</f>
        <v>0</v>
      </c>
      <c r="BE57" s="105">
        <f>ABS(財務三表①!BG150+財務三表①!BG152)</f>
        <v>0</v>
      </c>
      <c r="BF57" s="82">
        <f>ABS(財務三表①!BH150+財務三表①!BH152)</f>
        <v>0</v>
      </c>
    </row>
    <row r="58" spans="2:58">
      <c r="B58" s="51" t="s">
        <v>455</v>
      </c>
      <c r="C58" s="11"/>
      <c r="D58" s="447">
        <v>0</v>
      </c>
      <c r="E58" s="34">
        <v>0</v>
      </c>
      <c r="F58" s="34">
        <v>0</v>
      </c>
      <c r="G58" s="34">
        <v>0</v>
      </c>
      <c r="H58" s="34">
        <v>0</v>
      </c>
      <c r="I58" s="105">
        <f>財務三表①!K110</f>
        <v>0</v>
      </c>
      <c r="J58" s="105">
        <f>財務三表①!L110</f>
        <v>0</v>
      </c>
      <c r="K58" s="105">
        <f>財務三表①!M110</f>
        <v>0</v>
      </c>
      <c r="L58" s="105">
        <f>財務三表①!N110</f>
        <v>0</v>
      </c>
      <c r="M58" s="105">
        <f>財務三表①!O110</f>
        <v>0</v>
      </c>
      <c r="N58" s="105">
        <f>財務三表①!P110</f>
        <v>0</v>
      </c>
      <c r="O58" s="105">
        <f>財務三表①!Q110</f>
        <v>0</v>
      </c>
      <c r="P58" s="105">
        <f>財務三表①!R110</f>
        <v>0</v>
      </c>
      <c r="Q58" s="105">
        <f>財務三表①!S110</f>
        <v>0</v>
      </c>
      <c r="R58" s="105">
        <f>財務三表①!T110</f>
        <v>0</v>
      </c>
      <c r="S58" s="105">
        <f>財務三表①!U110</f>
        <v>0</v>
      </c>
      <c r="T58" s="105">
        <f>財務三表①!V110</f>
        <v>0</v>
      </c>
      <c r="U58" s="105">
        <f>財務三表①!W110</f>
        <v>0</v>
      </c>
      <c r="V58" s="105">
        <f>財務三表①!X110</f>
        <v>0</v>
      </c>
      <c r="W58" s="105">
        <f>財務三表①!Y110</f>
        <v>0</v>
      </c>
      <c r="X58" s="105">
        <f>財務三表①!Z110</f>
        <v>0</v>
      </c>
      <c r="Y58" s="105">
        <f>財務三表①!AA110</f>
        <v>0</v>
      </c>
      <c r="Z58" s="105">
        <f>財務三表①!AB110</f>
        <v>0</v>
      </c>
      <c r="AA58" s="105">
        <f>財務三表①!AC110</f>
        <v>0</v>
      </c>
      <c r="AB58" s="105">
        <f>財務三表①!AD110</f>
        <v>0</v>
      </c>
      <c r="AC58" s="105">
        <f>財務三表①!AE110</f>
        <v>0</v>
      </c>
      <c r="AD58" s="105">
        <f>財務三表①!AF110</f>
        <v>0</v>
      </c>
      <c r="AE58" s="105">
        <f>財務三表①!AG110</f>
        <v>0</v>
      </c>
      <c r="AF58" s="105">
        <f>財務三表①!AH110</f>
        <v>0</v>
      </c>
      <c r="AG58" s="105">
        <f>財務三表①!AI110</f>
        <v>0</v>
      </c>
      <c r="AH58" s="105">
        <f>財務三表①!AJ110</f>
        <v>0</v>
      </c>
      <c r="AI58" s="105">
        <f>財務三表①!AK110</f>
        <v>0</v>
      </c>
      <c r="AJ58" s="105">
        <f>財務三表①!AL110</f>
        <v>0</v>
      </c>
      <c r="AK58" s="105">
        <f>財務三表①!AM110</f>
        <v>0</v>
      </c>
      <c r="AL58" s="105">
        <f>財務三表①!AN110</f>
        <v>0</v>
      </c>
      <c r="AM58" s="105">
        <f>財務三表①!AO110</f>
        <v>0</v>
      </c>
      <c r="AN58" s="105">
        <f>財務三表①!AP110</f>
        <v>0</v>
      </c>
      <c r="AO58" s="105">
        <f>財務三表①!AQ110</f>
        <v>0</v>
      </c>
      <c r="AP58" s="105">
        <f>財務三表①!AR110</f>
        <v>0</v>
      </c>
      <c r="AQ58" s="105">
        <f>財務三表①!AS110</f>
        <v>0</v>
      </c>
      <c r="AR58" s="105">
        <f>財務三表①!AT110</f>
        <v>0</v>
      </c>
      <c r="AS58" s="105">
        <f>財務三表①!AU110</f>
        <v>0</v>
      </c>
      <c r="AT58" s="105">
        <f>財務三表①!AV110</f>
        <v>0</v>
      </c>
      <c r="AU58" s="105">
        <f>財務三表①!AW110</f>
        <v>0</v>
      </c>
      <c r="AV58" s="105">
        <f>財務三表①!AX110</f>
        <v>0</v>
      </c>
      <c r="AW58" s="105">
        <f>財務三表①!AY110</f>
        <v>0</v>
      </c>
      <c r="AX58" s="105">
        <f>財務三表①!AZ110</f>
        <v>0</v>
      </c>
      <c r="AY58" s="105">
        <f>財務三表①!BA110</f>
        <v>0</v>
      </c>
      <c r="AZ58" s="105">
        <f>財務三表①!BB110</f>
        <v>0</v>
      </c>
      <c r="BA58" s="105">
        <f>財務三表①!BC110</f>
        <v>0</v>
      </c>
      <c r="BB58" s="105">
        <f>財務三表①!BD110</f>
        <v>0</v>
      </c>
      <c r="BC58" s="105">
        <f>財務三表①!BE110</f>
        <v>0</v>
      </c>
      <c r="BD58" s="105">
        <f>財務三表①!BF110</f>
        <v>0</v>
      </c>
      <c r="BE58" s="105">
        <f>財務三表①!BG110</f>
        <v>0</v>
      </c>
      <c r="BF58" s="82">
        <f>財務三表①!BH110</f>
        <v>0</v>
      </c>
    </row>
    <row r="59" spans="2:58" ht="16.5" thickBot="1">
      <c r="B59" s="176" t="s">
        <v>456</v>
      </c>
      <c r="C59" s="177"/>
      <c r="D59" s="448">
        <v>0</v>
      </c>
      <c r="E59" s="165">
        <v>0</v>
      </c>
      <c r="F59" s="165">
        <v>0</v>
      </c>
      <c r="G59" s="165">
        <v>0</v>
      </c>
      <c r="H59" s="165">
        <v>0</v>
      </c>
      <c r="I59" s="77" t="str">
        <f>収入①!C19</f>
        <v/>
      </c>
      <c r="J59" s="77" t="str">
        <f>収入①!D19</f>
        <v/>
      </c>
      <c r="K59" s="77" t="str">
        <f>収入①!E19</f>
        <v/>
      </c>
      <c r="L59" s="77" t="str">
        <f>収入①!F19</f>
        <v/>
      </c>
      <c r="M59" s="77" t="str">
        <f>収入①!G19</f>
        <v/>
      </c>
      <c r="N59" s="77" t="str">
        <f>収入①!H19</f>
        <v/>
      </c>
      <c r="O59" s="77" t="str">
        <f>収入①!I19</f>
        <v/>
      </c>
      <c r="P59" s="77" t="str">
        <f>収入①!J19</f>
        <v/>
      </c>
      <c r="Q59" s="77" t="str">
        <f>収入①!K19</f>
        <v/>
      </c>
      <c r="R59" s="77" t="str">
        <f>収入①!L19</f>
        <v/>
      </c>
      <c r="S59" s="77" t="str">
        <f>収入①!M19</f>
        <v/>
      </c>
      <c r="T59" s="77" t="str">
        <f>収入①!N19</f>
        <v/>
      </c>
      <c r="U59" s="77" t="str">
        <f>収入①!O19</f>
        <v/>
      </c>
      <c r="V59" s="77" t="str">
        <f>収入①!P19</f>
        <v/>
      </c>
      <c r="W59" s="77" t="str">
        <f>収入①!Q19</f>
        <v/>
      </c>
      <c r="X59" s="77" t="str">
        <f>収入①!R19</f>
        <v/>
      </c>
      <c r="Y59" s="77" t="str">
        <f>収入①!S19</f>
        <v/>
      </c>
      <c r="Z59" s="77" t="str">
        <f>収入①!T19</f>
        <v/>
      </c>
      <c r="AA59" s="77" t="str">
        <f>収入①!U19</f>
        <v/>
      </c>
      <c r="AB59" s="77" t="str">
        <f>収入①!V19</f>
        <v/>
      </c>
      <c r="AC59" s="77" t="str">
        <f>収入①!W19</f>
        <v/>
      </c>
      <c r="AD59" s="77" t="str">
        <f>収入①!X19</f>
        <v/>
      </c>
      <c r="AE59" s="77" t="str">
        <f>収入①!Y19</f>
        <v/>
      </c>
      <c r="AF59" s="77" t="str">
        <f>収入①!Z19</f>
        <v/>
      </c>
      <c r="AG59" s="77" t="str">
        <f>収入①!AA19</f>
        <v/>
      </c>
      <c r="AH59" s="77" t="str">
        <f>収入①!AB19</f>
        <v/>
      </c>
      <c r="AI59" s="77" t="str">
        <f>収入①!AC19</f>
        <v/>
      </c>
      <c r="AJ59" s="77" t="str">
        <f>収入①!AD19</f>
        <v/>
      </c>
      <c r="AK59" s="77" t="str">
        <f>収入①!AE19</f>
        <v/>
      </c>
      <c r="AL59" s="77" t="str">
        <f>収入①!AF19</f>
        <v/>
      </c>
      <c r="AM59" s="77" t="str">
        <f>収入①!AG19</f>
        <v/>
      </c>
      <c r="AN59" s="77" t="str">
        <f>収入①!AH19</f>
        <v/>
      </c>
      <c r="AO59" s="77" t="str">
        <f>収入①!AI19</f>
        <v/>
      </c>
      <c r="AP59" s="77" t="str">
        <f>収入①!AJ19</f>
        <v/>
      </c>
      <c r="AQ59" s="77" t="str">
        <f>収入①!AK19</f>
        <v/>
      </c>
      <c r="AR59" s="77" t="str">
        <f>収入①!AL19</f>
        <v/>
      </c>
      <c r="AS59" s="77" t="str">
        <f>収入①!AM19</f>
        <v/>
      </c>
      <c r="AT59" s="77" t="str">
        <f>収入①!AN19</f>
        <v/>
      </c>
      <c r="AU59" s="77" t="str">
        <f>収入①!AO19</f>
        <v/>
      </c>
      <c r="AV59" s="77" t="str">
        <f>収入①!AP19</f>
        <v/>
      </c>
      <c r="AW59" s="77" t="str">
        <f>収入①!AQ19</f>
        <v/>
      </c>
      <c r="AX59" s="77" t="str">
        <f>収入①!AR19</f>
        <v/>
      </c>
      <c r="AY59" s="77" t="str">
        <f>収入①!AS19</f>
        <v/>
      </c>
      <c r="AZ59" s="77" t="str">
        <f>収入①!AT19</f>
        <v/>
      </c>
      <c r="BA59" s="77" t="str">
        <f>収入①!AU19</f>
        <v/>
      </c>
      <c r="BB59" s="77" t="str">
        <f>収入①!AV19</f>
        <v/>
      </c>
      <c r="BC59" s="77" t="str">
        <f>収入①!AW19</f>
        <v/>
      </c>
      <c r="BD59" s="77" t="str">
        <f>収入①!AX19</f>
        <v/>
      </c>
      <c r="BE59" s="77" t="str">
        <f>収入①!AY19</f>
        <v/>
      </c>
      <c r="BF59" s="78" t="str">
        <f>収入①!AZ19</f>
        <v/>
      </c>
    </row>
    <row r="60" spans="2:58" ht="16.5" thickBot="1"/>
    <row r="61" spans="2:58" ht="16.5" thickBot="1">
      <c r="B61" s="46" t="s">
        <v>457</v>
      </c>
      <c r="C61" s="292"/>
      <c r="D61" s="328"/>
      <c r="E61" s="1" t="s">
        <v>60</v>
      </c>
    </row>
    <row r="62" spans="2:58" ht="16.5" thickBot="1">
      <c r="B62" s="171" t="s">
        <v>460</v>
      </c>
      <c r="C62" s="172"/>
      <c r="D62" s="174" t="str" cm="1">
        <f t="array" ref="D62">IFERROR(1000*SUMPRODUCT((D57:BF57+D58:BF58)/(1+$D$61/100)^(D56:BF56-MIN($D$56:$BF$56)))/SUMPRODUCT(D59:BF59/(1+$D$61/100)^(D56:BF56-MIN($D$56:$BF$56))),"")</f>
        <v/>
      </c>
    </row>
    <row r="64" spans="2:58">
      <c r="B64" s="32" t="s">
        <v>269</v>
      </c>
    </row>
  </sheetData>
  <mergeCells count="4">
    <mergeCell ref="C7:D7"/>
    <mergeCell ref="C8:D8"/>
    <mergeCell ref="B3:I3"/>
    <mergeCell ref="B5:I5"/>
  </mergeCells>
  <phoneticPr fontId="2"/>
  <conditionalFormatting sqref="C41">
    <cfRule type="expression" dxfId="38" priority="157">
      <formula>D$23&gt;$G$7</formula>
    </cfRule>
  </conditionalFormatting>
  <conditionalFormatting sqref="D13:BA17 D31:BA38 D41:BA51 D61:D62">
    <cfRule type="expression" dxfId="37" priority="159">
      <formula>I$23&gt;$G$7</formula>
    </cfRule>
  </conditionalFormatting>
  <conditionalFormatting sqref="I22:BF26">
    <cfRule type="expression" dxfId="27" priority="2">
      <formula>I$23&gt;$G$7</formula>
    </cfRule>
  </conditionalFormatting>
  <conditionalFormatting sqref="I54:BF59">
    <cfRule type="expression" dxfId="26" priority="171">
      <formula>I$55&gt;$G$7</formula>
    </cfRule>
  </conditionalFormatting>
  <dataValidations count="2">
    <dataValidation imeMode="off" allowBlank="1" showInputMessage="1" showErrorMessage="1" sqref="C19 D15:BA17 G7:G8 C11 D33:BA38 E58:H59 D26:BF26 D43:BA51" xr:uid="{8A3CFBF5-48E7-4BA9-B20A-D65270FF77B6}"/>
    <dataValidation imeMode="hiragana" allowBlank="1" showInputMessage="1" showErrorMessage="1" sqref="C47 C50" xr:uid="{CD9D5E4F-57EF-415F-BBE9-EE2D90A01001}"/>
  </dataValidations>
  <hyperlinks>
    <hyperlink ref="L1" location="ファイルの説明!A1" display="［ファイルの説明］シートに戻る" xr:uid="{88CBCA0A-2A30-496A-8877-2E53ED9E2CD4}"/>
    <hyperlink ref="B64" location="ファイルの説明!A1" display="［ファイルの説明］シートに戻る" xr:uid="{D382B740-1F34-4608-B2B8-DFFFE6820908}"/>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6" id="{84770871-9F62-48BF-A4C6-3042EE3CD25D}">
            <xm:f>財務三表①!$H$10&lt;2</xm:f>
            <x14:dxf>
              <font>
                <color theme="0" tint="-0.24994659260841701"/>
              </font>
              <fill>
                <patternFill>
                  <bgColor theme="0" tint="-0.24994659260841701"/>
                </patternFill>
              </fill>
            </x14:dxf>
          </x14:cfRule>
          <xm:sqref>E22:E26</xm:sqref>
        </x14:conditionalFormatting>
        <x14:conditionalFormatting xmlns:xm="http://schemas.microsoft.com/office/excel/2006/main">
          <x14:cfRule type="expression" priority="10" id="{A4B15FC3-3205-43C2-9BA6-DE6BADF57913}">
            <xm:f>財務三表①!$H$10&lt;2</xm:f>
            <x14:dxf>
              <font>
                <color theme="0" tint="-0.24994659260841701"/>
              </font>
              <fill>
                <patternFill>
                  <bgColor theme="0" tint="-0.24994659260841701"/>
                </patternFill>
              </fill>
            </x14:dxf>
          </x14:cfRule>
          <xm:sqref>E56:E59</xm:sqref>
        </x14:conditionalFormatting>
        <x14:conditionalFormatting xmlns:xm="http://schemas.microsoft.com/office/excel/2006/main">
          <x14:cfRule type="expression" priority="16" id="{4A85D959-AA28-4535-AC00-1BE53C7CF9E9}">
            <xm:f>OR(財務三表①!$H$10="",COLUMN()-COLUMN($D$54)+1&gt;財務三表①!$H$10)</xm:f>
            <x14:dxf>
              <fill>
                <patternFill>
                  <bgColor theme="0" tint="-0.24994659260841701"/>
                </patternFill>
              </fill>
            </x14:dxf>
          </x14:cfRule>
          <xm:sqref>E54:H55</xm:sqref>
        </x14:conditionalFormatting>
        <x14:conditionalFormatting xmlns:xm="http://schemas.microsoft.com/office/excel/2006/main">
          <x14:cfRule type="expression" priority="5" id="{8F6B716F-D78E-4023-BEFB-A3BD5810256C}">
            <xm:f>財務三表①!$H$10&lt;3</xm:f>
            <x14:dxf>
              <font>
                <color theme="0" tint="-0.24994659260841701"/>
              </font>
              <fill>
                <patternFill>
                  <bgColor theme="0" tint="-0.24994659260841701"/>
                </patternFill>
              </fill>
            </x14:dxf>
          </x14:cfRule>
          <xm:sqref>F22:F26</xm:sqref>
        </x14:conditionalFormatting>
        <x14:conditionalFormatting xmlns:xm="http://schemas.microsoft.com/office/excel/2006/main">
          <x14:cfRule type="expression" priority="11" id="{7DBE9F2D-DFE5-42FF-89B5-F6944D866341}">
            <xm:f>財務三表①!$H$10&lt;3</xm:f>
            <x14:dxf>
              <font>
                <color theme="0" tint="-0.24994659260841701"/>
              </font>
              <fill>
                <patternFill>
                  <bgColor theme="0" tint="-0.24994659260841701"/>
                </patternFill>
              </fill>
            </x14:dxf>
          </x14:cfRule>
          <xm:sqref>F56:F59</xm:sqref>
        </x14:conditionalFormatting>
        <x14:conditionalFormatting xmlns:xm="http://schemas.microsoft.com/office/excel/2006/main">
          <x14:cfRule type="expression" priority="4" id="{8C5558A2-47D9-444B-AE55-4F7BFB56B0BB}">
            <xm:f>財務三表①!$H$10&lt;4</xm:f>
            <x14:dxf>
              <font>
                <color theme="0" tint="-0.24994659260841701"/>
              </font>
              <fill>
                <patternFill>
                  <bgColor theme="0" tint="-0.24994659260841701"/>
                </patternFill>
              </fill>
            </x14:dxf>
          </x14:cfRule>
          <xm:sqref>G22:G26</xm:sqref>
        </x14:conditionalFormatting>
        <x14:conditionalFormatting xmlns:xm="http://schemas.microsoft.com/office/excel/2006/main">
          <x14:cfRule type="expression" priority="9" id="{0BB465FA-5218-4D38-87F3-37D3FBD589B1}">
            <xm:f>財務三表①!$H$10&lt;4</xm:f>
            <x14:dxf>
              <font>
                <color theme="0" tint="-0.24994659260841701"/>
              </font>
              <fill>
                <patternFill>
                  <bgColor theme="0" tint="-0.24994659260841701"/>
                </patternFill>
              </fill>
            </x14:dxf>
          </x14:cfRule>
          <xm:sqref>G56:G59</xm:sqref>
        </x14:conditionalFormatting>
        <x14:conditionalFormatting xmlns:xm="http://schemas.microsoft.com/office/excel/2006/main">
          <x14:cfRule type="expression" priority="3" id="{668F0D8D-4793-4676-A652-84A295A00539}">
            <xm:f>財務三表①!$H$10&lt;5</xm:f>
            <x14:dxf>
              <font>
                <color theme="0" tint="-0.24994659260841701"/>
              </font>
              <fill>
                <patternFill>
                  <bgColor theme="0" tint="-0.24994659260841701"/>
                </patternFill>
              </fill>
            </x14:dxf>
          </x14:cfRule>
          <xm:sqref>H22:H26</xm:sqref>
        </x14:conditionalFormatting>
        <x14:conditionalFormatting xmlns:xm="http://schemas.microsoft.com/office/excel/2006/main">
          <x14:cfRule type="expression" priority="8" id="{488808DC-AE5D-4717-BE07-C9268B4475A0}">
            <xm:f>財務三表①!$H$10&lt;5</xm:f>
            <x14:dxf>
              <font>
                <color theme="0" tint="-0.24994659260841701"/>
              </font>
              <fill>
                <patternFill>
                  <bgColor theme="0" tint="-0.24994659260841701"/>
                </patternFill>
              </fill>
            </x14:dxf>
          </x14:cfRule>
          <xm:sqref>H56:H59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0DB2E-D2E4-4ACC-90F9-F88AE4267248}">
  <sheetPr>
    <tabColor theme="8" tint="0.79998168889431442"/>
  </sheetPr>
  <dimension ref="B1:BF64"/>
  <sheetViews>
    <sheetView showGridLines="0" workbookViewId="0"/>
  </sheetViews>
  <sheetFormatPr defaultColWidth="8.88671875" defaultRowHeight="15.75"/>
  <cols>
    <col min="1" max="1" width="1.77734375" style="1" customWidth="1"/>
    <col min="2" max="2" width="10.88671875" style="1" customWidth="1"/>
    <col min="3" max="3" width="13.77734375" style="1" customWidth="1"/>
    <col min="4" max="53" width="8.77734375" style="1" customWidth="1"/>
    <col min="54" max="58" width="10.33203125" style="1" bestFit="1" customWidth="1"/>
    <col min="59" max="16384" width="8.88671875" style="1"/>
  </cols>
  <sheetData>
    <row r="1" spans="2:53">
      <c r="L1" s="274" t="s">
        <v>269</v>
      </c>
    </row>
    <row r="2" spans="2:53" ht="19.5">
      <c r="B2" s="3" t="s">
        <v>545</v>
      </c>
      <c r="C2" s="3"/>
    </row>
    <row r="3" spans="2:53" ht="50.1" customHeight="1">
      <c r="B3" s="459" t="s">
        <v>420</v>
      </c>
      <c r="C3" s="459"/>
      <c r="D3" s="459"/>
      <c r="E3" s="459"/>
      <c r="F3" s="459"/>
      <c r="G3" s="459"/>
      <c r="H3" s="459"/>
      <c r="I3" s="459"/>
    </row>
    <row r="4" spans="2:53">
      <c r="B4" s="192" t="s">
        <v>107</v>
      </c>
      <c r="C4" s="190"/>
      <c r="D4" s="190"/>
      <c r="E4" s="190"/>
      <c r="F4" s="190"/>
      <c r="G4" s="190"/>
      <c r="H4" s="190"/>
      <c r="I4" s="190"/>
    </row>
    <row r="5" spans="2:53" ht="142.9" customHeight="1">
      <c r="B5" s="459" t="s">
        <v>485</v>
      </c>
      <c r="C5" s="459"/>
      <c r="D5" s="459"/>
      <c r="E5" s="459"/>
      <c r="F5" s="459"/>
      <c r="G5" s="459"/>
      <c r="H5" s="459"/>
      <c r="I5" s="459"/>
    </row>
    <row r="7" spans="2:53" ht="20.100000000000001" customHeight="1">
      <c r="B7" s="5" t="s">
        <v>23</v>
      </c>
      <c r="C7" s="474" t="str">
        <f>発電計画!$F$8</f>
        <v>②</v>
      </c>
      <c r="D7" s="474"/>
      <c r="F7" s="4" t="s">
        <v>62</v>
      </c>
      <c r="G7" s="83">
        <f>収入②!$C$11</f>
        <v>0</v>
      </c>
    </row>
    <row r="8" spans="2:53" ht="20.100000000000001" customHeight="1">
      <c r="B8" s="5" t="s">
        <v>138</v>
      </c>
      <c r="C8" s="475">
        <f>発電計画!$F$9</f>
        <v>0</v>
      </c>
      <c r="D8" s="475"/>
      <c r="F8" s="84" t="s">
        <v>142</v>
      </c>
      <c r="G8" s="83">
        <f>収入②!$C$12</f>
        <v>0</v>
      </c>
    </row>
    <row r="10" spans="2:53" ht="21.75" customHeight="1" thickBot="1">
      <c r="B10" s="2" t="s">
        <v>272</v>
      </c>
    </row>
    <row r="11" spans="2:53" ht="21.75" customHeight="1" thickBot="1">
      <c r="B11" s="290" t="s">
        <v>473</v>
      </c>
      <c r="C11" s="291">
        <f>支出②!G53</f>
        <v>0</v>
      </c>
      <c r="D11" s="223"/>
      <c r="E11" s="221"/>
    </row>
    <row r="12" spans="2:53" ht="20.100000000000001" customHeight="1" thickBot="1">
      <c r="B12" s="2"/>
      <c r="D12" s="223" t="s">
        <v>202</v>
      </c>
      <c r="E12" s="221"/>
    </row>
    <row r="13" spans="2:53" ht="20.100000000000001" customHeight="1">
      <c r="B13" s="46" t="s">
        <v>62</v>
      </c>
      <c r="C13" s="175"/>
      <c r="D13" s="38">
        <v>1</v>
      </c>
      <c r="E13" s="38">
        <v>2</v>
      </c>
      <c r="F13" s="38">
        <v>3</v>
      </c>
      <c r="G13" s="38">
        <v>4</v>
      </c>
      <c r="H13" s="38">
        <v>5</v>
      </c>
      <c r="I13" s="38">
        <v>6</v>
      </c>
      <c r="J13" s="38">
        <v>7</v>
      </c>
      <c r="K13" s="38">
        <v>8</v>
      </c>
      <c r="L13" s="38">
        <v>9</v>
      </c>
      <c r="M13" s="38">
        <v>10</v>
      </c>
      <c r="N13" s="38">
        <v>11</v>
      </c>
      <c r="O13" s="38">
        <v>12</v>
      </c>
      <c r="P13" s="38">
        <v>13</v>
      </c>
      <c r="Q13" s="38">
        <v>14</v>
      </c>
      <c r="R13" s="38">
        <v>15</v>
      </c>
      <c r="S13" s="38">
        <v>16</v>
      </c>
      <c r="T13" s="38">
        <v>17</v>
      </c>
      <c r="U13" s="38">
        <v>18</v>
      </c>
      <c r="V13" s="38">
        <v>19</v>
      </c>
      <c r="W13" s="38">
        <v>20</v>
      </c>
      <c r="X13" s="38">
        <v>21</v>
      </c>
      <c r="Y13" s="38">
        <v>22</v>
      </c>
      <c r="Z13" s="38">
        <v>23</v>
      </c>
      <c r="AA13" s="38">
        <v>24</v>
      </c>
      <c r="AB13" s="38">
        <v>25</v>
      </c>
      <c r="AC13" s="38">
        <v>26</v>
      </c>
      <c r="AD13" s="38">
        <v>27</v>
      </c>
      <c r="AE13" s="38">
        <v>28</v>
      </c>
      <c r="AF13" s="38">
        <v>29</v>
      </c>
      <c r="AG13" s="38">
        <v>30</v>
      </c>
      <c r="AH13" s="38">
        <v>31</v>
      </c>
      <c r="AI13" s="38">
        <v>32</v>
      </c>
      <c r="AJ13" s="38">
        <v>33</v>
      </c>
      <c r="AK13" s="38">
        <v>34</v>
      </c>
      <c r="AL13" s="38">
        <v>35</v>
      </c>
      <c r="AM13" s="38">
        <v>36</v>
      </c>
      <c r="AN13" s="38">
        <v>37</v>
      </c>
      <c r="AO13" s="38">
        <v>38</v>
      </c>
      <c r="AP13" s="38">
        <v>39</v>
      </c>
      <c r="AQ13" s="38">
        <v>40</v>
      </c>
      <c r="AR13" s="38">
        <v>41</v>
      </c>
      <c r="AS13" s="38">
        <v>42</v>
      </c>
      <c r="AT13" s="38">
        <v>43</v>
      </c>
      <c r="AU13" s="38">
        <v>44</v>
      </c>
      <c r="AV13" s="38">
        <v>45</v>
      </c>
      <c r="AW13" s="38">
        <v>46</v>
      </c>
      <c r="AX13" s="38">
        <v>47</v>
      </c>
      <c r="AY13" s="38">
        <v>48</v>
      </c>
      <c r="AZ13" s="38">
        <v>49</v>
      </c>
      <c r="BA13" s="39">
        <v>50</v>
      </c>
    </row>
    <row r="14" spans="2:53" ht="20.100000000000001" customHeight="1">
      <c r="B14" s="51" t="s">
        <v>63</v>
      </c>
      <c r="C14" s="164"/>
      <c r="D14" s="31">
        <f>G8</f>
        <v>0</v>
      </c>
      <c r="E14" s="31">
        <f>D14+1</f>
        <v>1</v>
      </c>
      <c r="F14" s="31">
        <f t="shared" ref="F14:G14" si="0">E14+1</f>
        <v>2</v>
      </c>
      <c r="G14" s="31">
        <f t="shared" si="0"/>
        <v>3</v>
      </c>
      <c r="H14" s="31">
        <f>G14+1</f>
        <v>4</v>
      </c>
      <c r="I14" s="31">
        <f t="shared" ref="I14:BA14" si="1">H14+1</f>
        <v>5</v>
      </c>
      <c r="J14" s="31">
        <f t="shared" si="1"/>
        <v>6</v>
      </c>
      <c r="K14" s="31">
        <f t="shared" si="1"/>
        <v>7</v>
      </c>
      <c r="L14" s="31">
        <f t="shared" si="1"/>
        <v>8</v>
      </c>
      <c r="M14" s="31">
        <f t="shared" si="1"/>
        <v>9</v>
      </c>
      <c r="N14" s="31">
        <f t="shared" si="1"/>
        <v>10</v>
      </c>
      <c r="O14" s="31">
        <f t="shared" si="1"/>
        <v>11</v>
      </c>
      <c r="P14" s="31">
        <f t="shared" si="1"/>
        <v>12</v>
      </c>
      <c r="Q14" s="31">
        <f t="shared" si="1"/>
        <v>13</v>
      </c>
      <c r="R14" s="31">
        <f t="shared" si="1"/>
        <v>14</v>
      </c>
      <c r="S14" s="31">
        <f t="shared" si="1"/>
        <v>15</v>
      </c>
      <c r="T14" s="31">
        <f t="shared" si="1"/>
        <v>16</v>
      </c>
      <c r="U14" s="31">
        <f t="shared" si="1"/>
        <v>17</v>
      </c>
      <c r="V14" s="31">
        <f t="shared" si="1"/>
        <v>18</v>
      </c>
      <c r="W14" s="31">
        <f t="shared" si="1"/>
        <v>19</v>
      </c>
      <c r="X14" s="31">
        <f t="shared" si="1"/>
        <v>20</v>
      </c>
      <c r="Y14" s="31">
        <f t="shared" si="1"/>
        <v>21</v>
      </c>
      <c r="Z14" s="31">
        <f t="shared" si="1"/>
        <v>22</v>
      </c>
      <c r="AA14" s="31">
        <f t="shared" si="1"/>
        <v>23</v>
      </c>
      <c r="AB14" s="31">
        <f t="shared" si="1"/>
        <v>24</v>
      </c>
      <c r="AC14" s="31">
        <f t="shared" si="1"/>
        <v>25</v>
      </c>
      <c r="AD14" s="31">
        <f t="shared" si="1"/>
        <v>26</v>
      </c>
      <c r="AE14" s="31">
        <f t="shared" si="1"/>
        <v>27</v>
      </c>
      <c r="AF14" s="31">
        <f t="shared" si="1"/>
        <v>28</v>
      </c>
      <c r="AG14" s="31">
        <f t="shared" si="1"/>
        <v>29</v>
      </c>
      <c r="AH14" s="31">
        <f t="shared" si="1"/>
        <v>30</v>
      </c>
      <c r="AI14" s="31">
        <f t="shared" si="1"/>
        <v>31</v>
      </c>
      <c r="AJ14" s="31">
        <f t="shared" si="1"/>
        <v>32</v>
      </c>
      <c r="AK14" s="31">
        <f t="shared" si="1"/>
        <v>33</v>
      </c>
      <c r="AL14" s="31">
        <f t="shared" si="1"/>
        <v>34</v>
      </c>
      <c r="AM14" s="31">
        <f t="shared" si="1"/>
        <v>35</v>
      </c>
      <c r="AN14" s="31">
        <f t="shared" si="1"/>
        <v>36</v>
      </c>
      <c r="AO14" s="31">
        <f t="shared" si="1"/>
        <v>37</v>
      </c>
      <c r="AP14" s="31">
        <f t="shared" si="1"/>
        <v>38</v>
      </c>
      <c r="AQ14" s="31">
        <f t="shared" si="1"/>
        <v>39</v>
      </c>
      <c r="AR14" s="31">
        <f t="shared" si="1"/>
        <v>40</v>
      </c>
      <c r="AS14" s="31">
        <f t="shared" si="1"/>
        <v>41</v>
      </c>
      <c r="AT14" s="31">
        <f t="shared" si="1"/>
        <v>42</v>
      </c>
      <c r="AU14" s="31">
        <f t="shared" si="1"/>
        <v>43</v>
      </c>
      <c r="AV14" s="31">
        <f t="shared" si="1"/>
        <v>44</v>
      </c>
      <c r="AW14" s="31">
        <f t="shared" si="1"/>
        <v>45</v>
      </c>
      <c r="AX14" s="31">
        <f t="shared" si="1"/>
        <v>46</v>
      </c>
      <c r="AY14" s="31">
        <f t="shared" si="1"/>
        <v>47</v>
      </c>
      <c r="AZ14" s="31">
        <f t="shared" si="1"/>
        <v>48</v>
      </c>
      <c r="BA14" s="40">
        <f t="shared" si="1"/>
        <v>49</v>
      </c>
    </row>
    <row r="15" spans="2:53" ht="20.100000000000001" customHeight="1">
      <c r="B15" s="51" t="s">
        <v>300</v>
      </c>
      <c r="C15" s="164"/>
      <c r="D15" s="105" t="str">
        <f>収入②!C23</f>
        <v/>
      </c>
      <c r="E15" s="105" t="str">
        <f>収入②!D23</f>
        <v/>
      </c>
      <c r="F15" s="105" t="str">
        <f>収入②!E23</f>
        <v/>
      </c>
      <c r="G15" s="105" t="str">
        <f>収入②!F23</f>
        <v/>
      </c>
      <c r="H15" s="105" t="str">
        <f>収入②!G23</f>
        <v/>
      </c>
      <c r="I15" s="105" t="str">
        <f>収入②!H23</f>
        <v/>
      </c>
      <c r="J15" s="105" t="str">
        <f>収入②!I23</f>
        <v/>
      </c>
      <c r="K15" s="105" t="str">
        <f>収入②!J23</f>
        <v/>
      </c>
      <c r="L15" s="105" t="str">
        <f>収入②!K23</f>
        <v/>
      </c>
      <c r="M15" s="105" t="str">
        <f>収入②!L23</f>
        <v/>
      </c>
      <c r="N15" s="105" t="str">
        <f>収入②!M23</f>
        <v/>
      </c>
      <c r="O15" s="105" t="str">
        <f>収入②!N23</f>
        <v/>
      </c>
      <c r="P15" s="105" t="str">
        <f>収入②!O23</f>
        <v/>
      </c>
      <c r="Q15" s="105" t="str">
        <f>収入②!P23</f>
        <v/>
      </c>
      <c r="R15" s="105" t="str">
        <f>収入②!Q23</f>
        <v/>
      </c>
      <c r="S15" s="105" t="str">
        <f>収入②!R23</f>
        <v/>
      </c>
      <c r="T15" s="105" t="str">
        <f>収入②!S23</f>
        <v/>
      </c>
      <c r="U15" s="105" t="str">
        <f>収入②!T23</f>
        <v/>
      </c>
      <c r="V15" s="105" t="str">
        <f>収入②!U23</f>
        <v/>
      </c>
      <c r="W15" s="105" t="str">
        <f>収入②!V23</f>
        <v/>
      </c>
      <c r="X15" s="105" t="str">
        <f>収入②!W23</f>
        <v/>
      </c>
      <c r="Y15" s="105" t="str">
        <f>収入②!X23</f>
        <v/>
      </c>
      <c r="Z15" s="105" t="str">
        <f>収入②!Y23</f>
        <v/>
      </c>
      <c r="AA15" s="105" t="str">
        <f>収入②!Z23</f>
        <v/>
      </c>
      <c r="AB15" s="105" t="str">
        <f>収入②!AA23</f>
        <v/>
      </c>
      <c r="AC15" s="105" t="str">
        <f>収入②!AB23</f>
        <v/>
      </c>
      <c r="AD15" s="105" t="str">
        <f>収入②!AC23</f>
        <v/>
      </c>
      <c r="AE15" s="105" t="str">
        <f>収入②!AD23</f>
        <v/>
      </c>
      <c r="AF15" s="105" t="str">
        <f>収入②!AE23</f>
        <v/>
      </c>
      <c r="AG15" s="105" t="str">
        <f>収入②!AF23</f>
        <v/>
      </c>
      <c r="AH15" s="105" t="str">
        <f>収入②!AG23</f>
        <v/>
      </c>
      <c r="AI15" s="105" t="str">
        <f>収入②!AH23</f>
        <v/>
      </c>
      <c r="AJ15" s="105" t="str">
        <f>収入②!AI23</f>
        <v/>
      </c>
      <c r="AK15" s="105" t="str">
        <f>収入②!AJ23</f>
        <v/>
      </c>
      <c r="AL15" s="105" t="str">
        <f>収入②!AK23</f>
        <v/>
      </c>
      <c r="AM15" s="105" t="str">
        <f>収入②!AL23</f>
        <v/>
      </c>
      <c r="AN15" s="105" t="str">
        <f>収入②!AM23</f>
        <v/>
      </c>
      <c r="AO15" s="105" t="str">
        <f>収入②!AN23</f>
        <v/>
      </c>
      <c r="AP15" s="105" t="str">
        <f>収入②!AO23</f>
        <v/>
      </c>
      <c r="AQ15" s="105" t="str">
        <f>収入②!AP23</f>
        <v/>
      </c>
      <c r="AR15" s="105" t="str">
        <f>収入②!AQ23</f>
        <v/>
      </c>
      <c r="AS15" s="105" t="str">
        <f>収入②!AR23</f>
        <v/>
      </c>
      <c r="AT15" s="105" t="str">
        <f>収入②!AS23</f>
        <v/>
      </c>
      <c r="AU15" s="105" t="str">
        <f>収入②!AT23</f>
        <v/>
      </c>
      <c r="AV15" s="105" t="str">
        <f>収入②!AU23</f>
        <v/>
      </c>
      <c r="AW15" s="105" t="str">
        <f>収入②!AV23</f>
        <v/>
      </c>
      <c r="AX15" s="105" t="str">
        <f>収入②!AW23</f>
        <v/>
      </c>
      <c r="AY15" s="105" t="str">
        <f>収入②!AX23</f>
        <v/>
      </c>
      <c r="AZ15" s="105" t="str">
        <f>収入②!AY23</f>
        <v/>
      </c>
      <c r="BA15" s="82" t="str">
        <f>収入②!AZ23</f>
        <v/>
      </c>
    </row>
    <row r="16" spans="2:53" ht="20.100000000000001" customHeight="1">
      <c r="B16" s="51" t="s">
        <v>459</v>
      </c>
      <c r="C16" s="164"/>
      <c r="D16" s="105">
        <f>財務三表②!K110</f>
        <v>0</v>
      </c>
      <c r="E16" s="105">
        <f>財務三表②!L110</f>
        <v>0</v>
      </c>
      <c r="F16" s="105">
        <f>財務三表②!M110</f>
        <v>0</v>
      </c>
      <c r="G16" s="105">
        <f>財務三表②!N110</f>
        <v>0</v>
      </c>
      <c r="H16" s="105">
        <f>財務三表②!O110</f>
        <v>0</v>
      </c>
      <c r="I16" s="105">
        <f>財務三表②!P110</f>
        <v>0</v>
      </c>
      <c r="J16" s="105">
        <f>財務三表②!Q110</f>
        <v>0</v>
      </c>
      <c r="K16" s="105">
        <f>財務三表②!R110</f>
        <v>0</v>
      </c>
      <c r="L16" s="105">
        <f>財務三表②!S110</f>
        <v>0</v>
      </c>
      <c r="M16" s="105">
        <f>財務三表②!T110</f>
        <v>0</v>
      </c>
      <c r="N16" s="105">
        <f>財務三表②!U110</f>
        <v>0</v>
      </c>
      <c r="O16" s="105">
        <f>財務三表②!V110</f>
        <v>0</v>
      </c>
      <c r="P16" s="105">
        <f>財務三表②!W110</f>
        <v>0</v>
      </c>
      <c r="Q16" s="105">
        <f>財務三表②!X110</f>
        <v>0</v>
      </c>
      <c r="R16" s="105">
        <f>財務三表②!Y110</f>
        <v>0</v>
      </c>
      <c r="S16" s="105">
        <f>財務三表②!Z110</f>
        <v>0</v>
      </c>
      <c r="T16" s="105">
        <f>財務三表②!AA110</f>
        <v>0</v>
      </c>
      <c r="U16" s="105">
        <f>財務三表②!AB110</f>
        <v>0</v>
      </c>
      <c r="V16" s="105">
        <f>財務三表②!AC110</f>
        <v>0</v>
      </c>
      <c r="W16" s="105">
        <f>財務三表②!AD110</f>
        <v>0</v>
      </c>
      <c r="X16" s="105">
        <f>財務三表②!AE110</f>
        <v>0</v>
      </c>
      <c r="Y16" s="105">
        <f>財務三表②!AF110</f>
        <v>0</v>
      </c>
      <c r="Z16" s="105">
        <f>財務三表②!AG110</f>
        <v>0</v>
      </c>
      <c r="AA16" s="105">
        <f>財務三表②!AH110</f>
        <v>0</v>
      </c>
      <c r="AB16" s="105">
        <f>財務三表②!AI110</f>
        <v>0</v>
      </c>
      <c r="AC16" s="105">
        <f>財務三表②!AJ110</f>
        <v>0</v>
      </c>
      <c r="AD16" s="105">
        <f>財務三表②!AK110</f>
        <v>0</v>
      </c>
      <c r="AE16" s="105">
        <f>財務三表②!AL110</f>
        <v>0</v>
      </c>
      <c r="AF16" s="105">
        <f>財務三表②!AM110</f>
        <v>0</v>
      </c>
      <c r="AG16" s="105">
        <f>財務三表②!AN110</f>
        <v>0</v>
      </c>
      <c r="AH16" s="105">
        <f>財務三表②!AO110</f>
        <v>0</v>
      </c>
      <c r="AI16" s="105">
        <f>財務三表②!AP110</f>
        <v>0</v>
      </c>
      <c r="AJ16" s="105">
        <f>財務三表②!AQ110</f>
        <v>0</v>
      </c>
      <c r="AK16" s="105">
        <f>財務三表②!AR110</f>
        <v>0</v>
      </c>
      <c r="AL16" s="105">
        <f>財務三表②!AS110</f>
        <v>0</v>
      </c>
      <c r="AM16" s="105">
        <f>財務三表②!AT110</f>
        <v>0</v>
      </c>
      <c r="AN16" s="105">
        <f>財務三表②!AU110</f>
        <v>0</v>
      </c>
      <c r="AO16" s="105">
        <f>財務三表②!AV110</f>
        <v>0</v>
      </c>
      <c r="AP16" s="105">
        <f>財務三表②!AW110</f>
        <v>0</v>
      </c>
      <c r="AQ16" s="105">
        <f>財務三表②!AX110</f>
        <v>0</v>
      </c>
      <c r="AR16" s="105">
        <f>財務三表②!AY110</f>
        <v>0</v>
      </c>
      <c r="AS16" s="105">
        <f>財務三表②!AZ110</f>
        <v>0</v>
      </c>
      <c r="AT16" s="105">
        <f>財務三表②!BA110</f>
        <v>0</v>
      </c>
      <c r="AU16" s="105">
        <f>財務三表②!BB110</f>
        <v>0</v>
      </c>
      <c r="AV16" s="105">
        <f>財務三表②!BC110</f>
        <v>0</v>
      </c>
      <c r="AW16" s="105">
        <f>財務三表②!BD110</f>
        <v>0</v>
      </c>
      <c r="AX16" s="105">
        <f>財務三表②!BE110</f>
        <v>0</v>
      </c>
      <c r="AY16" s="105">
        <f>財務三表②!BF110</f>
        <v>0</v>
      </c>
      <c r="AZ16" s="105">
        <f>財務三表②!BG110</f>
        <v>0</v>
      </c>
      <c r="BA16" s="82">
        <f>財務三表②!BH110</f>
        <v>0</v>
      </c>
    </row>
    <row r="17" spans="2:58" ht="20.100000000000001" customHeight="1" thickBot="1">
      <c r="B17" s="176" t="s">
        <v>301</v>
      </c>
      <c r="C17" s="289"/>
      <c r="D17" s="77" t="str">
        <f>IF(D15="","",$C$11-D15-D16)</f>
        <v/>
      </c>
      <c r="E17" s="77" t="str">
        <f>IF(E15="","",D17-(E15-E16))</f>
        <v/>
      </c>
      <c r="F17" s="77" t="str">
        <f t="shared" ref="F17:BA17" si="2">IF(F15="","",E17-(F15-F16))</f>
        <v/>
      </c>
      <c r="G17" s="77" t="str">
        <f>IF(G15="","",F17-(G15-G16))</f>
        <v/>
      </c>
      <c r="H17" s="77" t="str">
        <f t="shared" si="2"/>
        <v/>
      </c>
      <c r="I17" s="77" t="str">
        <f>IF(I15="","",H17-(I15-I16))</f>
        <v/>
      </c>
      <c r="J17" s="77" t="str">
        <f t="shared" si="2"/>
        <v/>
      </c>
      <c r="K17" s="77" t="str">
        <f t="shared" si="2"/>
        <v/>
      </c>
      <c r="L17" s="77" t="str">
        <f t="shared" si="2"/>
        <v/>
      </c>
      <c r="M17" s="77" t="str">
        <f t="shared" si="2"/>
        <v/>
      </c>
      <c r="N17" s="77" t="str">
        <f t="shared" si="2"/>
        <v/>
      </c>
      <c r="O17" s="77" t="str">
        <f t="shared" si="2"/>
        <v/>
      </c>
      <c r="P17" s="77" t="str">
        <f t="shared" si="2"/>
        <v/>
      </c>
      <c r="Q17" s="77" t="str">
        <f t="shared" si="2"/>
        <v/>
      </c>
      <c r="R17" s="77" t="str">
        <f t="shared" si="2"/>
        <v/>
      </c>
      <c r="S17" s="77" t="str">
        <f t="shared" si="2"/>
        <v/>
      </c>
      <c r="T17" s="77" t="str">
        <f t="shared" si="2"/>
        <v/>
      </c>
      <c r="U17" s="77" t="str">
        <f t="shared" si="2"/>
        <v/>
      </c>
      <c r="V17" s="77" t="str">
        <f t="shared" si="2"/>
        <v/>
      </c>
      <c r="W17" s="77" t="str">
        <f t="shared" si="2"/>
        <v/>
      </c>
      <c r="X17" s="77" t="str">
        <f t="shared" si="2"/>
        <v/>
      </c>
      <c r="Y17" s="77" t="str">
        <f t="shared" si="2"/>
        <v/>
      </c>
      <c r="Z17" s="77" t="str">
        <f t="shared" si="2"/>
        <v/>
      </c>
      <c r="AA17" s="77" t="str">
        <f t="shared" si="2"/>
        <v/>
      </c>
      <c r="AB17" s="77" t="str">
        <f t="shared" si="2"/>
        <v/>
      </c>
      <c r="AC17" s="77" t="str">
        <f t="shared" si="2"/>
        <v/>
      </c>
      <c r="AD17" s="77" t="str">
        <f t="shared" si="2"/>
        <v/>
      </c>
      <c r="AE17" s="77" t="str">
        <f t="shared" si="2"/>
        <v/>
      </c>
      <c r="AF17" s="77" t="str">
        <f t="shared" si="2"/>
        <v/>
      </c>
      <c r="AG17" s="77" t="str">
        <f t="shared" si="2"/>
        <v/>
      </c>
      <c r="AH17" s="77" t="str">
        <f t="shared" si="2"/>
        <v/>
      </c>
      <c r="AI17" s="77" t="str">
        <f t="shared" si="2"/>
        <v/>
      </c>
      <c r="AJ17" s="77" t="str">
        <f t="shared" si="2"/>
        <v/>
      </c>
      <c r="AK17" s="77" t="str">
        <f t="shared" si="2"/>
        <v/>
      </c>
      <c r="AL17" s="77" t="str">
        <f t="shared" si="2"/>
        <v/>
      </c>
      <c r="AM17" s="77" t="str">
        <f t="shared" si="2"/>
        <v/>
      </c>
      <c r="AN17" s="77" t="str">
        <f t="shared" si="2"/>
        <v/>
      </c>
      <c r="AO17" s="77" t="str">
        <f t="shared" si="2"/>
        <v/>
      </c>
      <c r="AP17" s="77" t="str">
        <f t="shared" si="2"/>
        <v/>
      </c>
      <c r="AQ17" s="77" t="str">
        <f t="shared" si="2"/>
        <v/>
      </c>
      <c r="AR17" s="77" t="str">
        <f t="shared" si="2"/>
        <v/>
      </c>
      <c r="AS17" s="77" t="str">
        <f t="shared" si="2"/>
        <v/>
      </c>
      <c r="AT17" s="77" t="str">
        <f t="shared" si="2"/>
        <v/>
      </c>
      <c r="AU17" s="77" t="str">
        <f t="shared" si="2"/>
        <v/>
      </c>
      <c r="AV17" s="77" t="str">
        <f t="shared" si="2"/>
        <v/>
      </c>
      <c r="AW17" s="77" t="str">
        <f t="shared" si="2"/>
        <v/>
      </c>
      <c r="AX17" s="77" t="str">
        <f t="shared" si="2"/>
        <v/>
      </c>
      <c r="AY17" s="77" t="str">
        <f t="shared" si="2"/>
        <v/>
      </c>
      <c r="AZ17" s="77" t="str">
        <f t="shared" si="2"/>
        <v/>
      </c>
      <c r="BA17" s="78" t="str">
        <f t="shared" si="2"/>
        <v/>
      </c>
    </row>
    <row r="18" spans="2:58" ht="20.100000000000001" customHeight="1" thickBot="1"/>
    <row r="19" spans="2:58" ht="20.100000000000001" customHeight="1" thickBot="1">
      <c r="B19" s="171" t="s">
        <v>432</v>
      </c>
      <c r="C19" s="291" t="str" cm="1">
        <f t="array" ref="C19">IFERROR(INDEX($D$13:$BA$13, MATCH(TRUE, $D$17:$BA$17&lt;=0, 0)), "")</f>
        <v/>
      </c>
    </row>
    <row r="21" spans="2:58" ht="21.95" customHeight="1" thickBot="1">
      <c r="B21" s="2" t="s">
        <v>104</v>
      </c>
      <c r="C21" s="2"/>
      <c r="D21" s="223" t="s">
        <v>202</v>
      </c>
      <c r="E21" s="221" t="s">
        <v>226</v>
      </c>
    </row>
    <row r="22" spans="2:58" ht="21.95" customHeight="1">
      <c r="B22" s="54" t="s">
        <v>62</v>
      </c>
      <c r="C22" s="395"/>
      <c r="D22" s="406" t="s">
        <v>97</v>
      </c>
      <c r="E22" s="407"/>
      <c r="F22" s="407"/>
      <c r="G22" s="407"/>
      <c r="H22" s="408"/>
      <c r="I22" s="406" t="s">
        <v>62</v>
      </c>
      <c r="J22" s="407"/>
      <c r="K22" s="407"/>
      <c r="L22" s="407"/>
      <c r="M22" s="407"/>
      <c r="N22" s="407"/>
      <c r="O22" s="407"/>
      <c r="P22" s="407"/>
      <c r="Q22" s="407"/>
      <c r="R22" s="407"/>
      <c r="S22" s="407"/>
      <c r="T22" s="407"/>
      <c r="U22" s="407"/>
      <c r="V22" s="407"/>
      <c r="W22" s="407"/>
      <c r="X22" s="407"/>
      <c r="Y22" s="407"/>
      <c r="Z22" s="407"/>
      <c r="AA22" s="407"/>
      <c r="AB22" s="407"/>
      <c r="AC22" s="407"/>
      <c r="AD22" s="407"/>
      <c r="AE22" s="407"/>
      <c r="AF22" s="407"/>
      <c r="AG22" s="407"/>
      <c r="AH22" s="407"/>
      <c r="AI22" s="407"/>
      <c r="AJ22" s="407"/>
      <c r="AK22" s="407"/>
      <c r="AL22" s="407"/>
      <c r="AM22" s="407"/>
      <c r="AN22" s="407"/>
      <c r="AO22" s="407"/>
      <c r="AP22" s="407"/>
      <c r="AQ22" s="407"/>
      <c r="AR22" s="407"/>
      <c r="AS22" s="407"/>
      <c r="AT22" s="407"/>
      <c r="AU22" s="407"/>
      <c r="AV22" s="407"/>
      <c r="AW22" s="407"/>
      <c r="AX22" s="407"/>
      <c r="AY22" s="407"/>
      <c r="AZ22" s="407"/>
      <c r="BA22" s="407"/>
      <c r="BB22" s="407"/>
      <c r="BC22" s="407"/>
      <c r="BD22" s="407"/>
      <c r="BE22" s="407"/>
      <c r="BF22" s="409"/>
    </row>
    <row r="23" spans="2:58" ht="21.95" customHeight="1">
      <c r="B23" s="246"/>
      <c r="C23" s="388"/>
      <c r="D23" s="402">
        <f>I23-財務三表②!$H$10</f>
        <v>1</v>
      </c>
      <c r="E23" s="402">
        <f>D23+1</f>
        <v>2</v>
      </c>
      <c r="F23" s="402">
        <f t="shared" ref="F23:H23" si="3">E23+1</f>
        <v>3</v>
      </c>
      <c r="G23" s="402">
        <f t="shared" si="3"/>
        <v>4</v>
      </c>
      <c r="H23" s="402">
        <f t="shared" si="3"/>
        <v>5</v>
      </c>
      <c r="I23" s="403">
        <v>1</v>
      </c>
      <c r="J23" s="403">
        <v>2</v>
      </c>
      <c r="K23" s="403">
        <v>3</v>
      </c>
      <c r="L23" s="403">
        <v>4</v>
      </c>
      <c r="M23" s="403">
        <v>5</v>
      </c>
      <c r="N23" s="403">
        <v>6</v>
      </c>
      <c r="O23" s="403">
        <v>7</v>
      </c>
      <c r="P23" s="403">
        <v>8</v>
      </c>
      <c r="Q23" s="403">
        <v>9</v>
      </c>
      <c r="R23" s="403">
        <v>10</v>
      </c>
      <c r="S23" s="403">
        <v>11</v>
      </c>
      <c r="T23" s="403">
        <v>12</v>
      </c>
      <c r="U23" s="403">
        <v>13</v>
      </c>
      <c r="V23" s="403">
        <v>14</v>
      </c>
      <c r="W23" s="403">
        <v>15</v>
      </c>
      <c r="X23" s="403">
        <v>16</v>
      </c>
      <c r="Y23" s="403">
        <v>17</v>
      </c>
      <c r="Z23" s="403">
        <v>18</v>
      </c>
      <c r="AA23" s="403">
        <v>19</v>
      </c>
      <c r="AB23" s="403">
        <v>20</v>
      </c>
      <c r="AC23" s="403">
        <v>21</v>
      </c>
      <c r="AD23" s="403">
        <v>22</v>
      </c>
      <c r="AE23" s="403">
        <v>23</v>
      </c>
      <c r="AF23" s="403">
        <v>24</v>
      </c>
      <c r="AG23" s="403">
        <v>25</v>
      </c>
      <c r="AH23" s="403">
        <v>26</v>
      </c>
      <c r="AI23" s="403">
        <v>27</v>
      </c>
      <c r="AJ23" s="403">
        <v>28</v>
      </c>
      <c r="AK23" s="403">
        <v>29</v>
      </c>
      <c r="AL23" s="403">
        <v>30</v>
      </c>
      <c r="AM23" s="403">
        <v>31</v>
      </c>
      <c r="AN23" s="403">
        <v>32</v>
      </c>
      <c r="AO23" s="403">
        <v>33</v>
      </c>
      <c r="AP23" s="403">
        <v>34</v>
      </c>
      <c r="AQ23" s="403">
        <v>35</v>
      </c>
      <c r="AR23" s="403">
        <v>36</v>
      </c>
      <c r="AS23" s="403">
        <v>37</v>
      </c>
      <c r="AT23" s="403">
        <v>38</v>
      </c>
      <c r="AU23" s="403">
        <v>39</v>
      </c>
      <c r="AV23" s="403">
        <v>40</v>
      </c>
      <c r="AW23" s="403">
        <v>41</v>
      </c>
      <c r="AX23" s="403">
        <v>42</v>
      </c>
      <c r="AY23" s="403">
        <v>43</v>
      </c>
      <c r="AZ23" s="403">
        <v>44</v>
      </c>
      <c r="BA23" s="403">
        <v>45</v>
      </c>
      <c r="BB23" s="403">
        <v>46</v>
      </c>
      <c r="BC23" s="403">
        <v>47</v>
      </c>
      <c r="BD23" s="403">
        <v>48</v>
      </c>
      <c r="BE23" s="403">
        <v>49</v>
      </c>
      <c r="BF23" s="405">
        <v>50</v>
      </c>
    </row>
    <row r="24" spans="2:58" ht="21.95" customHeight="1">
      <c r="B24" s="51" t="s">
        <v>63</v>
      </c>
      <c r="C24" s="11"/>
      <c r="D24" s="404">
        <f>I24-財務三表②!$H$10</f>
        <v>0</v>
      </c>
      <c r="E24" s="404">
        <f>J24-財務三表②!$H$10</f>
        <v>1</v>
      </c>
      <c r="F24" s="404">
        <f>K24-財務三表②!$H$10</f>
        <v>2</v>
      </c>
      <c r="G24" s="404">
        <f>L24-財務三表②!$H$10</f>
        <v>3</v>
      </c>
      <c r="H24" s="404">
        <f>M24-財務三表②!$H$10</f>
        <v>4</v>
      </c>
      <c r="I24" s="31">
        <f>G8</f>
        <v>0</v>
      </c>
      <c r="J24" s="31">
        <f>I24+1</f>
        <v>1</v>
      </c>
      <c r="K24" s="31">
        <f t="shared" ref="K24:L24" si="4">J24+1</f>
        <v>2</v>
      </c>
      <c r="L24" s="31">
        <f t="shared" si="4"/>
        <v>3</v>
      </c>
      <c r="M24" s="31">
        <f>L24+1</f>
        <v>4</v>
      </c>
      <c r="N24" s="31">
        <f t="shared" ref="N24:BF24" si="5">M24+1</f>
        <v>5</v>
      </c>
      <c r="O24" s="31">
        <f t="shared" si="5"/>
        <v>6</v>
      </c>
      <c r="P24" s="31">
        <f t="shared" si="5"/>
        <v>7</v>
      </c>
      <c r="Q24" s="31">
        <f t="shared" si="5"/>
        <v>8</v>
      </c>
      <c r="R24" s="31">
        <f t="shared" si="5"/>
        <v>9</v>
      </c>
      <c r="S24" s="31">
        <f t="shared" si="5"/>
        <v>10</v>
      </c>
      <c r="T24" s="31">
        <f t="shared" si="5"/>
        <v>11</v>
      </c>
      <c r="U24" s="31">
        <f t="shared" si="5"/>
        <v>12</v>
      </c>
      <c r="V24" s="31">
        <f t="shared" si="5"/>
        <v>13</v>
      </c>
      <c r="W24" s="31">
        <f t="shared" si="5"/>
        <v>14</v>
      </c>
      <c r="X24" s="31">
        <f t="shared" si="5"/>
        <v>15</v>
      </c>
      <c r="Y24" s="31">
        <f t="shared" si="5"/>
        <v>16</v>
      </c>
      <c r="Z24" s="31">
        <f t="shared" si="5"/>
        <v>17</v>
      </c>
      <c r="AA24" s="31">
        <f t="shared" si="5"/>
        <v>18</v>
      </c>
      <c r="AB24" s="31">
        <f t="shared" si="5"/>
        <v>19</v>
      </c>
      <c r="AC24" s="31">
        <f t="shared" si="5"/>
        <v>20</v>
      </c>
      <c r="AD24" s="31">
        <f t="shared" si="5"/>
        <v>21</v>
      </c>
      <c r="AE24" s="31">
        <f t="shared" si="5"/>
        <v>22</v>
      </c>
      <c r="AF24" s="31">
        <f t="shared" si="5"/>
        <v>23</v>
      </c>
      <c r="AG24" s="31">
        <f t="shared" si="5"/>
        <v>24</v>
      </c>
      <c r="AH24" s="31">
        <f t="shared" si="5"/>
        <v>25</v>
      </c>
      <c r="AI24" s="31">
        <f t="shared" si="5"/>
        <v>26</v>
      </c>
      <c r="AJ24" s="31">
        <f t="shared" si="5"/>
        <v>27</v>
      </c>
      <c r="AK24" s="31">
        <f t="shared" si="5"/>
        <v>28</v>
      </c>
      <c r="AL24" s="31">
        <f t="shared" si="5"/>
        <v>29</v>
      </c>
      <c r="AM24" s="31">
        <f t="shared" si="5"/>
        <v>30</v>
      </c>
      <c r="AN24" s="31">
        <f t="shared" si="5"/>
        <v>31</v>
      </c>
      <c r="AO24" s="31">
        <f t="shared" si="5"/>
        <v>32</v>
      </c>
      <c r="AP24" s="31">
        <f t="shared" si="5"/>
        <v>33</v>
      </c>
      <c r="AQ24" s="31">
        <f t="shared" si="5"/>
        <v>34</v>
      </c>
      <c r="AR24" s="31">
        <f t="shared" si="5"/>
        <v>35</v>
      </c>
      <c r="AS24" s="31">
        <f t="shared" si="5"/>
        <v>36</v>
      </c>
      <c r="AT24" s="31">
        <f t="shared" si="5"/>
        <v>37</v>
      </c>
      <c r="AU24" s="31">
        <f t="shared" si="5"/>
        <v>38</v>
      </c>
      <c r="AV24" s="31">
        <f t="shared" si="5"/>
        <v>39</v>
      </c>
      <c r="AW24" s="31">
        <f t="shared" si="5"/>
        <v>40</v>
      </c>
      <c r="AX24" s="31">
        <f t="shared" si="5"/>
        <v>41</v>
      </c>
      <c r="AY24" s="31">
        <f t="shared" si="5"/>
        <v>42</v>
      </c>
      <c r="AZ24" s="31">
        <f t="shared" si="5"/>
        <v>43</v>
      </c>
      <c r="BA24" s="31">
        <f t="shared" si="5"/>
        <v>44</v>
      </c>
      <c r="BB24" s="31">
        <f t="shared" si="5"/>
        <v>45</v>
      </c>
      <c r="BC24" s="31">
        <f t="shared" si="5"/>
        <v>46</v>
      </c>
      <c r="BD24" s="31">
        <f t="shared" si="5"/>
        <v>47</v>
      </c>
      <c r="BE24" s="31">
        <f t="shared" si="5"/>
        <v>48</v>
      </c>
      <c r="BF24" s="40">
        <f t="shared" si="5"/>
        <v>49</v>
      </c>
    </row>
    <row r="25" spans="2:58" ht="21.95" customHeight="1">
      <c r="B25" s="246" t="s">
        <v>594</v>
      </c>
      <c r="C25" s="388"/>
      <c r="D25" s="428" t="str">
        <f>IF(1&lt;=財務三表②!$H$10, DATE($G$8-財務三表②!$H$10,3,31), "")</f>
        <v/>
      </c>
      <c r="E25" s="428" t="str">
        <f>IF(2&lt;=財務三表②!$H$10, DATE(YEAR(D25)+1, MONTH(D25), DAY(D25)), "")</f>
        <v/>
      </c>
      <c r="F25" s="428" t="str">
        <f>IF(3&lt;=財務三表②!$H$10, DATE(YEAR(E25)+1, MONTH(E25), DAY(E25)), "")</f>
        <v/>
      </c>
      <c r="G25" s="428" t="str">
        <f>IF(4&lt;=財務三表②!$H$10, DATE(YEAR(F25)+1, MONTH(F25), DAY(F25)), "")</f>
        <v/>
      </c>
      <c r="H25" s="428" t="str">
        <f>IF(5&lt;=財務三表②!$H$10, DATE(YEAR(G25)+1, MONTH(G25), DAY(G25)), "")</f>
        <v/>
      </c>
      <c r="I25" s="428">
        <f>DATE($G$8,3,31)</f>
        <v>91</v>
      </c>
      <c r="J25" s="428">
        <f t="shared" ref="J25:AO25" si="6">DATE(YEAR(I25)+1,MONTH(I25),DAY(I25))</f>
        <v>456</v>
      </c>
      <c r="K25" s="428">
        <f t="shared" si="6"/>
        <v>821</v>
      </c>
      <c r="L25" s="428">
        <f t="shared" si="6"/>
        <v>1186</v>
      </c>
      <c r="M25" s="428">
        <f t="shared" si="6"/>
        <v>1552</v>
      </c>
      <c r="N25" s="428">
        <f t="shared" si="6"/>
        <v>1917</v>
      </c>
      <c r="O25" s="428">
        <f t="shared" si="6"/>
        <v>2282</v>
      </c>
      <c r="P25" s="428">
        <f t="shared" si="6"/>
        <v>2647</v>
      </c>
      <c r="Q25" s="428">
        <f t="shared" si="6"/>
        <v>3013</v>
      </c>
      <c r="R25" s="428">
        <f t="shared" si="6"/>
        <v>3378</v>
      </c>
      <c r="S25" s="428">
        <f t="shared" si="6"/>
        <v>3743</v>
      </c>
      <c r="T25" s="428">
        <f t="shared" si="6"/>
        <v>4108</v>
      </c>
      <c r="U25" s="428">
        <f t="shared" si="6"/>
        <v>4474</v>
      </c>
      <c r="V25" s="428">
        <f t="shared" si="6"/>
        <v>4839</v>
      </c>
      <c r="W25" s="428">
        <f t="shared" si="6"/>
        <v>5204</v>
      </c>
      <c r="X25" s="428">
        <f t="shared" si="6"/>
        <v>5569</v>
      </c>
      <c r="Y25" s="428">
        <f t="shared" si="6"/>
        <v>5935</v>
      </c>
      <c r="Z25" s="428">
        <f t="shared" si="6"/>
        <v>6300</v>
      </c>
      <c r="AA25" s="428">
        <f t="shared" si="6"/>
        <v>6665</v>
      </c>
      <c r="AB25" s="428">
        <f t="shared" si="6"/>
        <v>7030</v>
      </c>
      <c r="AC25" s="428">
        <f t="shared" si="6"/>
        <v>7396</v>
      </c>
      <c r="AD25" s="428">
        <f t="shared" si="6"/>
        <v>7761</v>
      </c>
      <c r="AE25" s="428">
        <f t="shared" si="6"/>
        <v>8126</v>
      </c>
      <c r="AF25" s="428">
        <f t="shared" si="6"/>
        <v>8491</v>
      </c>
      <c r="AG25" s="428">
        <f t="shared" si="6"/>
        <v>8857</v>
      </c>
      <c r="AH25" s="428">
        <f t="shared" si="6"/>
        <v>9222</v>
      </c>
      <c r="AI25" s="428">
        <f t="shared" si="6"/>
        <v>9587</v>
      </c>
      <c r="AJ25" s="428">
        <f t="shared" si="6"/>
        <v>9952</v>
      </c>
      <c r="AK25" s="428">
        <f t="shared" si="6"/>
        <v>10318</v>
      </c>
      <c r="AL25" s="428">
        <f t="shared" si="6"/>
        <v>10683</v>
      </c>
      <c r="AM25" s="428">
        <f t="shared" si="6"/>
        <v>11048</v>
      </c>
      <c r="AN25" s="428">
        <f t="shared" si="6"/>
        <v>11413</v>
      </c>
      <c r="AO25" s="428">
        <f t="shared" si="6"/>
        <v>11779</v>
      </c>
      <c r="AP25" s="428">
        <f t="shared" ref="AP25:BF25" si="7">DATE(YEAR(AO25)+1,MONTH(AO25),DAY(AO25))</f>
        <v>12144</v>
      </c>
      <c r="AQ25" s="428">
        <f t="shared" si="7"/>
        <v>12509</v>
      </c>
      <c r="AR25" s="428">
        <f t="shared" si="7"/>
        <v>12874</v>
      </c>
      <c r="AS25" s="428">
        <f t="shared" si="7"/>
        <v>13240</v>
      </c>
      <c r="AT25" s="428">
        <f t="shared" si="7"/>
        <v>13605</v>
      </c>
      <c r="AU25" s="428">
        <f t="shared" si="7"/>
        <v>13970</v>
      </c>
      <c r="AV25" s="428">
        <f t="shared" si="7"/>
        <v>14335</v>
      </c>
      <c r="AW25" s="428">
        <f t="shared" si="7"/>
        <v>14701</v>
      </c>
      <c r="AX25" s="428">
        <f t="shared" si="7"/>
        <v>15066</v>
      </c>
      <c r="AY25" s="428">
        <f t="shared" si="7"/>
        <v>15431</v>
      </c>
      <c r="AZ25" s="428">
        <f t="shared" si="7"/>
        <v>15796</v>
      </c>
      <c r="BA25" s="428">
        <f t="shared" si="7"/>
        <v>16162</v>
      </c>
      <c r="BB25" s="428">
        <f t="shared" si="7"/>
        <v>16527</v>
      </c>
      <c r="BC25" s="428">
        <f t="shared" si="7"/>
        <v>16892</v>
      </c>
      <c r="BD25" s="428">
        <f t="shared" si="7"/>
        <v>17257</v>
      </c>
      <c r="BE25" s="428">
        <f t="shared" si="7"/>
        <v>17623</v>
      </c>
      <c r="BF25" s="429">
        <f t="shared" si="7"/>
        <v>17988</v>
      </c>
    </row>
    <row r="26" spans="2:58" ht="20.100000000000001" customHeight="1" thickBot="1">
      <c r="B26" s="176" t="s">
        <v>433</v>
      </c>
      <c r="C26" s="177"/>
      <c r="D26" s="77" t="str">
        <f>IF(1&lt;=財務三表②!$H$10, -支出②!$G$14/財務三表②!$H$10, "")</f>
        <v/>
      </c>
      <c r="E26" s="77" t="str">
        <f>IF(2&lt;=財務三表②!$H$10, -支出②!$G$14/財務三表②!$H$10, "")</f>
        <v/>
      </c>
      <c r="F26" s="77" t="str">
        <f>IF(3&lt;=財務三表②!$H$10, -支出②!$G$14/財務三表②!$H$10, "")</f>
        <v/>
      </c>
      <c r="G26" s="77" t="str">
        <f>IF(4&lt;=財務三表②!$H$10, -支出②!$G$14/財務三表②!$H$10, "")</f>
        <v/>
      </c>
      <c r="H26" s="77" t="str">
        <f>IF(5&lt;=財務三表②!$H$10, -支出②!$G$14/財務三表②!$H$10, "")</f>
        <v/>
      </c>
      <c r="I26" s="77">
        <f>財務三表②!K145+財務三表②!K155</f>
        <v>0</v>
      </c>
      <c r="J26" s="77">
        <f>財務三表②!L145+財務三表②!L155</f>
        <v>0</v>
      </c>
      <c r="K26" s="77">
        <f>財務三表②!M145+財務三表②!M155</f>
        <v>0</v>
      </c>
      <c r="L26" s="77">
        <f>財務三表②!N145+財務三表②!N155</f>
        <v>0</v>
      </c>
      <c r="M26" s="77">
        <f>財務三表②!O145+財務三表②!O155</f>
        <v>0</v>
      </c>
      <c r="N26" s="77">
        <f>財務三表②!P145+財務三表②!P155</f>
        <v>0</v>
      </c>
      <c r="O26" s="77">
        <f>財務三表②!Q145+財務三表②!Q155</f>
        <v>0</v>
      </c>
      <c r="P26" s="77">
        <f>財務三表②!R145+財務三表②!R155</f>
        <v>0</v>
      </c>
      <c r="Q26" s="77">
        <f>財務三表②!S145+財務三表②!S155</f>
        <v>0</v>
      </c>
      <c r="R26" s="77">
        <f>財務三表②!T145+財務三表②!T155</f>
        <v>0</v>
      </c>
      <c r="S26" s="77">
        <f>財務三表②!U145+財務三表②!U155</f>
        <v>0</v>
      </c>
      <c r="T26" s="77">
        <f>財務三表②!V145+財務三表②!V155</f>
        <v>0</v>
      </c>
      <c r="U26" s="77">
        <f>財務三表②!W145+財務三表②!W155</f>
        <v>0</v>
      </c>
      <c r="V26" s="77">
        <f>財務三表②!X145+財務三表②!X155</f>
        <v>0</v>
      </c>
      <c r="W26" s="77">
        <f>財務三表②!Y145+財務三表②!Y155</f>
        <v>0</v>
      </c>
      <c r="X26" s="77">
        <f>財務三表②!Z145+財務三表②!Z155</f>
        <v>0</v>
      </c>
      <c r="Y26" s="77">
        <f>財務三表②!AA145+財務三表②!AA155</f>
        <v>0</v>
      </c>
      <c r="Z26" s="77">
        <f>財務三表②!AB145+財務三表②!AB155</f>
        <v>0</v>
      </c>
      <c r="AA26" s="77">
        <f>財務三表②!AC145+財務三表②!AC155</f>
        <v>0</v>
      </c>
      <c r="AB26" s="77">
        <f>財務三表②!AD145+財務三表②!AD155</f>
        <v>0</v>
      </c>
      <c r="AC26" s="77">
        <f>財務三表②!AE145+財務三表②!AE155</f>
        <v>0</v>
      </c>
      <c r="AD26" s="77">
        <f>財務三表②!AF145+財務三表②!AF155</f>
        <v>0</v>
      </c>
      <c r="AE26" s="77">
        <f>財務三表②!AG145+財務三表②!AG155</f>
        <v>0</v>
      </c>
      <c r="AF26" s="77">
        <f>財務三表②!AH145+財務三表②!AH155</f>
        <v>0</v>
      </c>
      <c r="AG26" s="77">
        <f>財務三表②!AI145+財務三表②!AI155</f>
        <v>0</v>
      </c>
      <c r="AH26" s="77">
        <f>財務三表②!AJ145+財務三表②!AJ155</f>
        <v>0</v>
      </c>
      <c r="AI26" s="77">
        <f>財務三表②!AK145+財務三表②!AK155</f>
        <v>0</v>
      </c>
      <c r="AJ26" s="77">
        <f>財務三表②!AL145+財務三表②!AL155</f>
        <v>0</v>
      </c>
      <c r="AK26" s="77">
        <f>財務三表②!AM145+財務三表②!AM155</f>
        <v>0</v>
      </c>
      <c r="AL26" s="77">
        <f>財務三表②!AN145+財務三表②!AN155</f>
        <v>0</v>
      </c>
      <c r="AM26" s="77">
        <f>財務三表②!AO145+財務三表②!AO155</f>
        <v>0</v>
      </c>
      <c r="AN26" s="77">
        <f>財務三表②!AP145+財務三表②!AP155</f>
        <v>0</v>
      </c>
      <c r="AO26" s="77">
        <f>財務三表②!AQ145+財務三表②!AQ155</f>
        <v>0</v>
      </c>
      <c r="AP26" s="77">
        <f>財務三表②!AR145+財務三表②!AR155</f>
        <v>0</v>
      </c>
      <c r="AQ26" s="77">
        <f>財務三表②!AS145+財務三表②!AS155</f>
        <v>0</v>
      </c>
      <c r="AR26" s="77">
        <f>財務三表②!AT145+財務三表②!AT155</f>
        <v>0</v>
      </c>
      <c r="AS26" s="77">
        <f>財務三表②!AU145+財務三表②!AU155</f>
        <v>0</v>
      </c>
      <c r="AT26" s="77">
        <f>財務三表②!AV145+財務三表②!AV155</f>
        <v>0</v>
      </c>
      <c r="AU26" s="77">
        <f>財務三表②!AW145+財務三表②!AW155</f>
        <v>0</v>
      </c>
      <c r="AV26" s="77">
        <f>財務三表②!AX145+財務三表②!AX155</f>
        <v>0</v>
      </c>
      <c r="AW26" s="77">
        <f>財務三表②!AY145+財務三表②!AY155</f>
        <v>0</v>
      </c>
      <c r="AX26" s="77">
        <f>財務三表②!AZ145+財務三表②!AZ155</f>
        <v>0</v>
      </c>
      <c r="AY26" s="77">
        <f>財務三表②!BA145+財務三表②!BA155</f>
        <v>0</v>
      </c>
      <c r="AZ26" s="77">
        <f>財務三表②!BB145+財務三表②!BB155</f>
        <v>0</v>
      </c>
      <c r="BA26" s="77">
        <f>財務三表②!BC145+財務三表②!BC155</f>
        <v>0</v>
      </c>
      <c r="BB26" s="77">
        <f>財務三表②!BD145+財務三表②!BD155</f>
        <v>0</v>
      </c>
      <c r="BC26" s="77">
        <f>財務三表②!BE145+財務三表②!BE155</f>
        <v>0</v>
      </c>
      <c r="BD26" s="77">
        <f>財務三表②!BF145+財務三表②!BF155</f>
        <v>0</v>
      </c>
      <c r="BE26" s="77">
        <f>財務三表②!BG145+財務三表②!BG155</f>
        <v>0</v>
      </c>
      <c r="BF26" s="78">
        <f>財務三表②!BH145+財務三表②!BH155</f>
        <v>0</v>
      </c>
    </row>
    <row r="27" spans="2:58" ht="16.5" thickBot="1"/>
    <row r="28" spans="2:58" ht="20.100000000000001" customHeight="1" thickBot="1">
      <c r="B28" s="170" t="s">
        <v>105</v>
      </c>
      <c r="C28" s="167" t="str">
        <f ca="1">IFERROR(XIRR(_xlfn.HSTACK(OFFSET($D$26,0,0,1,財務三表②!$H$10),$I$26:$BF$26),_xlfn.HSTACK(OFFSET($D$25,0,0,1,財務三表②!$H$10),$I$25:$BF$25)),"")</f>
        <v/>
      </c>
      <c r="E28" s="32"/>
      <c r="F28" s="32"/>
      <c r="G28" s="32"/>
    </row>
    <row r="29" spans="2:58">
      <c r="E29" s="32"/>
      <c r="F29" s="32"/>
    </row>
    <row r="30" spans="2:58" ht="20.100000000000001" customHeight="1" thickBot="1">
      <c r="B30" s="2" t="s">
        <v>102</v>
      </c>
      <c r="D30" s="223" t="s">
        <v>202</v>
      </c>
      <c r="E30" s="221" t="s">
        <v>226</v>
      </c>
    </row>
    <row r="31" spans="2:58" ht="20.100000000000001" customHeight="1">
      <c r="B31" s="46" t="s">
        <v>62</v>
      </c>
      <c r="C31" s="175"/>
      <c r="D31" s="38">
        <v>1</v>
      </c>
      <c r="E31" s="38">
        <v>2</v>
      </c>
      <c r="F31" s="38">
        <v>3</v>
      </c>
      <c r="G31" s="38">
        <v>4</v>
      </c>
      <c r="H31" s="38">
        <v>5</v>
      </c>
      <c r="I31" s="38">
        <v>6</v>
      </c>
      <c r="J31" s="38">
        <v>7</v>
      </c>
      <c r="K31" s="38">
        <v>8</v>
      </c>
      <c r="L31" s="38">
        <v>9</v>
      </c>
      <c r="M31" s="38">
        <v>10</v>
      </c>
      <c r="N31" s="38">
        <v>11</v>
      </c>
      <c r="O31" s="38">
        <v>12</v>
      </c>
      <c r="P31" s="38">
        <v>13</v>
      </c>
      <c r="Q31" s="38">
        <v>14</v>
      </c>
      <c r="R31" s="38">
        <v>15</v>
      </c>
      <c r="S31" s="38">
        <v>16</v>
      </c>
      <c r="T31" s="38">
        <v>17</v>
      </c>
      <c r="U31" s="38">
        <v>18</v>
      </c>
      <c r="V31" s="38">
        <v>19</v>
      </c>
      <c r="W31" s="38">
        <v>20</v>
      </c>
      <c r="X31" s="38">
        <v>21</v>
      </c>
      <c r="Y31" s="38">
        <v>22</v>
      </c>
      <c r="Z31" s="38">
        <v>23</v>
      </c>
      <c r="AA31" s="38">
        <v>24</v>
      </c>
      <c r="AB31" s="38">
        <v>25</v>
      </c>
      <c r="AC31" s="38">
        <v>26</v>
      </c>
      <c r="AD31" s="38">
        <v>27</v>
      </c>
      <c r="AE31" s="38">
        <v>28</v>
      </c>
      <c r="AF31" s="38">
        <v>29</v>
      </c>
      <c r="AG31" s="38">
        <v>30</v>
      </c>
      <c r="AH31" s="38">
        <v>31</v>
      </c>
      <c r="AI31" s="38">
        <v>32</v>
      </c>
      <c r="AJ31" s="38">
        <v>33</v>
      </c>
      <c r="AK31" s="38">
        <v>34</v>
      </c>
      <c r="AL31" s="38">
        <v>35</v>
      </c>
      <c r="AM31" s="38">
        <v>36</v>
      </c>
      <c r="AN31" s="38">
        <v>37</v>
      </c>
      <c r="AO31" s="38">
        <v>38</v>
      </c>
      <c r="AP31" s="38">
        <v>39</v>
      </c>
      <c r="AQ31" s="38">
        <v>40</v>
      </c>
      <c r="AR31" s="38">
        <v>41</v>
      </c>
      <c r="AS31" s="38">
        <v>42</v>
      </c>
      <c r="AT31" s="38">
        <v>43</v>
      </c>
      <c r="AU31" s="38">
        <v>44</v>
      </c>
      <c r="AV31" s="38">
        <v>45</v>
      </c>
      <c r="AW31" s="38">
        <v>46</v>
      </c>
      <c r="AX31" s="38">
        <v>47</v>
      </c>
      <c r="AY31" s="38">
        <v>48</v>
      </c>
      <c r="AZ31" s="38">
        <v>49</v>
      </c>
      <c r="BA31" s="39">
        <v>50</v>
      </c>
    </row>
    <row r="32" spans="2:58" ht="20.100000000000001" customHeight="1">
      <c r="B32" s="51" t="s">
        <v>63</v>
      </c>
      <c r="C32" s="164"/>
      <c r="D32" s="31">
        <f>G8</f>
        <v>0</v>
      </c>
      <c r="E32" s="31">
        <f>D32+1</f>
        <v>1</v>
      </c>
      <c r="F32" s="31">
        <f t="shared" ref="F32:G32" si="8">E32+1</f>
        <v>2</v>
      </c>
      <c r="G32" s="31">
        <f t="shared" si="8"/>
        <v>3</v>
      </c>
      <c r="H32" s="31">
        <f>G32+1</f>
        <v>4</v>
      </c>
      <c r="I32" s="31">
        <f t="shared" ref="I32:BA32" si="9">H32+1</f>
        <v>5</v>
      </c>
      <c r="J32" s="31">
        <f t="shared" si="9"/>
        <v>6</v>
      </c>
      <c r="K32" s="31">
        <f t="shared" si="9"/>
        <v>7</v>
      </c>
      <c r="L32" s="31">
        <f t="shared" si="9"/>
        <v>8</v>
      </c>
      <c r="M32" s="31">
        <f t="shared" si="9"/>
        <v>9</v>
      </c>
      <c r="N32" s="31">
        <f t="shared" si="9"/>
        <v>10</v>
      </c>
      <c r="O32" s="31">
        <f t="shared" si="9"/>
        <v>11</v>
      </c>
      <c r="P32" s="31">
        <f t="shared" si="9"/>
        <v>12</v>
      </c>
      <c r="Q32" s="31">
        <f t="shared" si="9"/>
        <v>13</v>
      </c>
      <c r="R32" s="31">
        <f t="shared" si="9"/>
        <v>14</v>
      </c>
      <c r="S32" s="31">
        <f t="shared" si="9"/>
        <v>15</v>
      </c>
      <c r="T32" s="31">
        <f t="shared" si="9"/>
        <v>16</v>
      </c>
      <c r="U32" s="31">
        <f t="shared" si="9"/>
        <v>17</v>
      </c>
      <c r="V32" s="31">
        <f t="shared" si="9"/>
        <v>18</v>
      </c>
      <c r="W32" s="227">
        <f t="shared" si="9"/>
        <v>19</v>
      </c>
      <c r="X32" s="31">
        <f t="shared" si="9"/>
        <v>20</v>
      </c>
      <c r="Y32" s="31">
        <f t="shared" si="9"/>
        <v>21</v>
      </c>
      <c r="Z32" s="31">
        <f t="shared" si="9"/>
        <v>22</v>
      </c>
      <c r="AA32" s="31">
        <f t="shared" si="9"/>
        <v>23</v>
      </c>
      <c r="AB32" s="31">
        <f t="shared" si="9"/>
        <v>24</v>
      </c>
      <c r="AC32" s="31">
        <f t="shared" si="9"/>
        <v>25</v>
      </c>
      <c r="AD32" s="31">
        <f t="shared" si="9"/>
        <v>26</v>
      </c>
      <c r="AE32" s="31">
        <f t="shared" si="9"/>
        <v>27</v>
      </c>
      <c r="AF32" s="31">
        <f t="shared" si="9"/>
        <v>28</v>
      </c>
      <c r="AG32" s="31">
        <f t="shared" si="9"/>
        <v>29</v>
      </c>
      <c r="AH32" s="31">
        <f t="shared" si="9"/>
        <v>30</v>
      </c>
      <c r="AI32" s="31">
        <f t="shared" si="9"/>
        <v>31</v>
      </c>
      <c r="AJ32" s="31">
        <f t="shared" si="9"/>
        <v>32</v>
      </c>
      <c r="AK32" s="31">
        <f t="shared" si="9"/>
        <v>33</v>
      </c>
      <c r="AL32" s="31">
        <f t="shared" si="9"/>
        <v>34</v>
      </c>
      <c r="AM32" s="31">
        <f t="shared" si="9"/>
        <v>35</v>
      </c>
      <c r="AN32" s="31">
        <f t="shared" si="9"/>
        <v>36</v>
      </c>
      <c r="AO32" s="31">
        <f t="shared" si="9"/>
        <v>37</v>
      </c>
      <c r="AP32" s="31">
        <f t="shared" si="9"/>
        <v>38</v>
      </c>
      <c r="AQ32" s="31">
        <f t="shared" si="9"/>
        <v>39</v>
      </c>
      <c r="AR32" s="31">
        <f t="shared" si="9"/>
        <v>40</v>
      </c>
      <c r="AS32" s="31">
        <f t="shared" si="9"/>
        <v>41</v>
      </c>
      <c r="AT32" s="31">
        <f t="shared" si="9"/>
        <v>42</v>
      </c>
      <c r="AU32" s="31">
        <f t="shared" si="9"/>
        <v>43</v>
      </c>
      <c r="AV32" s="31">
        <f t="shared" si="9"/>
        <v>44</v>
      </c>
      <c r="AW32" s="31">
        <f t="shared" si="9"/>
        <v>45</v>
      </c>
      <c r="AX32" s="31">
        <f t="shared" si="9"/>
        <v>46</v>
      </c>
      <c r="AY32" s="31">
        <f t="shared" si="9"/>
        <v>47</v>
      </c>
      <c r="AZ32" s="31">
        <f t="shared" si="9"/>
        <v>48</v>
      </c>
      <c r="BA32" s="40">
        <f t="shared" si="9"/>
        <v>49</v>
      </c>
    </row>
    <row r="33" spans="2:53" ht="20.100000000000001" customHeight="1">
      <c r="B33" s="51" t="s">
        <v>169</v>
      </c>
      <c r="C33" s="11"/>
      <c r="D33" s="105">
        <f>財務三表②!K91-財務三表②!K107</f>
        <v>0</v>
      </c>
      <c r="E33" s="105">
        <f>財務三表②!L91-財務三表②!L107</f>
        <v>0</v>
      </c>
      <c r="F33" s="105">
        <f>財務三表②!M91-財務三表②!M107</f>
        <v>0</v>
      </c>
      <c r="G33" s="105">
        <f>財務三表②!N91-財務三表②!N107</f>
        <v>0</v>
      </c>
      <c r="H33" s="105">
        <f>財務三表②!O91-財務三表②!O107</f>
        <v>0</v>
      </c>
      <c r="I33" s="105">
        <f>財務三表②!P91-財務三表②!P107</f>
        <v>0</v>
      </c>
      <c r="J33" s="105">
        <f>財務三表②!Q91-財務三表②!Q107</f>
        <v>0</v>
      </c>
      <c r="K33" s="105">
        <f>財務三表②!R91-財務三表②!R107</f>
        <v>0</v>
      </c>
      <c r="L33" s="105">
        <f>財務三表②!S91-財務三表②!S107</f>
        <v>0</v>
      </c>
      <c r="M33" s="105">
        <f>財務三表②!T91-財務三表②!T107</f>
        <v>0</v>
      </c>
      <c r="N33" s="105">
        <f>財務三表②!U91-財務三表②!U107</f>
        <v>0</v>
      </c>
      <c r="O33" s="105">
        <f>財務三表②!V91-財務三表②!V107</f>
        <v>0</v>
      </c>
      <c r="P33" s="105">
        <f>財務三表②!W91-財務三表②!W107</f>
        <v>0</v>
      </c>
      <c r="Q33" s="105">
        <f>財務三表②!X91-財務三表②!X107</f>
        <v>0</v>
      </c>
      <c r="R33" s="105">
        <f>財務三表②!Y91-財務三表②!Y107</f>
        <v>0</v>
      </c>
      <c r="S33" s="105">
        <f>財務三表②!Z91-財務三表②!Z107</f>
        <v>0</v>
      </c>
      <c r="T33" s="105">
        <f>財務三表②!AA91-財務三表②!AA107</f>
        <v>0</v>
      </c>
      <c r="U33" s="105">
        <f>財務三表②!AB91-財務三表②!AB107</f>
        <v>0</v>
      </c>
      <c r="V33" s="105">
        <f>財務三表②!AC91-財務三表②!AC107</f>
        <v>0</v>
      </c>
      <c r="W33" s="231">
        <f>財務三表②!AD91-財務三表②!AD107</f>
        <v>0</v>
      </c>
      <c r="X33" s="105">
        <f>財務三表②!AE91-財務三表②!AE107</f>
        <v>0</v>
      </c>
      <c r="Y33" s="105">
        <f>財務三表②!AF91-財務三表②!AF107</f>
        <v>0</v>
      </c>
      <c r="Z33" s="105">
        <f>財務三表②!AG91-財務三表②!AG107</f>
        <v>0</v>
      </c>
      <c r="AA33" s="105">
        <f>財務三表②!AH91-財務三表②!AH107</f>
        <v>0</v>
      </c>
      <c r="AB33" s="105">
        <f>財務三表②!AI91-財務三表②!AI107</f>
        <v>0</v>
      </c>
      <c r="AC33" s="105">
        <f>財務三表②!AJ91-財務三表②!AJ107</f>
        <v>0</v>
      </c>
      <c r="AD33" s="105">
        <f>財務三表②!AK91-財務三表②!AK107</f>
        <v>0</v>
      </c>
      <c r="AE33" s="105">
        <f>財務三表②!AL91-財務三表②!AL107</f>
        <v>0</v>
      </c>
      <c r="AF33" s="105">
        <f>財務三表②!AM91-財務三表②!AM107</f>
        <v>0</v>
      </c>
      <c r="AG33" s="105">
        <f>財務三表②!AN91-財務三表②!AN107</f>
        <v>0</v>
      </c>
      <c r="AH33" s="105">
        <f>財務三表②!AO91-財務三表②!AO107</f>
        <v>0</v>
      </c>
      <c r="AI33" s="105">
        <f>財務三表②!AP91-財務三表②!AP107</f>
        <v>0</v>
      </c>
      <c r="AJ33" s="105">
        <f>財務三表②!AQ91-財務三表②!AQ107</f>
        <v>0</v>
      </c>
      <c r="AK33" s="105">
        <f>財務三表②!AR91-財務三表②!AR107</f>
        <v>0</v>
      </c>
      <c r="AL33" s="105">
        <f>財務三表②!AS91-財務三表②!AS107</f>
        <v>0</v>
      </c>
      <c r="AM33" s="105">
        <f>財務三表②!AT91-財務三表②!AT107</f>
        <v>0</v>
      </c>
      <c r="AN33" s="105">
        <f>財務三表②!AU91-財務三表②!AU107</f>
        <v>0</v>
      </c>
      <c r="AO33" s="105">
        <f>財務三表②!AV91-財務三表②!AV107</f>
        <v>0</v>
      </c>
      <c r="AP33" s="105">
        <f>財務三表②!AW91-財務三表②!AW107</f>
        <v>0</v>
      </c>
      <c r="AQ33" s="105">
        <f>財務三表②!AX91-財務三表②!AX107</f>
        <v>0</v>
      </c>
      <c r="AR33" s="105">
        <f>財務三表②!AY91-財務三表②!AY107</f>
        <v>0</v>
      </c>
      <c r="AS33" s="105">
        <f>財務三表②!AZ91-財務三表②!AZ107</f>
        <v>0</v>
      </c>
      <c r="AT33" s="105">
        <f>財務三表②!BA91-財務三表②!BA107</f>
        <v>0</v>
      </c>
      <c r="AU33" s="105">
        <f>財務三表②!BB91-財務三表②!BB107</f>
        <v>0</v>
      </c>
      <c r="AV33" s="105">
        <f>財務三表②!BC91-財務三表②!BC107</f>
        <v>0</v>
      </c>
      <c r="AW33" s="105">
        <f>財務三表②!BD91-財務三表②!BD107</f>
        <v>0</v>
      </c>
      <c r="AX33" s="105">
        <f>財務三表②!BE91-財務三表②!BE107</f>
        <v>0</v>
      </c>
      <c r="AY33" s="105">
        <f>財務三表②!BF91-財務三表②!BF107</f>
        <v>0</v>
      </c>
      <c r="AZ33" s="105">
        <f>財務三表②!BG91-財務三表②!BG107</f>
        <v>0</v>
      </c>
      <c r="BA33" s="82">
        <f>財務三表②!BH91-財務三表②!BH107</f>
        <v>0</v>
      </c>
    </row>
    <row r="34" spans="2:53" ht="20.100000000000001" customHeight="1">
      <c r="B34" s="51" t="s">
        <v>75</v>
      </c>
      <c r="C34" s="11"/>
      <c r="D34" s="105" t="str">
        <f>財務三表②!K108</f>
        <v/>
      </c>
      <c r="E34" s="105" t="str">
        <f>財務三表②!L108</f>
        <v/>
      </c>
      <c r="F34" s="105" t="str">
        <f>財務三表②!M108</f>
        <v/>
      </c>
      <c r="G34" s="105" t="str">
        <f>財務三表②!N108</f>
        <v/>
      </c>
      <c r="H34" s="105" t="str">
        <f>財務三表②!O108</f>
        <v/>
      </c>
      <c r="I34" s="105" t="str">
        <f>財務三表②!P108</f>
        <v/>
      </c>
      <c r="J34" s="105" t="str">
        <f>財務三表②!Q108</f>
        <v/>
      </c>
      <c r="K34" s="105" t="str">
        <f>財務三表②!R108</f>
        <v/>
      </c>
      <c r="L34" s="105" t="str">
        <f>財務三表②!S108</f>
        <v/>
      </c>
      <c r="M34" s="105" t="str">
        <f>財務三表②!T108</f>
        <v/>
      </c>
      <c r="N34" s="105" t="str">
        <f>財務三表②!U108</f>
        <v/>
      </c>
      <c r="O34" s="105" t="str">
        <f>財務三表②!V108</f>
        <v/>
      </c>
      <c r="P34" s="105" t="str">
        <f>財務三表②!W108</f>
        <v/>
      </c>
      <c r="Q34" s="105" t="str">
        <f>財務三表②!X108</f>
        <v/>
      </c>
      <c r="R34" s="105" t="str">
        <f>財務三表②!Y108</f>
        <v/>
      </c>
      <c r="S34" s="105" t="str">
        <f>財務三表②!Z108</f>
        <v/>
      </c>
      <c r="T34" s="105" t="str">
        <f>財務三表②!AA108</f>
        <v/>
      </c>
      <c r="U34" s="105" t="str">
        <f>財務三表②!AB108</f>
        <v/>
      </c>
      <c r="V34" s="105" t="str">
        <f>財務三表②!AC108</f>
        <v/>
      </c>
      <c r="W34" s="231" t="str">
        <f>財務三表②!AD108</f>
        <v/>
      </c>
      <c r="X34" s="105" t="str">
        <f>財務三表②!AE108</f>
        <v/>
      </c>
      <c r="Y34" s="105" t="str">
        <f>財務三表②!AF108</f>
        <v/>
      </c>
      <c r="Z34" s="105" t="str">
        <f>財務三表②!AG108</f>
        <v/>
      </c>
      <c r="AA34" s="105" t="str">
        <f>財務三表②!AH108</f>
        <v/>
      </c>
      <c r="AB34" s="105" t="str">
        <f>財務三表②!AI108</f>
        <v/>
      </c>
      <c r="AC34" s="105" t="str">
        <f>財務三表②!AJ108</f>
        <v/>
      </c>
      <c r="AD34" s="105" t="str">
        <f>財務三表②!AK108</f>
        <v/>
      </c>
      <c r="AE34" s="105" t="str">
        <f>財務三表②!AL108</f>
        <v/>
      </c>
      <c r="AF34" s="105" t="str">
        <f>財務三表②!AM108</f>
        <v/>
      </c>
      <c r="AG34" s="105" t="str">
        <f>財務三表②!AN108</f>
        <v/>
      </c>
      <c r="AH34" s="105" t="str">
        <f>財務三表②!AO108</f>
        <v/>
      </c>
      <c r="AI34" s="105" t="str">
        <f>財務三表②!AP108</f>
        <v/>
      </c>
      <c r="AJ34" s="105" t="str">
        <f>財務三表②!AQ108</f>
        <v/>
      </c>
      <c r="AK34" s="105" t="str">
        <f>財務三表②!AR108</f>
        <v/>
      </c>
      <c r="AL34" s="105" t="str">
        <f>財務三表②!AS108</f>
        <v/>
      </c>
      <c r="AM34" s="105" t="str">
        <f>財務三表②!AT108</f>
        <v/>
      </c>
      <c r="AN34" s="105" t="str">
        <f>財務三表②!AU108</f>
        <v/>
      </c>
      <c r="AO34" s="105" t="str">
        <f>財務三表②!AV108</f>
        <v/>
      </c>
      <c r="AP34" s="105" t="str">
        <f>財務三表②!AW108</f>
        <v/>
      </c>
      <c r="AQ34" s="105" t="str">
        <f>財務三表②!AX108</f>
        <v/>
      </c>
      <c r="AR34" s="105" t="str">
        <f>財務三表②!AY108</f>
        <v/>
      </c>
      <c r="AS34" s="105" t="str">
        <f>財務三表②!AZ108</f>
        <v/>
      </c>
      <c r="AT34" s="105" t="str">
        <f>財務三表②!BA108</f>
        <v/>
      </c>
      <c r="AU34" s="105" t="str">
        <f>財務三表②!BB108</f>
        <v/>
      </c>
      <c r="AV34" s="105" t="str">
        <f>財務三表②!BC108</f>
        <v/>
      </c>
      <c r="AW34" s="105" t="str">
        <f>財務三表②!BD108</f>
        <v/>
      </c>
      <c r="AX34" s="105" t="str">
        <f>財務三表②!BE108</f>
        <v/>
      </c>
      <c r="AY34" s="105" t="str">
        <f>財務三表②!BF108</f>
        <v/>
      </c>
      <c r="AZ34" s="105" t="str">
        <f>財務三表②!BG108</f>
        <v/>
      </c>
      <c r="BA34" s="384" t="str">
        <f>財務三表②!BH108</f>
        <v/>
      </c>
    </row>
    <row r="35" spans="2:53" ht="20.100000000000001" customHeight="1">
      <c r="B35" s="48" t="s">
        <v>590</v>
      </c>
      <c r="C35" s="11"/>
      <c r="D35" s="105">
        <f>-財務三表②!K157</f>
        <v>0</v>
      </c>
      <c r="E35" s="105">
        <f>-財務三表②!L157</f>
        <v>0</v>
      </c>
      <c r="F35" s="105">
        <f>-財務三表②!M157</f>
        <v>0</v>
      </c>
      <c r="G35" s="105">
        <f>-財務三表②!N157</f>
        <v>0</v>
      </c>
      <c r="H35" s="105">
        <f>-財務三表②!O157</f>
        <v>0</v>
      </c>
      <c r="I35" s="105">
        <f>-財務三表②!P157</f>
        <v>0</v>
      </c>
      <c r="J35" s="105">
        <f>-財務三表②!Q157</f>
        <v>0</v>
      </c>
      <c r="K35" s="105">
        <f>-財務三表②!R157</f>
        <v>0</v>
      </c>
      <c r="L35" s="105">
        <f>-財務三表②!S157</f>
        <v>0</v>
      </c>
      <c r="M35" s="105">
        <f>-財務三表②!T157</f>
        <v>0</v>
      </c>
      <c r="N35" s="105">
        <f>-財務三表②!U157</f>
        <v>0</v>
      </c>
      <c r="O35" s="105">
        <f>-財務三表②!V157</f>
        <v>0</v>
      </c>
      <c r="P35" s="105">
        <f>-財務三表②!W157</f>
        <v>0</v>
      </c>
      <c r="Q35" s="105">
        <f>-財務三表②!X157</f>
        <v>0</v>
      </c>
      <c r="R35" s="105">
        <f>-財務三表②!Y157</f>
        <v>0</v>
      </c>
      <c r="S35" s="105">
        <f>-財務三表②!Z157</f>
        <v>0</v>
      </c>
      <c r="T35" s="105">
        <f>-財務三表②!AA157</f>
        <v>0</v>
      </c>
      <c r="U35" s="105">
        <f>-財務三表②!AB157</f>
        <v>0</v>
      </c>
      <c r="V35" s="105">
        <f>-財務三表②!AC157</f>
        <v>0</v>
      </c>
      <c r="W35" s="105">
        <f>-財務三表②!AD157</f>
        <v>0</v>
      </c>
      <c r="X35" s="105">
        <f>-財務三表②!AE157</f>
        <v>0</v>
      </c>
      <c r="Y35" s="105">
        <f>-財務三表②!AF157</f>
        <v>0</v>
      </c>
      <c r="Z35" s="105">
        <f>-財務三表②!AG157</f>
        <v>0</v>
      </c>
      <c r="AA35" s="105">
        <f>-財務三表②!AH157</f>
        <v>0</v>
      </c>
      <c r="AB35" s="105">
        <f>-財務三表②!AI157</f>
        <v>0</v>
      </c>
      <c r="AC35" s="105">
        <f>-財務三表②!AJ157</f>
        <v>0</v>
      </c>
      <c r="AD35" s="105">
        <f>-財務三表②!AK157</f>
        <v>0</v>
      </c>
      <c r="AE35" s="105">
        <f>-財務三表②!AL157</f>
        <v>0</v>
      </c>
      <c r="AF35" s="105">
        <f>-財務三表②!AM157</f>
        <v>0</v>
      </c>
      <c r="AG35" s="105">
        <f>-財務三表②!AN157</f>
        <v>0</v>
      </c>
      <c r="AH35" s="105">
        <f>-財務三表②!AO157</f>
        <v>0</v>
      </c>
      <c r="AI35" s="105">
        <f>-財務三表②!AP157</f>
        <v>0</v>
      </c>
      <c r="AJ35" s="105">
        <f>-財務三表②!AQ157</f>
        <v>0</v>
      </c>
      <c r="AK35" s="105">
        <f>-財務三表②!AR157</f>
        <v>0</v>
      </c>
      <c r="AL35" s="105">
        <f>-財務三表②!AS157</f>
        <v>0</v>
      </c>
      <c r="AM35" s="105">
        <f>-財務三表②!AT157</f>
        <v>0</v>
      </c>
      <c r="AN35" s="105">
        <f>-財務三表②!AU157</f>
        <v>0</v>
      </c>
      <c r="AO35" s="105">
        <f>-財務三表②!AV157</f>
        <v>0</v>
      </c>
      <c r="AP35" s="105">
        <f>-財務三表②!AW157</f>
        <v>0</v>
      </c>
      <c r="AQ35" s="105">
        <f>-財務三表②!AX157</f>
        <v>0</v>
      </c>
      <c r="AR35" s="105">
        <f>-財務三表②!AY157</f>
        <v>0</v>
      </c>
      <c r="AS35" s="105">
        <f>-財務三表②!AZ157</f>
        <v>0</v>
      </c>
      <c r="AT35" s="105">
        <f>-財務三表②!BA157</f>
        <v>0</v>
      </c>
      <c r="AU35" s="105">
        <f>-財務三表②!BB157</f>
        <v>0</v>
      </c>
      <c r="AV35" s="105">
        <f>-財務三表②!BC157</f>
        <v>0</v>
      </c>
      <c r="AW35" s="105">
        <f>-財務三表②!BD157</f>
        <v>0</v>
      </c>
      <c r="AX35" s="105">
        <f>-財務三表②!BE157</f>
        <v>0</v>
      </c>
      <c r="AY35" s="105">
        <f>-財務三表②!BF157</f>
        <v>0</v>
      </c>
      <c r="AZ35" s="231">
        <f>-財務三表②!BG157</f>
        <v>0</v>
      </c>
      <c r="BA35" s="82">
        <f>-財務三表②!BH157</f>
        <v>0</v>
      </c>
    </row>
    <row r="36" spans="2:53" ht="20.100000000000001" customHeight="1">
      <c r="B36" s="51" t="s">
        <v>515</v>
      </c>
      <c r="C36" s="11"/>
      <c r="D36" s="105">
        <f>財務三表②!K113</f>
        <v>0</v>
      </c>
      <c r="E36" s="105">
        <f>財務三表②!L113</f>
        <v>0</v>
      </c>
      <c r="F36" s="105">
        <f>財務三表②!M113</f>
        <v>0</v>
      </c>
      <c r="G36" s="105">
        <f>財務三表②!N113</f>
        <v>0</v>
      </c>
      <c r="H36" s="105">
        <f>財務三表②!O113</f>
        <v>0</v>
      </c>
      <c r="I36" s="105">
        <f>財務三表②!P113</f>
        <v>0</v>
      </c>
      <c r="J36" s="105">
        <f>財務三表②!Q113</f>
        <v>0</v>
      </c>
      <c r="K36" s="105">
        <f>財務三表②!R113</f>
        <v>0</v>
      </c>
      <c r="L36" s="105">
        <f>財務三表②!S113</f>
        <v>0</v>
      </c>
      <c r="M36" s="105">
        <f>財務三表②!T113</f>
        <v>0</v>
      </c>
      <c r="N36" s="105">
        <f>財務三表②!U113</f>
        <v>0</v>
      </c>
      <c r="O36" s="105">
        <f>財務三表②!V113</f>
        <v>0</v>
      </c>
      <c r="P36" s="105">
        <f>財務三表②!W113</f>
        <v>0</v>
      </c>
      <c r="Q36" s="105">
        <f>財務三表②!X113</f>
        <v>0</v>
      </c>
      <c r="R36" s="105">
        <f>財務三表②!Y113</f>
        <v>0</v>
      </c>
      <c r="S36" s="105">
        <f>財務三表②!Z113</f>
        <v>0</v>
      </c>
      <c r="T36" s="105">
        <f>財務三表②!AA113</f>
        <v>0</v>
      </c>
      <c r="U36" s="105">
        <f>財務三表②!AB113</f>
        <v>0</v>
      </c>
      <c r="V36" s="105">
        <f>財務三表②!AC113</f>
        <v>0</v>
      </c>
      <c r="W36" s="105">
        <f>財務三表②!AD113</f>
        <v>0</v>
      </c>
      <c r="X36" s="105">
        <f>財務三表②!AE113</f>
        <v>0</v>
      </c>
      <c r="Y36" s="105">
        <f>財務三表②!AF113</f>
        <v>0</v>
      </c>
      <c r="Z36" s="105">
        <f>財務三表②!AG113</f>
        <v>0</v>
      </c>
      <c r="AA36" s="105">
        <f>財務三表②!AH113</f>
        <v>0</v>
      </c>
      <c r="AB36" s="105">
        <f>財務三表②!AI113</f>
        <v>0</v>
      </c>
      <c r="AC36" s="105">
        <f>財務三表②!AJ113</f>
        <v>0</v>
      </c>
      <c r="AD36" s="105">
        <f>財務三表②!AK113</f>
        <v>0</v>
      </c>
      <c r="AE36" s="105">
        <f>財務三表②!AL113</f>
        <v>0</v>
      </c>
      <c r="AF36" s="105">
        <f>財務三表②!AM113</f>
        <v>0</v>
      </c>
      <c r="AG36" s="105">
        <f>財務三表②!AN113</f>
        <v>0</v>
      </c>
      <c r="AH36" s="105">
        <f>財務三表②!AO113</f>
        <v>0</v>
      </c>
      <c r="AI36" s="105">
        <f>財務三表②!AP113</f>
        <v>0</v>
      </c>
      <c r="AJ36" s="105">
        <f>財務三表②!AQ113</f>
        <v>0</v>
      </c>
      <c r="AK36" s="105">
        <f>財務三表②!AR113</f>
        <v>0</v>
      </c>
      <c r="AL36" s="105">
        <f>財務三表②!AS113</f>
        <v>0</v>
      </c>
      <c r="AM36" s="105">
        <f>財務三表②!AT113</f>
        <v>0</v>
      </c>
      <c r="AN36" s="105">
        <f>財務三表②!AU113</f>
        <v>0</v>
      </c>
      <c r="AO36" s="105">
        <f>財務三表②!AV113</f>
        <v>0</v>
      </c>
      <c r="AP36" s="105">
        <f>財務三表②!AW113</f>
        <v>0</v>
      </c>
      <c r="AQ36" s="105">
        <f>財務三表②!AX113</f>
        <v>0</v>
      </c>
      <c r="AR36" s="105">
        <f>財務三表②!AY113</f>
        <v>0</v>
      </c>
      <c r="AS36" s="105">
        <f>財務三表②!AZ113</f>
        <v>0</v>
      </c>
      <c r="AT36" s="105">
        <f>財務三表②!BA113</f>
        <v>0</v>
      </c>
      <c r="AU36" s="105">
        <f>財務三表②!BB113</f>
        <v>0</v>
      </c>
      <c r="AV36" s="105">
        <f>財務三表②!BC113</f>
        <v>0</v>
      </c>
      <c r="AW36" s="105">
        <f>財務三表②!BD113</f>
        <v>0</v>
      </c>
      <c r="AX36" s="105">
        <f>財務三表②!BE113</f>
        <v>0</v>
      </c>
      <c r="AY36" s="105">
        <f>財務三表②!BF113</f>
        <v>0</v>
      </c>
      <c r="AZ36" s="231">
        <f>財務三表②!BG113</f>
        <v>0</v>
      </c>
      <c r="BA36" s="82">
        <f>財務三表②!BH113</f>
        <v>0</v>
      </c>
    </row>
    <row r="37" spans="2:53" ht="20.100000000000001" customHeight="1" thickBot="1">
      <c r="B37" s="51" t="s">
        <v>595</v>
      </c>
      <c r="C37" s="11"/>
      <c r="D37" s="105" t="e">
        <f t="shared" ref="D37:AI37" si="10">D33+D34</f>
        <v>#VALUE!</v>
      </c>
      <c r="E37" s="105" t="e">
        <f t="shared" si="10"/>
        <v>#VALUE!</v>
      </c>
      <c r="F37" s="105" t="e">
        <f t="shared" si="10"/>
        <v>#VALUE!</v>
      </c>
      <c r="G37" s="105" t="e">
        <f t="shared" si="10"/>
        <v>#VALUE!</v>
      </c>
      <c r="H37" s="105" t="e">
        <f t="shared" si="10"/>
        <v>#VALUE!</v>
      </c>
      <c r="I37" s="105" t="e">
        <f t="shared" si="10"/>
        <v>#VALUE!</v>
      </c>
      <c r="J37" s="105" t="e">
        <f t="shared" si="10"/>
        <v>#VALUE!</v>
      </c>
      <c r="K37" s="105" t="e">
        <f t="shared" si="10"/>
        <v>#VALUE!</v>
      </c>
      <c r="L37" s="105" t="e">
        <f t="shared" si="10"/>
        <v>#VALUE!</v>
      </c>
      <c r="M37" s="105" t="e">
        <f t="shared" si="10"/>
        <v>#VALUE!</v>
      </c>
      <c r="N37" s="105" t="e">
        <f t="shared" si="10"/>
        <v>#VALUE!</v>
      </c>
      <c r="O37" s="105" t="e">
        <f t="shared" si="10"/>
        <v>#VALUE!</v>
      </c>
      <c r="P37" s="105" t="e">
        <f t="shared" si="10"/>
        <v>#VALUE!</v>
      </c>
      <c r="Q37" s="105" t="e">
        <f t="shared" si="10"/>
        <v>#VALUE!</v>
      </c>
      <c r="R37" s="105" t="e">
        <f t="shared" si="10"/>
        <v>#VALUE!</v>
      </c>
      <c r="S37" s="105" t="e">
        <f t="shared" si="10"/>
        <v>#VALUE!</v>
      </c>
      <c r="T37" s="105" t="e">
        <f t="shared" si="10"/>
        <v>#VALUE!</v>
      </c>
      <c r="U37" s="105" t="e">
        <f t="shared" si="10"/>
        <v>#VALUE!</v>
      </c>
      <c r="V37" s="105" t="e">
        <f t="shared" si="10"/>
        <v>#VALUE!</v>
      </c>
      <c r="W37" s="105" t="e">
        <f t="shared" si="10"/>
        <v>#VALUE!</v>
      </c>
      <c r="X37" s="105" t="e">
        <f t="shared" si="10"/>
        <v>#VALUE!</v>
      </c>
      <c r="Y37" s="105" t="e">
        <f t="shared" si="10"/>
        <v>#VALUE!</v>
      </c>
      <c r="Z37" s="105" t="e">
        <f t="shared" si="10"/>
        <v>#VALUE!</v>
      </c>
      <c r="AA37" s="105" t="e">
        <f t="shared" si="10"/>
        <v>#VALUE!</v>
      </c>
      <c r="AB37" s="105" t="e">
        <f t="shared" si="10"/>
        <v>#VALUE!</v>
      </c>
      <c r="AC37" s="105" t="e">
        <f t="shared" si="10"/>
        <v>#VALUE!</v>
      </c>
      <c r="AD37" s="105" t="e">
        <f t="shared" si="10"/>
        <v>#VALUE!</v>
      </c>
      <c r="AE37" s="105" t="e">
        <f t="shared" si="10"/>
        <v>#VALUE!</v>
      </c>
      <c r="AF37" s="105" t="e">
        <f t="shared" si="10"/>
        <v>#VALUE!</v>
      </c>
      <c r="AG37" s="105" t="e">
        <f t="shared" si="10"/>
        <v>#VALUE!</v>
      </c>
      <c r="AH37" s="105" t="e">
        <f t="shared" si="10"/>
        <v>#VALUE!</v>
      </c>
      <c r="AI37" s="105" t="e">
        <f t="shared" si="10"/>
        <v>#VALUE!</v>
      </c>
      <c r="AJ37" s="105" t="e">
        <f t="shared" ref="AJ37:BA37" si="11">AJ33+AJ34</f>
        <v>#VALUE!</v>
      </c>
      <c r="AK37" s="105" t="e">
        <f t="shared" si="11"/>
        <v>#VALUE!</v>
      </c>
      <c r="AL37" s="105" t="e">
        <f t="shared" si="11"/>
        <v>#VALUE!</v>
      </c>
      <c r="AM37" s="105" t="e">
        <f t="shared" si="11"/>
        <v>#VALUE!</v>
      </c>
      <c r="AN37" s="105" t="e">
        <f t="shared" si="11"/>
        <v>#VALUE!</v>
      </c>
      <c r="AO37" s="105" t="e">
        <f t="shared" si="11"/>
        <v>#VALUE!</v>
      </c>
      <c r="AP37" s="105" t="e">
        <f t="shared" si="11"/>
        <v>#VALUE!</v>
      </c>
      <c r="AQ37" s="105" t="e">
        <f t="shared" si="11"/>
        <v>#VALUE!</v>
      </c>
      <c r="AR37" s="105" t="e">
        <f t="shared" si="11"/>
        <v>#VALUE!</v>
      </c>
      <c r="AS37" s="105" t="e">
        <f t="shared" si="11"/>
        <v>#VALUE!</v>
      </c>
      <c r="AT37" s="105" t="e">
        <f t="shared" si="11"/>
        <v>#VALUE!</v>
      </c>
      <c r="AU37" s="105" t="e">
        <f t="shared" si="11"/>
        <v>#VALUE!</v>
      </c>
      <c r="AV37" s="105" t="e">
        <f t="shared" si="11"/>
        <v>#VALUE!</v>
      </c>
      <c r="AW37" s="105" t="e">
        <f t="shared" si="11"/>
        <v>#VALUE!</v>
      </c>
      <c r="AX37" s="105" t="e">
        <f t="shared" si="11"/>
        <v>#VALUE!</v>
      </c>
      <c r="AY37" s="105" t="e">
        <f t="shared" si="11"/>
        <v>#VALUE!</v>
      </c>
      <c r="AZ37" s="231" t="e">
        <f t="shared" si="11"/>
        <v>#VALUE!</v>
      </c>
      <c r="BA37" s="384" t="e">
        <f t="shared" si="11"/>
        <v>#VALUE!</v>
      </c>
    </row>
    <row r="38" spans="2:53" ht="20.100000000000001" customHeight="1" thickBot="1">
      <c r="B38" s="171" t="s">
        <v>106</v>
      </c>
      <c r="C38" s="172"/>
      <c r="D38" s="173">
        <f t="shared" ref="D38:M38" si="12">IFERROR(D37/(D35+D36),0)</f>
        <v>0</v>
      </c>
      <c r="E38" s="173">
        <f t="shared" si="12"/>
        <v>0</v>
      </c>
      <c r="F38" s="173">
        <f t="shared" si="12"/>
        <v>0</v>
      </c>
      <c r="G38" s="173">
        <f t="shared" si="12"/>
        <v>0</v>
      </c>
      <c r="H38" s="173">
        <f t="shared" si="12"/>
        <v>0</v>
      </c>
      <c r="I38" s="173">
        <f t="shared" si="12"/>
        <v>0</v>
      </c>
      <c r="J38" s="173">
        <f t="shared" si="12"/>
        <v>0</v>
      </c>
      <c r="K38" s="173">
        <f t="shared" si="12"/>
        <v>0</v>
      </c>
      <c r="L38" s="173">
        <f t="shared" si="12"/>
        <v>0</v>
      </c>
      <c r="M38" s="173">
        <f t="shared" si="12"/>
        <v>0</v>
      </c>
      <c r="N38" s="173">
        <f t="shared" ref="N38:AI38" si="13">IFERROR(N37/(N36+N35),0)</f>
        <v>0</v>
      </c>
      <c r="O38" s="173">
        <f t="shared" si="13"/>
        <v>0</v>
      </c>
      <c r="P38" s="173">
        <f t="shared" si="13"/>
        <v>0</v>
      </c>
      <c r="Q38" s="173">
        <f t="shared" si="13"/>
        <v>0</v>
      </c>
      <c r="R38" s="173">
        <f t="shared" si="13"/>
        <v>0</v>
      </c>
      <c r="S38" s="173">
        <f t="shared" si="13"/>
        <v>0</v>
      </c>
      <c r="T38" s="173">
        <f t="shared" si="13"/>
        <v>0</v>
      </c>
      <c r="U38" s="173">
        <f t="shared" si="13"/>
        <v>0</v>
      </c>
      <c r="V38" s="173">
        <f t="shared" si="13"/>
        <v>0</v>
      </c>
      <c r="W38" s="173">
        <f t="shared" si="13"/>
        <v>0</v>
      </c>
      <c r="X38" s="173">
        <f t="shared" si="13"/>
        <v>0</v>
      </c>
      <c r="Y38" s="173">
        <f t="shared" si="13"/>
        <v>0</v>
      </c>
      <c r="Z38" s="173">
        <f t="shared" si="13"/>
        <v>0</v>
      </c>
      <c r="AA38" s="173">
        <f t="shared" si="13"/>
        <v>0</v>
      </c>
      <c r="AB38" s="173">
        <f t="shared" si="13"/>
        <v>0</v>
      </c>
      <c r="AC38" s="173">
        <f t="shared" si="13"/>
        <v>0</v>
      </c>
      <c r="AD38" s="173">
        <f t="shared" si="13"/>
        <v>0</v>
      </c>
      <c r="AE38" s="173">
        <f t="shared" si="13"/>
        <v>0</v>
      </c>
      <c r="AF38" s="173">
        <f t="shared" si="13"/>
        <v>0</v>
      </c>
      <c r="AG38" s="173">
        <f t="shared" si="13"/>
        <v>0</v>
      </c>
      <c r="AH38" s="173">
        <f t="shared" si="13"/>
        <v>0</v>
      </c>
      <c r="AI38" s="173">
        <f t="shared" si="13"/>
        <v>0</v>
      </c>
      <c r="AJ38" s="173">
        <f t="shared" ref="AJ38:BA38" si="14">IFERROR(AJ37/(AJ36+AJ35),0)</f>
        <v>0</v>
      </c>
      <c r="AK38" s="173">
        <f t="shared" si="14"/>
        <v>0</v>
      </c>
      <c r="AL38" s="173">
        <f t="shared" si="14"/>
        <v>0</v>
      </c>
      <c r="AM38" s="173">
        <f t="shared" si="14"/>
        <v>0</v>
      </c>
      <c r="AN38" s="173">
        <f t="shared" si="14"/>
        <v>0</v>
      </c>
      <c r="AO38" s="173">
        <f t="shared" si="14"/>
        <v>0</v>
      </c>
      <c r="AP38" s="173">
        <f t="shared" si="14"/>
        <v>0</v>
      </c>
      <c r="AQ38" s="173">
        <f t="shared" si="14"/>
        <v>0</v>
      </c>
      <c r="AR38" s="173">
        <f t="shared" si="14"/>
        <v>0</v>
      </c>
      <c r="AS38" s="173">
        <f t="shared" si="14"/>
        <v>0</v>
      </c>
      <c r="AT38" s="173">
        <f t="shared" si="14"/>
        <v>0</v>
      </c>
      <c r="AU38" s="173">
        <f t="shared" si="14"/>
        <v>0</v>
      </c>
      <c r="AV38" s="173">
        <f t="shared" si="14"/>
        <v>0</v>
      </c>
      <c r="AW38" s="173">
        <f t="shared" si="14"/>
        <v>0</v>
      </c>
      <c r="AX38" s="173">
        <f t="shared" si="14"/>
        <v>0</v>
      </c>
      <c r="AY38" s="173">
        <f t="shared" si="14"/>
        <v>0</v>
      </c>
      <c r="AZ38" s="238">
        <f t="shared" si="14"/>
        <v>0</v>
      </c>
      <c r="BA38" s="174">
        <f t="shared" si="14"/>
        <v>0</v>
      </c>
    </row>
    <row r="40" spans="2:53" ht="20.100000000000001" customHeight="1" thickBot="1">
      <c r="B40" s="2" t="s">
        <v>103</v>
      </c>
      <c r="D40" s="223" t="s">
        <v>202</v>
      </c>
      <c r="E40" s="221" t="s">
        <v>226</v>
      </c>
    </row>
    <row r="41" spans="2:53" ht="20.100000000000001" customHeight="1">
      <c r="B41" s="46" t="s">
        <v>62</v>
      </c>
      <c r="C41" s="175"/>
      <c r="D41" s="38">
        <v>1</v>
      </c>
      <c r="E41" s="38">
        <v>2</v>
      </c>
      <c r="F41" s="38">
        <v>3</v>
      </c>
      <c r="G41" s="38">
        <v>4</v>
      </c>
      <c r="H41" s="38">
        <v>5</v>
      </c>
      <c r="I41" s="38">
        <v>6</v>
      </c>
      <c r="J41" s="38">
        <v>7</v>
      </c>
      <c r="K41" s="38">
        <v>8</v>
      </c>
      <c r="L41" s="38">
        <v>9</v>
      </c>
      <c r="M41" s="38">
        <v>10</v>
      </c>
      <c r="N41" s="38">
        <v>11</v>
      </c>
      <c r="O41" s="38">
        <v>12</v>
      </c>
      <c r="P41" s="38">
        <v>13</v>
      </c>
      <c r="Q41" s="38">
        <v>14</v>
      </c>
      <c r="R41" s="38">
        <v>15</v>
      </c>
      <c r="S41" s="38">
        <v>16</v>
      </c>
      <c r="T41" s="38">
        <v>17</v>
      </c>
      <c r="U41" s="38">
        <v>18</v>
      </c>
      <c r="V41" s="38">
        <v>19</v>
      </c>
      <c r="W41" s="39">
        <v>20</v>
      </c>
      <c r="X41" s="38">
        <v>21</v>
      </c>
      <c r="Y41" s="38">
        <v>22</v>
      </c>
      <c r="Z41" s="38">
        <v>23</v>
      </c>
      <c r="AA41" s="38">
        <v>24</v>
      </c>
      <c r="AB41" s="38">
        <v>25</v>
      </c>
      <c r="AC41" s="38">
        <v>26</v>
      </c>
      <c r="AD41" s="38">
        <v>27</v>
      </c>
      <c r="AE41" s="38">
        <v>28</v>
      </c>
      <c r="AF41" s="38">
        <v>29</v>
      </c>
      <c r="AG41" s="38">
        <v>30</v>
      </c>
      <c r="AH41" s="38">
        <v>31</v>
      </c>
      <c r="AI41" s="38">
        <v>32</v>
      </c>
      <c r="AJ41" s="38">
        <v>33</v>
      </c>
      <c r="AK41" s="38">
        <v>34</v>
      </c>
      <c r="AL41" s="38">
        <v>35</v>
      </c>
      <c r="AM41" s="38">
        <v>36</v>
      </c>
      <c r="AN41" s="38">
        <v>37</v>
      </c>
      <c r="AO41" s="38">
        <v>38</v>
      </c>
      <c r="AP41" s="38">
        <v>39</v>
      </c>
      <c r="AQ41" s="38">
        <v>40</v>
      </c>
      <c r="AR41" s="38">
        <v>41</v>
      </c>
      <c r="AS41" s="38">
        <v>42</v>
      </c>
      <c r="AT41" s="38">
        <v>43</v>
      </c>
      <c r="AU41" s="38">
        <v>44</v>
      </c>
      <c r="AV41" s="38">
        <v>45</v>
      </c>
      <c r="AW41" s="38">
        <v>46</v>
      </c>
      <c r="AX41" s="38">
        <v>47</v>
      </c>
      <c r="AY41" s="38">
        <v>48</v>
      </c>
      <c r="AZ41" s="38">
        <v>49</v>
      </c>
      <c r="BA41" s="39">
        <v>50</v>
      </c>
    </row>
    <row r="42" spans="2:53" ht="20.100000000000001" customHeight="1">
      <c r="B42" s="51" t="s">
        <v>63</v>
      </c>
      <c r="C42" s="164"/>
      <c r="D42" s="31">
        <f>G8</f>
        <v>0</v>
      </c>
      <c r="E42" s="31">
        <f>D42+1</f>
        <v>1</v>
      </c>
      <c r="F42" s="31">
        <f t="shared" ref="F42:G42" si="15">E42+1</f>
        <v>2</v>
      </c>
      <c r="G42" s="31">
        <f t="shared" si="15"/>
        <v>3</v>
      </c>
      <c r="H42" s="31">
        <f>G42+1</f>
        <v>4</v>
      </c>
      <c r="I42" s="31">
        <f t="shared" ref="I42:BA42" si="16">H42+1</f>
        <v>5</v>
      </c>
      <c r="J42" s="31">
        <f t="shared" si="16"/>
        <v>6</v>
      </c>
      <c r="K42" s="31">
        <f t="shared" si="16"/>
        <v>7</v>
      </c>
      <c r="L42" s="31">
        <f t="shared" si="16"/>
        <v>8</v>
      </c>
      <c r="M42" s="31">
        <f t="shared" si="16"/>
        <v>9</v>
      </c>
      <c r="N42" s="31">
        <f t="shared" si="16"/>
        <v>10</v>
      </c>
      <c r="O42" s="31">
        <f t="shared" si="16"/>
        <v>11</v>
      </c>
      <c r="P42" s="31">
        <f t="shared" si="16"/>
        <v>12</v>
      </c>
      <c r="Q42" s="31">
        <f t="shared" si="16"/>
        <v>13</v>
      </c>
      <c r="R42" s="31">
        <f t="shared" si="16"/>
        <v>14</v>
      </c>
      <c r="S42" s="31">
        <f t="shared" si="16"/>
        <v>15</v>
      </c>
      <c r="T42" s="31">
        <f t="shared" si="16"/>
        <v>16</v>
      </c>
      <c r="U42" s="31">
        <f t="shared" si="16"/>
        <v>17</v>
      </c>
      <c r="V42" s="31">
        <f t="shared" si="16"/>
        <v>18</v>
      </c>
      <c r="W42" s="31">
        <f t="shared" si="16"/>
        <v>19</v>
      </c>
      <c r="X42" s="31">
        <f t="shared" si="16"/>
        <v>20</v>
      </c>
      <c r="Y42" s="31">
        <f t="shared" si="16"/>
        <v>21</v>
      </c>
      <c r="Z42" s="31">
        <f t="shared" si="16"/>
        <v>22</v>
      </c>
      <c r="AA42" s="31">
        <f t="shared" si="16"/>
        <v>23</v>
      </c>
      <c r="AB42" s="31">
        <f t="shared" si="16"/>
        <v>24</v>
      </c>
      <c r="AC42" s="31">
        <f t="shared" si="16"/>
        <v>25</v>
      </c>
      <c r="AD42" s="31">
        <f t="shared" si="16"/>
        <v>26</v>
      </c>
      <c r="AE42" s="31">
        <f t="shared" si="16"/>
        <v>27</v>
      </c>
      <c r="AF42" s="31">
        <f t="shared" si="16"/>
        <v>28</v>
      </c>
      <c r="AG42" s="31">
        <f t="shared" si="16"/>
        <v>29</v>
      </c>
      <c r="AH42" s="31">
        <f t="shared" si="16"/>
        <v>30</v>
      </c>
      <c r="AI42" s="31">
        <f t="shared" si="16"/>
        <v>31</v>
      </c>
      <c r="AJ42" s="31">
        <f t="shared" si="16"/>
        <v>32</v>
      </c>
      <c r="AK42" s="31">
        <f t="shared" si="16"/>
        <v>33</v>
      </c>
      <c r="AL42" s="31">
        <f t="shared" si="16"/>
        <v>34</v>
      </c>
      <c r="AM42" s="31">
        <f t="shared" si="16"/>
        <v>35</v>
      </c>
      <c r="AN42" s="31">
        <f t="shared" si="16"/>
        <v>36</v>
      </c>
      <c r="AO42" s="31">
        <f t="shared" si="16"/>
        <v>37</v>
      </c>
      <c r="AP42" s="31">
        <f t="shared" si="16"/>
        <v>38</v>
      </c>
      <c r="AQ42" s="31">
        <f t="shared" si="16"/>
        <v>39</v>
      </c>
      <c r="AR42" s="31">
        <f t="shared" si="16"/>
        <v>40</v>
      </c>
      <c r="AS42" s="31">
        <f t="shared" si="16"/>
        <v>41</v>
      </c>
      <c r="AT42" s="31">
        <f t="shared" si="16"/>
        <v>42</v>
      </c>
      <c r="AU42" s="31">
        <f t="shared" si="16"/>
        <v>43</v>
      </c>
      <c r="AV42" s="31">
        <f t="shared" si="16"/>
        <v>44</v>
      </c>
      <c r="AW42" s="31">
        <f t="shared" si="16"/>
        <v>45</v>
      </c>
      <c r="AX42" s="31">
        <f t="shared" si="16"/>
        <v>46</v>
      </c>
      <c r="AY42" s="31">
        <f t="shared" si="16"/>
        <v>47</v>
      </c>
      <c r="AZ42" s="31">
        <f t="shared" si="16"/>
        <v>48</v>
      </c>
      <c r="BA42" s="40">
        <f t="shared" si="16"/>
        <v>49</v>
      </c>
    </row>
    <row r="43" spans="2:53" ht="20.100000000000001" customHeight="1">
      <c r="B43" s="48" t="s">
        <v>172</v>
      </c>
      <c r="C43" s="11"/>
      <c r="D43" s="105">
        <f t="shared" ref="D43:AI43" si="17">SUM(D44:D47)</f>
        <v>0</v>
      </c>
      <c r="E43" s="105">
        <f t="shared" si="17"/>
        <v>0</v>
      </c>
      <c r="F43" s="105">
        <f t="shared" si="17"/>
        <v>0</v>
      </c>
      <c r="G43" s="105">
        <f t="shared" si="17"/>
        <v>0</v>
      </c>
      <c r="H43" s="105">
        <f t="shared" si="17"/>
        <v>0</v>
      </c>
      <c r="I43" s="105">
        <f t="shared" si="17"/>
        <v>0</v>
      </c>
      <c r="J43" s="105">
        <f t="shared" si="17"/>
        <v>0</v>
      </c>
      <c r="K43" s="105">
        <f t="shared" si="17"/>
        <v>0</v>
      </c>
      <c r="L43" s="105">
        <f t="shared" si="17"/>
        <v>0</v>
      </c>
      <c r="M43" s="105">
        <f t="shared" si="17"/>
        <v>0</v>
      </c>
      <c r="N43" s="105">
        <f t="shared" si="17"/>
        <v>0</v>
      </c>
      <c r="O43" s="105">
        <f t="shared" si="17"/>
        <v>0</v>
      </c>
      <c r="P43" s="105">
        <f t="shared" si="17"/>
        <v>0</v>
      </c>
      <c r="Q43" s="105">
        <f t="shared" si="17"/>
        <v>0</v>
      </c>
      <c r="R43" s="105">
        <f t="shared" si="17"/>
        <v>0</v>
      </c>
      <c r="S43" s="105">
        <f t="shared" si="17"/>
        <v>0</v>
      </c>
      <c r="T43" s="105">
        <f t="shared" si="17"/>
        <v>0</v>
      </c>
      <c r="U43" s="105">
        <f t="shared" si="17"/>
        <v>0</v>
      </c>
      <c r="V43" s="105">
        <f t="shared" si="17"/>
        <v>0</v>
      </c>
      <c r="W43" s="105">
        <f t="shared" si="17"/>
        <v>0</v>
      </c>
      <c r="X43" s="105">
        <f t="shared" si="17"/>
        <v>0</v>
      </c>
      <c r="Y43" s="105">
        <f t="shared" si="17"/>
        <v>0</v>
      </c>
      <c r="Z43" s="105">
        <f t="shared" si="17"/>
        <v>0</v>
      </c>
      <c r="AA43" s="105">
        <f t="shared" si="17"/>
        <v>0</v>
      </c>
      <c r="AB43" s="105">
        <f t="shared" si="17"/>
        <v>0</v>
      </c>
      <c r="AC43" s="105">
        <f t="shared" si="17"/>
        <v>0</v>
      </c>
      <c r="AD43" s="105">
        <f t="shared" si="17"/>
        <v>0</v>
      </c>
      <c r="AE43" s="105">
        <f t="shared" si="17"/>
        <v>0</v>
      </c>
      <c r="AF43" s="105">
        <f t="shared" si="17"/>
        <v>0</v>
      </c>
      <c r="AG43" s="105">
        <f t="shared" si="17"/>
        <v>0</v>
      </c>
      <c r="AH43" s="105">
        <f t="shared" si="17"/>
        <v>0</v>
      </c>
      <c r="AI43" s="105">
        <f t="shared" si="17"/>
        <v>0</v>
      </c>
      <c r="AJ43" s="105">
        <f t="shared" ref="AJ43:BA43" si="18">SUM(AJ44:AJ47)</f>
        <v>0</v>
      </c>
      <c r="AK43" s="105">
        <f t="shared" si="18"/>
        <v>0</v>
      </c>
      <c r="AL43" s="105">
        <f t="shared" si="18"/>
        <v>0</v>
      </c>
      <c r="AM43" s="105">
        <f t="shared" si="18"/>
        <v>0</v>
      </c>
      <c r="AN43" s="105">
        <f t="shared" si="18"/>
        <v>0</v>
      </c>
      <c r="AO43" s="105">
        <f t="shared" si="18"/>
        <v>0</v>
      </c>
      <c r="AP43" s="105">
        <f t="shared" si="18"/>
        <v>0</v>
      </c>
      <c r="AQ43" s="105">
        <f t="shared" si="18"/>
        <v>0</v>
      </c>
      <c r="AR43" s="105">
        <f t="shared" si="18"/>
        <v>0</v>
      </c>
      <c r="AS43" s="105">
        <f t="shared" si="18"/>
        <v>0</v>
      </c>
      <c r="AT43" s="105">
        <f t="shared" si="18"/>
        <v>0</v>
      </c>
      <c r="AU43" s="105">
        <f t="shared" si="18"/>
        <v>0</v>
      </c>
      <c r="AV43" s="105">
        <f t="shared" si="18"/>
        <v>0</v>
      </c>
      <c r="AW43" s="105">
        <f t="shared" si="18"/>
        <v>0</v>
      </c>
      <c r="AX43" s="105">
        <f t="shared" si="18"/>
        <v>0</v>
      </c>
      <c r="AY43" s="105">
        <f t="shared" si="18"/>
        <v>0</v>
      </c>
      <c r="AZ43" s="105">
        <f t="shared" si="18"/>
        <v>0</v>
      </c>
      <c r="BA43" s="82">
        <f t="shared" si="18"/>
        <v>0</v>
      </c>
    </row>
    <row r="44" spans="2:53" ht="20.100000000000001" customHeight="1">
      <c r="B44" s="49"/>
      <c r="C44" s="11" t="s">
        <v>174</v>
      </c>
      <c r="D44" s="105">
        <f>財務三表②!K52</f>
        <v>0</v>
      </c>
      <c r="E44" s="105">
        <f>財務三表②!L52</f>
        <v>0</v>
      </c>
      <c r="F44" s="105">
        <f>財務三表②!M52</f>
        <v>0</v>
      </c>
      <c r="G44" s="105">
        <f>財務三表②!N52</f>
        <v>0</v>
      </c>
      <c r="H44" s="105">
        <f>財務三表②!O52</f>
        <v>0</v>
      </c>
      <c r="I44" s="105">
        <f>財務三表②!P52</f>
        <v>0</v>
      </c>
      <c r="J44" s="105">
        <f>財務三表②!Q52</f>
        <v>0</v>
      </c>
      <c r="K44" s="105">
        <f>財務三表②!R52</f>
        <v>0</v>
      </c>
      <c r="L44" s="105">
        <f>財務三表②!S52</f>
        <v>0</v>
      </c>
      <c r="M44" s="105">
        <f>財務三表②!T52</f>
        <v>0</v>
      </c>
      <c r="N44" s="105">
        <f>財務三表②!U52</f>
        <v>0</v>
      </c>
      <c r="O44" s="105">
        <f>財務三表②!V52</f>
        <v>0</v>
      </c>
      <c r="P44" s="105">
        <f>財務三表②!W52</f>
        <v>0</v>
      </c>
      <c r="Q44" s="105">
        <f>財務三表②!X52</f>
        <v>0</v>
      </c>
      <c r="R44" s="105">
        <f>財務三表②!Y52</f>
        <v>0</v>
      </c>
      <c r="S44" s="105">
        <f>財務三表②!Z52</f>
        <v>0</v>
      </c>
      <c r="T44" s="105">
        <f>財務三表②!AA52</f>
        <v>0</v>
      </c>
      <c r="U44" s="105">
        <f>財務三表②!AB52</f>
        <v>0</v>
      </c>
      <c r="V44" s="105">
        <f>財務三表②!AC52</f>
        <v>0</v>
      </c>
      <c r="W44" s="105">
        <f>財務三表②!AD52</f>
        <v>0</v>
      </c>
      <c r="X44" s="105">
        <f>財務三表②!AE52</f>
        <v>0</v>
      </c>
      <c r="Y44" s="105">
        <f>財務三表②!AF52</f>
        <v>0</v>
      </c>
      <c r="Z44" s="105">
        <f>財務三表②!AG52</f>
        <v>0</v>
      </c>
      <c r="AA44" s="105">
        <f>財務三表②!AH52</f>
        <v>0</v>
      </c>
      <c r="AB44" s="105">
        <f>財務三表②!AI52</f>
        <v>0</v>
      </c>
      <c r="AC44" s="105">
        <f>財務三表②!AJ52</f>
        <v>0</v>
      </c>
      <c r="AD44" s="105">
        <f>財務三表②!AK52</f>
        <v>0</v>
      </c>
      <c r="AE44" s="105">
        <f>財務三表②!AL52</f>
        <v>0</v>
      </c>
      <c r="AF44" s="105">
        <f>財務三表②!AM52</f>
        <v>0</v>
      </c>
      <c r="AG44" s="105">
        <f>財務三表②!AN52</f>
        <v>0</v>
      </c>
      <c r="AH44" s="105">
        <f>財務三表②!AO52</f>
        <v>0</v>
      </c>
      <c r="AI44" s="105">
        <f>財務三表②!AP52</f>
        <v>0</v>
      </c>
      <c r="AJ44" s="105">
        <f>財務三表②!AQ52</f>
        <v>0</v>
      </c>
      <c r="AK44" s="105">
        <f>財務三表②!AR52</f>
        <v>0</v>
      </c>
      <c r="AL44" s="105">
        <f>財務三表②!AS52</f>
        <v>0</v>
      </c>
      <c r="AM44" s="105">
        <f>財務三表②!AT52</f>
        <v>0</v>
      </c>
      <c r="AN44" s="105">
        <f>財務三表②!AU52</f>
        <v>0</v>
      </c>
      <c r="AO44" s="105">
        <f>財務三表②!AV52</f>
        <v>0</v>
      </c>
      <c r="AP44" s="105">
        <f>財務三表②!AW52</f>
        <v>0</v>
      </c>
      <c r="AQ44" s="105">
        <f>財務三表②!AX52</f>
        <v>0</v>
      </c>
      <c r="AR44" s="105">
        <f>財務三表②!AY52</f>
        <v>0</v>
      </c>
      <c r="AS44" s="105">
        <f>財務三表②!AZ52</f>
        <v>0</v>
      </c>
      <c r="AT44" s="105">
        <f>財務三表②!BA52</f>
        <v>0</v>
      </c>
      <c r="AU44" s="105">
        <f>財務三表②!BB52</f>
        <v>0</v>
      </c>
      <c r="AV44" s="105">
        <f>財務三表②!BC52</f>
        <v>0</v>
      </c>
      <c r="AW44" s="105">
        <f>財務三表②!BD52</f>
        <v>0</v>
      </c>
      <c r="AX44" s="105">
        <f>財務三表②!BE52</f>
        <v>0</v>
      </c>
      <c r="AY44" s="105">
        <f>財務三表②!BF52</f>
        <v>0</v>
      </c>
      <c r="AZ44" s="105">
        <f>財務三表②!BG52</f>
        <v>0</v>
      </c>
      <c r="BA44" s="82">
        <f>財務三表②!BH52</f>
        <v>0</v>
      </c>
    </row>
    <row r="45" spans="2:53" ht="20.100000000000001" customHeight="1">
      <c r="B45" s="49"/>
      <c r="C45" s="11" t="s">
        <v>175</v>
      </c>
      <c r="D45" s="105">
        <f>財務三表②!K61</f>
        <v>0</v>
      </c>
      <c r="E45" s="105">
        <f>財務三表②!L61</f>
        <v>0</v>
      </c>
      <c r="F45" s="105">
        <f>財務三表②!M61</f>
        <v>0</v>
      </c>
      <c r="G45" s="105">
        <f>財務三表②!N61</f>
        <v>0</v>
      </c>
      <c r="H45" s="105">
        <f>財務三表②!O61</f>
        <v>0</v>
      </c>
      <c r="I45" s="105">
        <f>財務三表②!P61</f>
        <v>0</v>
      </c>
      <c r="J45" s="105">
        <f>財務三表②!Q61</f>
        <v>0</v>
      </c>
      <c r="K45" s="105">
        <f>財務三表②!R61</f>
        <v>0</v>
      </c>
      <c r="L45" s="105">
        <f>財務三表②!S61</f>
        <v>0</v>
      </c>
      <c r="M45" s="105">
        <f>財務三表②!T61</f>
        <v>0</v>
      </c>
      <c r="N45" s="105">
        <f>財務三表②!U61</f>
        <v>0</v>
      </c>
      <c r="O45" s="105">
        <f>財務三表②!V61</f>
        <v>0</v>
      </c>
      <c r="P45" s="105">
        <f>財務三表②!W61</f>
        <v>0</v>
      </c>
      <c r="Q45" s="105">
        <f>財務三表②!X61</f>
        <v>0</v>
      </c>
      <c r="R45" s="105">
        <f>財務三表②!Y61</f>
        <v>0</v>
      </c>
      <c r="S45" s="105">
        <f>財務三表②!Z61</f>
        <v>0</v>
      </c>
      <c r="T45" s="105">
        <f>財務三表②!AA61</f>
        <v>0</v>
      </c>
      <c r="U45" s="105">
        <f>財務三表②!AB61</f>
        <v>0</v>
      </c>
      <c r="V45" s="105">
        <f>財務三表②!AC61</f>
        <v>0</v>
      </c>
      <c r="W45" s="105">
        <f>財務三表②!AD61</f>
        <v>0</v>
      </c>
      <c r="X45" s="105">
        <f>財務三表②!AE61</f>
        <v>0</v>
      </c>
      <c r="Y45" s="105">
        <f>財務三表②!AF61</f>
        <v>0</v>
      </c>
      <c r="Z45" s="105">
        <f>財務三表②!AG61</f>
        <v>0</v>
      </c>
      <c r="AA45" s="105">
        <f>財務三表②!AH61</f>
        <v>0</v>
      </c>
      <c r="AB45" s="105">
        <f>財務三表②!AI61</f>
        <v>0</v>
      </c>
      <c r="AC45" s="105">
        <f>財務三表②!AJ61</f>
        <v>0</v>
      </c>
      <c r="AD45" s="105">
        <f>財務三表②!AK61</f>
        <v>0</v>
      </c>
      <c r="AE45" s="105">
        <f>財務三表②!AL61</f>
        <v>0</v>
      </c>
      <c r="AF45" s="105">
        <f>財務三表②!AM61</f>
        <v>0</v>
      </c>
      <c r="AG45" s="105">
        <f>財務三表②!AN61</f>
        <v>0</v>
      </c>
      <c r="AH45" s="105">
        <f>財務三表②!AO61</f>
        <v>0</v>
      </c>
      <c r="AI45" s="105">
        <f>財務三表②!AP61</f>
        <v>0</v>
      </c>
      <c r="AJ45" s="105">
        <f>財務三表②!AQ61</f>
        <v>0</v>
      </c>
      <c r="AK45" s="105">
        <f>財務三表②!AR61</f>
        <v>0</v>
      </c>
      <c r="AL45" s="105">
        <f>財務三表②!AS61</f>
        <v>0</v>
      </c>
      <c r="AM45" s="105">
        <f>財務三表②!AT61</f>
        <v>0</v>
      </c>
      <c r="AN45" s="105">
        <f>財務三表②!AU61</f>
        <v>0</v>
      </c>
      <c r="AO45" s="105">
        <f>財務三表②!AV61</f>
        <v>0</v>
      </c>
      <c r="AP45" s="105">
        <f>財務三表②!AW61</f>
        <v>0</v>
      </c>
      <c r="AQ45" s="105">
        <f>財務三表②!AX61</f>
        <v>0</v>
      </c>
      <c r="AR45" s="105">
        <f>財務三表②!AY61</f>
        <v>0</v>
      </c>
      <c r="AS45" s="105">
        <f>財務三表②!AZ61</f>
        <v>0</v>
      </c>
      <c r="AT45" s="105">
        <f>財務三表②!BA61</f>
        <v>0</v>
      </c>
      <c r="AU45" s="105">
        <f>財務三表②!BB61</f>
        <v>0</v>
      </c>
      <c r="AV45" s="105">
        <f>財務三表②!BC61</f>
        <v>0</v>
      </c>
      <c r="AW45" s="105">
        <f>財務三表②!BD61</f>
        <v>0</v>
      </c>
      <c r="AX45" s="105">
        <f>財務三表②!BE61</f>
        <v>0</v>
      </c>
      <c r="AY45" s="105">
        <f>財務三表②!BF61</f>
        <v>0</v>
      </c>
      <c r="AZ45" s="105">
        <f>財務三表②!BG61</f>
        <v>0</v>
      </c>
      <c r="BA45" s="82">
        <f>財務三表②!BH61</f>
        <v>0</v>
      </c>
    </row>
    <row r="46" spans="2:53" ht="20.100000000000001" customHeight="1">
      <c r="B46" s="49"/>
      <c r="C46" s="11" t="s">
        <v>268</v>
      </c>
      <c r="D46" s="105">
        <f>財務三表②!K58+財務三表②!K63</f>
        <v>0</v>
      </c>
      <c r="E46" s="105">
        <f>財務三表②!L58+財務三表②!L63</f>
        <v>0</v>
      </c>
      <c r="F46" s="105">
        <f>財務三表②!M58+財務三表②!M63</f>
        <v>0</v>
      </c>
      <c r="G46" s="105">
        <f>財務三表②!N58+財務三表②!N63</f>
        <v>0</v>
      </c>
      <c r="H46" s="105">
        <f>財務三表②!O58+財務三表②!O63</f>
        <v>0</v>
      </c>
      <c r="I46" s="105">
        <f>財務三表②!P58+財務三表②!P63</f>
        <v>0</v>
      </c>
      <c r="J46" s="105">
        <f>財務三表②!Q58+財務三表②!Q63</f>
        <v>0</v>
      </c>
      <c r="K46" s="105">
        <f>財務三表②!R58+財務三表②!R63</f>
        <v>0</v>
      </c>
      <c r="L46" s="105">
        <f>財務三表②!S58+財務三表②!S63</f>
        <v>0</v>
      </c>
      <c r="M46" s="105">
        <f>財務三表②!T58+財務三表②!T63</f>
        <v>0</v>
      </c>
      <c r="N46" s="105">
        <f>財務三表②!U58+財務三表②!U63</f>
        <v>0</v>
      </c>
      <c r="O46" s="105">
        <f>財務三表②!V58+財務三表②!V63</f>
        <v>0</v>
      </c>
      <c r="P46" s="105">
        <f>財務三表②!W58+財務三表②!W63</f>
        <v>0</v>
      </c>
      <c r="Q46" s="105">
        <f>財務三表②!X58+財務三表②!X63</f>
        <v>0</v>
      </c>
      <c r="R46" s="105">
        <f>財務三表②!Y58+財務三表②!Y63</f>
        <v>0</v>
      </c>
      <c r="S46" s="105">
        <f>財務三表②!Z58+財務三表②!Z63</f>
        <v>0</v>
      </c>
      <c r="T46" s="105">
        <f>財務三表②!AA58+財務三表②!AA63</f>
        <v>0</v>
      </c>
      <c r="U46" s="105">
        <f>財務三表②!AB58+財務三表②!AB63</f>
        <v>0</v>
      </c>
      <c r="V46" s="105">
        <f>財務三表②!AC58+財務三表②!AC63</f>
        <v>0</v>
      </c>
      <c r="W46" s="105">
        <f>財務三表②!AD58+財務三表②!AD63</f>
        <v>0</v>
      </c>
      <c r="X46" s="105">
        <f>財務三表②!AE58+財務三表②!AE63</f>
        <v>0</v>
      </c>
      <c r="Y46" s="105">
        <f>財務三表②!AF58+財務三表②!AF63</f>
        <v>0</v>
      </c>
      <c r="Z46" s="105">
        <f>財務三表②!AG58+財務三表②!AG63</f>
        <v>0</v>
      </c>
      <c r="AA46" s="105">
        <f>財務三表②!AH58+財務三表②!AH63</f>
        <v>0</v>
      </c>
      <c r="AB46" s="105">
        <f>財務三表②!AI58+財務三表②!AI63</f>
        <v>0</v>
      </c>
      <c r="AC46" s="105">
        <f>財務三表②!AJ58+財務三表②!AJ63</f>
        <v>0</v>
      </c>
      <c r="AD46" s="105">
        <f>財務三表②!AK58+財務三表②!AK63</f>
        <v>0</v>
      </c>
      <c r="AE46" s="105">
        <f>財務三表②!AL58+財務三表②!AL63</f>
        <v>0</v>
      </c>
      <c r="AF46" s="105">
        <f>財務三表②!AM58+財務三表②!AM63</f>
        <v>0</v>
      </c>
      <c r="AG46" s="105">
        <f>財務三表②!AN58+財務三表②!AN63</f>
        <v>0</v>
      </c>
      <c r="AH46" s="105">
        <f>財務三表②!AO58+財務三表②!AO63</f>
        <v>0</v>
      </c>
      <c r="AI46" s="105">
        <f>財務三表②!AP58+財務三表②!AP63</f>
        <v>0</v>
      </c>
      <c r="AJ46" s="105">
        <f>財務三表②!AQ58+財務三表②!AQ63</f>
        <v>0</v>
      </c>
      <c r="AK46" s="105">
        <f>財務三表②!AR58+財務三表②!AR63</f>
        <v>0</v>
      </c>
      <c r="AL46" s="105">
        <f>財務三表②!AS58+財務三表②!AS63</f>
        <v>0</v>
      </c>
      <c r="AM46" s="105">
        <f>財務三表②!AT58+財務三表②!AT63</f>
        <v>0</v>
      </c>
      <c r="AN46" s="105">
        <f>財務三表②!AU58+財務三表②!AU63</f>
        <v>0</v>
      </c>
      <c r="AO46" s="105">
        <f>財務三表②!AV58+財務三表②!AV63</f>
        <v>0</v>
      </c>
      <c r="AP46" s="105">
        <f>財務三表②!AW58+財務三表②!AW63</f>
        <v>0</v>
      </c>
      <c r="AQ46" s="105">
        <f>財務三表②!AX58+財務三表②!AX63</f>
        <v>0</v>
      </c>
      <c r="AR46" s="105">
        <f>財務三表②!AY58+財務三表②!AY63</f>
        <v>0</v>
      </c>
      <c r="AS46" s="105">
        <f>財務三表②!AZ58+財務三表②!AZ63</f>
        <v>0</v>
      </c>
      <c r="AT46" s="105">
        <f>財務三表②!BA58+財務三表②!BA63</f>
        <v>0</v>
      </c>
      <c r="AU46" s="105">
        <f>財務三表②!BB58+財務三表②!BB63</f>
        <v>0</v>
      </c>
      <c r="AV46" s="105">
        <f>財務三表②!BC58+財務三表②!BC63</f>
        <v>0</v>
      </c>
      <c r="AW46" s="105">
        <f>財務三表②!BD58+財務三表②!BD63</f>
        <v>0</v>
      </c>
      <c r="AX46" s="105">
        <f>財務三表②!BE58+財務三表②!BE63</f>
        <v>0</v>
      </c>
      <c r="AY46" s="105">
        <f>財務三表②!BF58+財務三表②!BF63</f>
        <v>0</v>
      </c>
      <c r="AZ46" s="105">
        <f>財務三表②!BG58+財務三表②!BG63</f>
        <v>0</v>
      </c>
      <c r="BA46" s="82">
        <f>財務三表②!BH58+財務三表②!BH63</f>
        <v>0</v>
      </c>
    </row>
    <row r="47" spans="2:53" ht="20.100000000000001" customHeight="1">
      <c r="B47" s="50"/>
      <c r="C47" s="212"/>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41"/>
    </row>
    <row r="48" spans="2:53" ht="20.100000000000001" customHeight="1">
      <c r="B48" s="48" t="s">
        <v>173</v>
      </c>
      <c r="C48" s="11"/>
      <c r="D48" s="105">
        <f t="shared" ref="D48:AI48" ca="1" si="19">SUM(D49:D50)</f>
        <v>0</v>
      </c>
      <c r="E48" s="105">
        <f t="shared" ca="1" si="19"/>
        <v>0</v>
      </c>
      <c r="F48" s="105">
        <f t="shared" ca="1" si="19"/>
        <v>0</v>
      </c>
      <c r="G48" s="105">
        <f t="shared" ca="1" si="19"/>
        <v>0</v>
      </c>
      <c r="H48" s="105">
        <f t="shared" ca="1" si="19"/>
        <v>0</v>
      </c>
      <c r="I48" s="105">
        <f t="shared" ca="1" si="19"/>
        <v>0</v>
      </c>
      <c r="J48" s="105">
        <f t="shared" ca="1" si="19"/>
        <v>0</v>
      </c>
      <c r="K48" s="105">
        <f t="shared" ca="1" si="19"/>
        <v>0</v>
      </c>
      <c r="L48" s="105">
        <f t="shared" ca="1" si="19"/>
        <v>0</v>
      </c>
      <c r="M48" s="105">
        <f t="shared" ca="1" si="19"/>
        <v>0</v>
      </c>
      <c r="N48" s="105">
        <f t="shared" ca="1" si="19"/>
        <v>0</v>
      </c>
      <c r="O48" s="105">
        <f t="shared" ca="1" si="19"/>
        <v>0</v>
      </c>
      <c r="P48" s="105">
        <f t="shared" ca="1" si="19"/>
        <v>0</v>
      </c>
      <c r="Q48" s="105">
        <f t="shared" ca="1" si="19"/>
        <v>0</v>
      </c>
      <c r="R48" s="105">
        <f t="shared" ca="1" si="19"/>
        <v>0</v>
      </c>
      <c r="S48" s="105">
        <f t="shared" ca="1" si="19"/>
        <v>0</v>
      </c>
      <c r="T48" s="105">
        <f t="shared" ca="1" si="19"/>
        <v>0</v>
      </c>
      <c r="U48" s="105">
        <f t="shared" ca="1" si="19"/>
        <v>0</v>
      </c>
      <c r="V48" s="105">
        <f t="shared" ca="1" si="19"/>
        <v>0</v>
      </c>
      <c r="W48" s="105">
        <f t="shared" ca="1" si="19"/>
        <v>0</v>
      </c>
      <c r="X48" s="105">
        <f t="shared" ca="1" si="19"/>
        <v>0</v>
      </c>
      <c r="Y48" s="105">
        <f t="shared" ca="1" si="19"/>
        <v>0</v>
      </c>
      <c r="Z48" s="105">
        <f t="shared" ca="1" si="19"/>
        <v>0</v>
      </c>
      <c r="AA48" s="105">
        <f t="shared" ca="1" si="19"/>
        <v>0</v>
      </c>
      <c r="AB48" s="105">
        <f t="shared" ca="1" si="19"/>
        <v>0</v>
      </c>
      <c r="AC48" s="105">
        <f t="shared" ca="1" si="19"/>
        <v>0</v>
      </c>
      <c r="AD48" s="105">
        <f t="shared" ca="1" si="19"/>
        <v>0</v>
      </c>
      <c r="AE48" s="105">
        <f t="shared" ca="1" si="19"/>
        <v>0</v>
      </c>
      <c r="AF48" s="105">
        <f t="shared" ca="1" si="19"/>
        <v>0</v>
      </c>
      <c r="AG48" s="105">
        <f t="shared" ca="1" si="19"/>
        <v>0</v>
      </c>
      <c r="AH48" s="105">
        <f t="shared" ca="1" si="19"/>
        <v>0</v>
      </c>
      <c r="AI48" s="105">
        <f t="shared" ca="1" si="19"/>
        <v>0</v>
      </c>
      <c r="AJ48" s="105">
        <f t="shared" ref="AJ48:BA48" ca="1" si="20">SUM(AJ49:AJ50)</f>
        <v>0</v>
      </c>
      <c r="AK48" s="105">
        <f t="shared" ca="1" si="20"/>
        <v>0</v>
      </c>
      <c r="AL48" s="105">
        <f t="shared" ca="1" si="20"/>
        <v>0</v>
      </c>
      <c r="AM48" s="105">
        <f t="shared" ca="1" si="20"/>
        <v>0</v>
      </c>
      <c r="AN48" s="105">
        <f t="shared" ca="1" si="20"/>
        <v>0</v>
      </c>
      <c r="AO48" s="105">
        <f t="shared" ca="1" si="20"/>
        <v>0</v>
      </c>
      <c r="AP48" s="105">
        <f t="shared" ca="1" si="20"/>
        <v>0</v>
      </c>
      <c r="AQ48" s="105">
        <f t="shared" ca="1" si="20"/>
        <v>0</v>
      </c>
      <c r="AR48" s="105">
        <f t="shared" ca="1" si="20"/>
        <v>0</v>
      </c>
      <c r="AS48" s="105">
        <f t="shared" ca="1" si="20"/>
        <v>0</v>
      </c>
      <c r="AT48" s="105">
        <f t="shared" ca="1" si="20"/>
        <v>0</v>
      </c>
      <c r="AU48" s="105">
        <f t="shared" ca="1" si="20"/>
        <v>0</v>
      </c>
      <c r="AV48" s="105">
        <f t="shared" ca="1" si="20"/>
        <v>0</v>
      </c>
      <c r="AW48" s="105">
        <f t="shared" ca="1" si="20"/>
        <v>0</v>
      </c>
      <c r="AX48" s="105">
        <f t="shared" ca="1" si="20"/>
        <v>0</v>
      </c>
      <c r="AY48" s="105">
        <f t="shared" ca="1" si="20"/>
        <v>0</v>
      </c>
      <c r="AZ48" s="105">
        <f t="shared" ca="1" si="20"/>
        <v>0</v>
      </c>
      <c r="BA48" s="82">
        <f t="shared" ca="1" si="20"/>
        <v>0</v>
      </c>
    </row>
    <row r="49" spans="2:58" ht="20.100000000000001" customHeight="1">
      <c r="B49" s="49"/>
      <c r="C49" s="11" t="s">
        <v>163</v>
      </c>
      <c r="D49" s="105">
        <f ca="1">財務三表②!K72</f>
        <v>0</v>
      </c>
      <c r="E49" s="105">
        <f ca="1">財務三表②!L72</f>
        <v>0</v>
      </c>
      <c r="F49" s="105">
        <f ca="1">財務三表②!M72</f>
        <v>0</v>
      </c>
      <c r="G49" s="105">
        <f ca="1">財務三表②!N72</f>
        <v>0</v>
      </c>
      <c r="H49" s="105">
        <f ca="1">財務三表②!O72</f>
        <v>0</v>
      </c>
      <c r="I49" s="105">
        <f ca="1">財務三表②!P72</f>
        <v>0</v>
      </c>
      <c r="J49" s="105">
        <f ca="1">財務三表②!Q72</f>
        <v>0</v>
      </c>
      <c r="K49" s="105">
        <f ca="1">財務三表②!R72</f>
        <v>0</v>
      </c>
      <c r="L49" s="105">
        <f ca="1">財務三表②!S72</f>
        <v>0</v>
      </c>
      <c r="M49" s="105">
        <f ca="1">財務三表②!T72</f>
        <v>0</v>
      </c>
      <c r="N49" s="105">
        <f ca="1">財務三表②!U72</f>
        <v>0</v>
      </c>
      <c r="O49" s="105">
        <f ca="1">財務三表②!V72</f>
        <v>0</v>
      </c>
      <c r="P49" s="105">
        <f ca="1">財務三表②!W72</f>
        <v>0</v>
      </c>
      <c r="Q49" s="105">
        <f ca="1">財務三表②!X72</f>
        <v>0</v>
      </c>
      <c r="R49" s="105">
        <f ca="1">財務三表②!Y72</f>
        <v>0</v>
      </c>
      <c r="S49" s="105">
        <f ca="1">財務三表②!Z72</f>
        <v>0</v>
      </c>
      <c r="T49" s="105">
        <f ca="1">財務三表②!AA72</f>
        <v>0</v>
      </c>
      <c r="U49" s="105">
        <f ca="1">財務三表②!AB72</f>
        <v>0</v>
      </c>
      <c r="V49" s="105">
        <f ca="1">財務三表②!AC72</f>
        <v>0</v>
      </c>
      <c r="W49" s="105">
        <f ca="1">財務三表②!AD72</f>
        <v>0</v>
      </c>
      <c r="X49" s="105">
        <f ca="1">財務三表②!AE72</f>
        <v>0</v>
      </c>
      <c r="Y49" s="105">
        <f ca="1">財務三表②!AF72</f>
        <v>0</v>
      </c>
      <c r="Z49" s="105">
        <f ca="1">財務三表②!AG72</f>
        <v>0</v>
      </c>
      <c r="AA49" s="105">
        <f ca="1">財務三表②!AH72</f>
        <v>0</v>
      </c>
      <c r="AB49" s="105">
        <f ca="1">財務三表②!AI72</f>
        <v>0</v>
      </c>
      <c r="AC49" s="105">
        <f ca="1">財務三表②!AJ72</f>
        <v>0</v>
      </c>
      <c r="AD49" s="105">
        <f ca="1">財務三表②!AK72</f>
        <v>0</v>
      </c>
      <c r="AE49" s="105">
        <f ca="1">財務三表②!AL72</f>
        <v>0</v>
      </c>
      <c r="AF49" s="105">
        <f ca="1">財務三表②!AM72</f>
        <v>0</v>
      </c>
      <c r="AG49" s="105">
        <f ca="1">財務三表②!AN72</f>
        <v>0</v>
      </c>
      <c r="AH49" s="105">
        <f ca="1">財務三表②!AO72</f>
        <v>0</v>
      </c>
      <c r="AI49" s="105">
        <f ca="1">財務三表②!AP72</f>
        <v>0</v>
      </c>
      <c r="AJ49" s="105">
        <f ca="1">財務三表②!AQ72</f>
        <v>0</v>
      </c>
      <c r="AK49" s="105">
        <f ca="1">財務三表②!AR72</f>
        <v>0</v>
      </c>
      <c r="AL49" s="105">
        <f ca="1">財務三表②!AS72</f>
        <v>0</v>
      </c>
      <c r="AM49" s="105">
        <f ca="1">財務三表②!AT72</f>
        <v>0</v>
      </c>
      <c r="AN49" s="105">
        <f ca="1">財務三表②!AU72</f>
        <v>0</v>
      </c>
      <c r="AO49" s="105">
        <f ca="1">財務三表②!AV72</f>
        <v>0</v>
      </c>
      <c r="AP49" s="105">
        <f ca="1">財務三表②!AW72</f>
        <v>0</v>
      </c>
      <c r="AQ49" s="105">
        <f ca="1">財務三表②!AX72</f>
        <v>0</v>
      </c>
      <c r="AR49" s="105">
        <f ca="1">財務三表②!AY72</f>
        <v>0</v>
      </c>
      <c r="AS49" s="105">
        <f ca="1">財務三表②!AZ72</f>
        <v>0</v>
      </c>
      <c r="AT49" s="105">
        <f ca="1">財務三表②!BA72</f>
        <v>0</v>
      </c>
      <c r="AU49" s="105">
        <f ca="1">財務三表②!BB72</f>
        <v>0</v>
      </c>
      <c r="AV49" s="105">
        <f ca="1">財務三表②!BC72</f>
        <v>0</v>
      </c>
      <c r="AW49" s="105">
        <f ca="1">財務三表②!BD72</f>
        <v>0</v>
      </c>
      <c r="AX49" s="105">
        <f ca="1">財務三表②!BE72</f>
        <v>0</v>
      </c>
      <c r="AY49" s="105">
        <f ca="1">財務三表②!BF72</f>
        <v>0</v>
      </c>
      <c r="AZ49" s="105">
        <f ca="1">財務三表②!BG72</f>
        <v>0</v>
      </c>
      <c r="BA49" s="82">
        <f ca="1">財務三表②!BH72</f>
        <v>0</v>
      </c>
    </row>
    <row r="50" spans="2:58" ht="20.100000000000001" customHeight="1" thickBot="1">
      <c r="B50" s="239"/>
      <c r="C50" s="240"/>
      <c r="D50" s="165"/>
      <c r="E50" s="165"/>
      <c r="F50" s="165"/>
      <c r="G50" s="165"/>
      <c r="H50" s="165"/>
      <c r="I50" s="165"/>
      <c r="J50" s="165"/>
      <c r="K50" s="165"/>
      <c r="L50" s="165"/>
      <c r="M50" s="165"/>
      <c r="N50" s="165"/>
      <c r="O50" s="165"/>
      <c r="P50" s="165"/>
      <c r="Q50" s="165"/>
      <c r="R50" s="165"/>
      <c r="S50" s="165"/>
      <c r="T50" s="165"/>
      <c r="U50" s="165"/>
      <c r="V50" s="165"/>
      <c r="W50" s="165"/>
      <c r="X50" s="165"/>
      <c r="Y50" s="165"/>
      <c r="Z50" s="165"/>
      <c r="AA50" s="165"/>
      <c r="AB50" s="165"/>
      <c r="AC50" s="165"/>
      <c r="AD50" s="165"/>
      <c r="AE50" s="165"/>
      <c r="AF50" s="165"/>
      <c r="AG50" s="165"/>
      <c r="AH50" s="165"/>
      <c r="AI50" s="165"/>
      <c r="AJ50" s="165"/>
      <c r="AK50" s="165"/>
      <c r="AL50" s="165"/>
      <c r="AM50" s="165"/>
      <c r="AN50" s="165"/>
      <c r="AO50" s="165"/>
      <c r="AP50" s="165"/>
      <c r="AQ50" s="165"/>
      <c r="AR50" s="165"/>
      <c r="AS50" s="165"/>
      <c r="AT50" s="165"/>
      <c r="AU50" s="165"/>
      <c r="AV50" s="165"/>
      <c r="AW50" s="165"/>
      <c r="AX50" s="165"/>
      <c r="AY50" s="165"/>
      <c r="AZ50" s="165"/>
      <c r="BA50" s="166"/>
    </row>
    <row r="51" spans="2:58" ht="20.100000000000001" customHeight="1" thickBot="1">
      <c r="B51" s="171" t="s">
        <v>103</v>
      </c>
      <c r="C51" s="172"/>
      <c r="D51" s="173">
        <f t="shared" ref="D51:AI51" ca="1" si="21">IFERROR(D43/D48,0)</f>
        <v>0</v>
      </c>
      <c r="E51" s="173">
        <f t="shared" ca="1" si="21"/>
        <v>0</v>
      </c>
      <c r="F51" s="173">
        <f t="shared" ca="1" si="21"/>
        <v>0</v>
      </c>
      <c r="G51" s="173">
        <f t="shared" ca="1" si="21"/>
        <v>0</v>
      </c>
      <c r="H51" s="173">
        <f t="shared" ca="1" si="21"/>
        <v>0</v>
      </c>
      <c r="I51" s="173">
        <f t="shared" ca="1" si="21"/>
        <v>0</v>
      </c>
      <c r="J51" s="173">
        <f t="shared" ca="1" si="21"/>
        <v>0</v>
      </c>
      <c r="K51" s="173">
        <f t="shared" ca="1" si="21"/>
        <v>0</v>
      </c>
      <c r="L51" s="173">
        <f t="shared" ca="1" si="21"/>
        <v>0</v>
      </c>
      <c r="M51" s="173">
        <f t="shared" ca="1" si="21"/>
        <v>0</v>
      </c>
      <c r="N51" s="173">
        <f t="shared" ca="1" si="21"/>
        <v>0</v>
      </c>
      <c r="O51" s="173">
        <f t="shared" ca="1" si="21"/>
        <v>0</v>
      </c>
      <c r="P51" s="173">
        <f t="shared" ca="1" si="21"/>
        <v>0</v>
      </c>
      <c r="Q51" s="173">
        <f t="shared" ca="1" si="21"/>
        <v>0</v>
      </c>
      <c r="R51" s="173">
        <f t="shared" ca="1" si="21"/>
        <v>0</v>
      </c>
      <c r="S51" s="173">
        <f t="shared" ca="1" si="21"/>
        <v>0</v>
      </c>
      <c r="T51" s="173">
        <f t="shared" ca="1" si="21"/>
        <v>0</v>
      </c>
      <c r="U51" s="173">
        <f t="shared" ca="1" si="21"/>
        <v>0</v>
      </c>
      <c r="V51" s="173">
        <f t="shared" ca="1" si="21"/>
        <v>0</v>
      </c>
      <c r="W51" s="173">
        <f t="shared" ca="1" si="21"/>
        <v>0</v>
      </c>
      <c r="X51" s="173">
        <f t="shared" ca="1" si="21"/>
        <v>0</v>
      </c>
      <c r="Y51" s="173">
        <f t="shared" ca="1" si="21"/>
        <v>0</v>
      </c>
      <c r="Z51" s="173">
        <f t="shared" ca="1" si="21"/>
        <v>0</v>
      </c>
      <c r="AA51" s="173">
        <f t="shared" ca="1" si="21"/>
        <v>0</v>
      </c>
      <c r="AB51" s="173">
        <f t="shared" ca="1" si="21"/>
        <v>0</v>
      </c>
      <c r="AC51" s="173">
        <f t="shared" ca="1" si="21"/>
        <v>0</v>
      </c>
      <c r="AD51" s="173">
        <f t="shared" ca="1" si="21"/>
        <v>0</v>
      </c>
      <c r="AE51" s="173">
        <f t="shared" ca="1" si="21"/>
        <v>0</v>
      </c>
      <c r="AF51" s="173">
        <f t="shared" ca="1" si="21"/>
        <v>0</v>
      </c>
      <c r="AG51" s="173">
        <f t="shared" ca="1" si="21"/>
        <v>0</v>
      </c>
      <c r="AH51" s="173">
        <f t="shared" ca="1" si="21"/>
        <v>0</v>
      </c>
      <c r="AI51" s="173">
        <f t="shared" ca="1" si="21"/>
        <v>0</v>
      </c>
      <c r="AJ51" s="173">
        <f t="shared" ref="AJ51:BA51" ca="1" si="22">IFERROR(AJ43/AJ48,0)</f>
        <v>0</v>
      </c>
      <c r="AK51" s="173">
        <f t="shared" ca="1" si="22"/>
        <v>0</v>
      </c>
      <c r="AL51" s="173">
        <f t="shared" ca="1" si="22"/>
        <v>0</v>
      </c>
      <c r="AM51" s="173">
        <f t="shared" ca="1" si="22"/>
        <v>0</v>
      </c>
      <c r="AN51" s="173">
        <f t="shared" ca="1" si="22"/>
        <v>0</v>
      </c>
      <c r="AO51" s="173">
        <f t="shared" ca="1" si="22"/>
        <v>0</v>
      </c>
      <c r="AP51" s="173">
        <f t="shared" ca="1" si="22"/>
        <v>0</v>
      </c>
      <c r="AQ51" s="173">
        <f t="shared" ca="1" si="22"/>
        <v>0</v>
      </c>
      <c r="AR51" s="173">
        <f t="shared" ca="1" si="22"/>
        <v>0</v>
      </c>
      <c r="AS51" s="173">
        <f t="shared" ca="1" si="22"/>
        <v>0</v>
      </c>
      <c r="AT51" s="173">
        <f t="shared" ca="1" si="22"/>
        <v>0</v>
      </c>
      <c r="AU51" s="173">
        <f t="shared" ca="1" si="22"/>
        <v>0</v>
      </c>
      <c r="AV51" s="173">
        <f t="shared" ca="1" si="22"/>
        <v>0</v>
      </c>
      <c r="AW51" s="173">
        <f t="shared" ca="1" si="22"/>
        <v>0</v>
      </c>
      <c r="AX51" s="173">
        <f t="shared" ca="1" si="22"/>
        <v>0</v>
      </c>
      <c r="AY51" s="173">
        <f t="shared" ca="1" si="22"/>
        <v>0</v>
      </c>
      <c r="AZ51" s="173">
        <f t="shared" ca="1" si="22"/>
        <v>0</v>
      </c>
      <c r="BA51" s="174">
        <f t="shared" ca="1" si="22"/>
        <v>0</v>
      </c>
    </row>
    <row r="53" spans="2:58" ht="16.5" thickBot="1">
      <c r="B53" s="2" t="s">
        <v>452</v>
      </c>
      <c r="D53" s="223" t="s">
        <v>202</v>
      </c>
      <c r="E53" s="221" t="s">
        <v>226</v>
      </c>
    </row>
    <row r="54" spans="2:58">
      <c r="B54" s="54" t="s">
        <v>62</v>
      </c>
      <c r="C54" s="55"/>
      <c r="D54" s="394" t="s">
        <v>97</v>
      </c>
      <c r="E54" s="55"/>
      <c r="F54" s="55"/>
      <c r="G54" s="55"/>
      <c r="H54" s="395"/>
      <c r="I54" s="391" t="s">
        <v>62</v>
      </c>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c r="AT54" s="391"/>
      <c r="AU54" s="391"/>
      <c r="AV54" s="391"/>
      <c r="AW54" s="391"/>
      <c r="AX54" s="391"/>
      <c r="AY54" s="391"/>
      <c r="AZ54" s="391"/>
      <c r="BA54" s="391"/>
      <c r="BB54" s="391"/>
      <c r="BC54" s="391"/>
      <c r="BD54" s="391"/>
      <c r="BE54" s="391"/>
      <c r="BF54" s="392"/>
    </row>
    <row r="55" spans="2:58">
      <c r="B55" s="246"/>
      <c r="C55" s="268"/>
      <c r="D55" s="162"/>
      <c r="E55" s="268"/>
      <c r="F55" s="268"/>
      <c r="G55" s="268"/>
      <c r="H55" s="388"/>
      <c r="I55" s="393">
        <v>1</v>
      </c>
      <c r="J55" s="389">
        <v>2</v>
      </c>
      <c r="K55" s="389">
        <v>3</v>
      </c>
      <c r="L55" s="389">
        <v>4</v>
      </c>
      <c r="M55" s="389">
        <v>5</v>
      </c>
      <c r="N55" s="389">
        <v>6</v>
      </c>
      <c r="O55" s="389">
        <v>7</v>
      </c>
      <c r="P55" s="389">
        <v>8</v>
      </c>
      <c r="Q55" s="389">
        <v>9</v>
      </c>
      <c r="R55" s="389">
        <v>10</v>
      </c>
      <c r="S55" s="389">
        <v>11</v>
      </c>
      <c r="T55" s="389">
        <v>12</v>
      </c>
      <c r="U55" s="389">
        <v>13</v>
      </c>
      <c r="V55" s="389">
        <v>14</v>
      </c>
      <c r="W55" s="389">
        <v>15</v>
      </c>
      <c r="X55" s="389">
        <v>16</v>
      </c>
      <c r="Y55" s="389">
        <v>17</v>
      </c>
      <c r="Z55" s="389">
        <v>18</v>
      </c>
      <c r="AA55" s="389">
        <v>19</v>
      </c>
      <c r="AB55" s="389">
        <v>20</v>
      </c>
      <c r="AC55" s="389">
        <v>21</v>
      </c>
      <c r="AD55" s="389">
        <v>22</v>
      </c>
      <c r="AE55" s="389">
        <v>23</v>
      </c>
      <c r="AF55" s="389">
        <v>24</v>
      </c>
      <c r="AG55" s="389">
        <v>25</v>
      </c>
      <c r="AH55" s="389">
        <v>26</v>
      </c>
      <c r="AI55" s="389">
        <v>27</v>
      </c>
      <c r="AJ55" s="389">
        <v>28</v>
      </c>
      <c r="AK55" s="389">
        <v>29</v>
      </c>
      <c r="AL55" s="389">
        <v>30</v>
      </c>
      <c r="AM55" s="389">
        <v>31</v>
      </c>
      <c r="AN55" s="389">
        <v>32</v>
      </c>
      <c r="AO55" s="389">
        <v>33</v>
      </c>
      <c r="AP55" s="389">
        <v>34</v>
      </c>
      <c r="AQ55" s="389">
        <v>35</v>
      </c>
      <c r="AR55" s="389">
        <v>36</v>
      </c>
      <c r="AS55" s="389">
        <v>37</v>
      </c>
      <c r="AT55" s="389">
        <v>38</v>
      </c>
      <c r="AU55" s="389">
        <v>39</v>
      </c>
      <c r="AV55" s="389">
        <v>40</v>
      </c>
      <c r="AW55" s="389">
        <v>41</v>
      </c>
      <c r="AX55" s="389">
        <v>42</v>
      </c>
      <c r="AY55" s="389">
        <v>43</v>
      </c>
      <c r="AZ55" s="389">
        <v>44</v>
      </c>
      <c r="BA55" s="389">
        <v>45</v>
      </c>
      <c r="BB55" s="389">
        <v>46</v>
      </c>
      <c r="BC55" s="389">
        <v>47</v>
      </c>
      <c r="BD55" s="389">
        <v>48</v>
      </c>
      <c r="BE55" s="389">
        <v>49</v>
      </c>
      <c r="BF55" s="390">
        <v>50</v>
      </c>
    </row>
    <row r="56" spans="2:58">
      <c r="B56" s="51" t="s">
        <v>63</v>
      </c>
      <c r="C56" s="11"/>
      <c r="D56" s="449">
        <f>財務三表②!F127</f>
        <v>0</v>
      </c>
      <c r="E56" s="449">
        <f>D56+1</f>
        <v>1</v>
      </c>
      <c r="F56" s="449">
        <f>E56+1</f>
        <v>2</v>
      </c>
      <c r="G56" s="449">
        <f>F56+1</f>
        <v>3</v>
      </c>
      <c r="H56" s="449">
        <f>G56+1</f>
        <v>4</v>
      </c>
      <c r="I56" s="375">
        <f>G8</f>
        <v>0</v>
      </c>
      <c r="J56" s="375">
        <f>I56+1</f>
        <v>1</v>
      </c>
      <c r="K56" s="375">
        <f t="shared" ref="K56:BF56" si="23">J56+1</f>
        <v>2</v>
      </c>
      <c r="L56" s="375">
        <f t="shared" si="23"/>
        <v>3</v>
      </c>
      <c r="M56" s="375">
        <f t="shared" si="23"/>
        <v>4</v>
      </c>
      <c r="N56" s="375">
        <f t="shared" si="23"/>
        <v>5</v>
      </c>
      <c r="O56" s="375">
        <f t="shared" si="23"/>
        <v>6</v>
      </c>
      <c r="P56" s="375">
        <f t="shared" si="23"/>
        <v>7</v>
      </c>
      <c r="Q56" s="375">
        <f t="shared" si="23"/>
        <v>8</v>
      </c>
      <c r="R56" s="375">
        <f t="shared" si="23"/>
        <v>9</v>
      </c>
      <c r="S56" s="375">
        <f t="shared" si="23"/>
        <v>10</v>
      </c>
      <c r="T56" s="375">
        <f t="shared" si="23"/>
        <v>11</v>
      </c>
      <c r="U56" s="375">
        <f t="shared" si="23"/>
        <v>12</v>
      </c>
      <c r="V56" s="375">
        <f t="shared" si="23"/>
        <v>13</v>
      </c>
      <c r="W56" s="375">
        <f t="shared" si="23"/>
        <v>14</v>
      </c>
      <c r="X56" s="375">
        <f t="shared" si="23"/>
        <v>15</v>
      </c>
      <c r="Y56" s="375">
        <f t="shared" si="23"/>
        <v>16</v>
      </c>
      <c r="Z56" s="375">
        <f t="shared" si="23"/>
        <v>17</v>
      </c>
      <c r="AA56" s="375">
        <f t="shared" si="23"/>
        <v>18</v>
      </c>
      <c r="AB56" s="375">
        <f t="shared" si="23"/>
        <v>19</v>
      </c>
      <c r="AC56" s="375">
        <f t="shared" si="23"/>
        <v>20</v>
      </c>
      <c r="AD56" s="375">
        <f t="shared" si="23"/>
        <v>21</v>
      </c>
      <c r="AE56" s="375">
        <f t="shared" si="23"/>
        <v>22</v>
      </c>
      <c r="AF56" s="375">
        <f t="shared" si="23"/>
        <v>23</v>
      </c>
      <c r="AG56" s="375">
        <f t="shared" si="23"/>
        <v>24</v>
      </c>
      <c r="AH56" s="375">
        <f t="shared" si="23"/>
        <v>25</v>
      </c>
      <c r="AI56" s="375">
        <f t="shared" si="23"/>
        <v>26</v>
      </c>
      <c r="AJ56" s="375">
        <f t="shared" si="23"/>
        <v>27</v>
      </c>
      <c r="AK56" s="375">
        <f t="shared" si="23"/>
        <v>28</v>
      </c>
      <c r="AL56" s="375">
        <f t="shared" si="23"/>
        <v>29</v>
      </c>
      <c r="AM56" s="375">
        <f t="shared" si="23"/>
        <v>30</v>
      </c>
      <c r="AN56" s="375">
        <f t="shared" si="23"/>
        <v>31</v>
      </c>
      <c r="AO56" s="375">
        <f t="shared" si="23"/>
        <v>32</v>
      </c>
      <c r="AP56" s="375">
        <f t="shared" si="23"/>
        <v>33</v>
      </c>
      <c r="AQ56" s="375">
        <f t="shared" si="23"/>
        <v>34</v>
      </c>
      <c r="AR56" s="375">
        <f t="shared" si="23"/>
        <v>35</v>
      </c>
      <c r="AS56" s="375">
        <f t="shared" si="23"/>
        <v>36</v>
      </c>
      <c r="AT56" s="375">
        <f t="shared" si="23"/>
        <v>37</v>
      </c>
      <c r="AU56" s="375">
        <f t="shared" si="23"/>
        <v>38</v>
      </c>
      <c r="AV56" s="375">
        <f t="shared" si="23"/>
        <v>39</v>
      </c>
      <c r="AW56" s="375">
        <f t="shared" si="23"/>
        <v>40</v>
      </c>
      <c r="AX56" s="375">
        <f t="shared" si="23"/>
        <v>41</v>
      </c>
      <c r="AY56" s="375">
        <f t="shared" si="23"/>
        <v>42</v>
      </c>
      <c r="AZ56" s="375">
        <f t="shared" si="23"/>
        <v>43</v>
      </c>
      <c r="BA56" s="375">
        <f t="shared" si="23"/>
        <v>44</v>
      </c>
      <c r="BB56" s="375">
        <f t="shared" si="23"/>
        <v>45</v>
      </c>
      <c r="BC56" s="375">
        <f t="shared" si="23"/>
        <v>46</v>
      </c>
      <c r="BD56" s="375">
        <f t="shared" si="23"/>
        <v>47</v>
      </c>
      <c r="BE56" s="375">
        <f t="shared" si="23"/>
        <v>48</v>
      </c>
      <c r="BF56" s="376">
        <f t="shared" si="23"/>
        <v>49</v>
      </c>
    </row>
    <row r="57" spans="2:58">
      <c r="B57" s="51" t="s">
        <v>454</v>
      </c>
      <c r="C57" s="11"/>
      <c r="D57" s="398">
        <f>ABS(財務三表②!F150+財務三表②!F152)</f>
        <v>0</v>
      </c>
      <c r="E57" s="398">
        <f>ABS(財務三表②!G150+財務三表②!G152)</f>
        <v>0</v>
      </c>
      <c r="F57" s="398">
        <f>ABS(財務三表②!H150+財務三表②!H152)</f>
        <v>0</v>
      </c>
      <c r="G57" s="398">
        <f>ABS(財務三表②!I150+財務三表②!I152)</f>
        <v>0</v>
      </c>
      <c r="H57" s="398">
        <f>ABS(財務三表②!J150+財務三表②!J152)</f>
        <v>0</v>
      </c>
      <c r="I57" s="105">
        <f>ABS(財務三表②!K150+財務三表②!K152)</f>
        <v>0</v>
      </c>
      <c r="J57" s="105">
        <f>ABS(財務三表②!L150+財務三表②!L152)</f>
        <v>0</v>
      </c>
      <c r="K57" s="105">
        <f>ABS(財務三表②!M150+財務三表②!M152)</f>
        <v>0</v>
      </c>
      <c r="L57" s="105">
        <f>ABS(財務三表②!N150+財務三表②!N152)</f>
        <v>0</v>
      </c>
      <c r="M57" s="105">
        <f>ABS(財務三表②!O150+財務三表②!O152)</f>
        <v>0</v>
      </c>
      <c r="N57" s="105">
        <f>ABS(財務三表②!P150+財務三表②!P152)</f>
        <v>0</v>
      </c>
      <c r="O57" s="105">
        <f>ABS(財務三表②!Q150+財務三表②!Q152)</f>
        <v>0</v>
      </c>
      <c r="P57" s="105">
        <f>ABS(財務三表②!R150+財務三表②!R152)</f>
        <v>0</v>
      </c>
      <c r="Q57" s="105">
        <f>ABS(財務三表②!S150+財務三表②!S152)</f>
        <v>0</v>
      </c>
      <c r="R57" s="105">
        <f>ABS(財務三表②!T150+財務三表②!T152)</f>
        <v>0</v>
      </c>
      <c r="S57" s="105">
        <f>ABS(財務三表②!U150+財務三表②!U152)</f>
        <v>0</v>
      </c>
      <c r="T57" s="105">
        <f>ABS(財務三表②!V150+財務三表②!V152)</f>
        <v>0</v>
      </c>
      <c r="U57" s="105">
        <f>ABS(財務三表②!W150+財務三表②!W152)</f>
        <v>0</v>
      </c>
      <c r="V57" s="105">
        <f>ABS(財務三表②!X150+財務三表②!X152)</f>
        <v>0</v>
      </c>
      <c r="W57" s="105">
        <f>ABS(財務三表②!Y150+財務三表②!Y152)</f>
        <v>0</v>
      </c>
      <c r="X57" s="105">
        <f>ABS(財務三表②!Z150+財務三表②!Z152)</f>
        <v>0</v>
      </c>
      <c r="Y57" s="105">
        <f>ABS(財務三表②!AA150+財務三表②!AA152)</f>
        <v>0</v>
      </c>
      <c r="Z57" s="105">
        <f>ABS(財務三表②!AB150+財務三表②!AB152)</f>
        <v>0</v>
      </c>
      <c r="AA57" s="105">
        <f>ABS(財務三表②!AC150+財務三表②!AC152)</f>
        <v>0</v>
      </c>
      <c r="AB57" s="105">
        <f>ABS(財務三表②!AD150+財務三表②!AD152)</f>
        <v>0</v>
      </c>
      <c r="AC57" s="105">
        <f>ABS(財務三表②!AE150+財務三表②!AE152)</f>
        <v>0</v>
      </c>
      <c r="AD57" s="105">
        <f>ABS(財務三表②!AF150+財務三表②!AF152)</f>
        <v>0</v>
      </c>
      <c r="AE57" s="105">
        <f>ABS(財務三表②!AG150+財務三表②!AG152)</f>
        <v>0</v>
      </c>
      <c r="AF57" s="105">
        <f>ABS(財務三表②!AH150+財務三表②!AH152)</f>
        <v>0</v>
      </c>
      <c r="AG57" s="105">
        <f>ABS(財務三表②!AI150+財務三表②!AI152)</f>
        <v>0</v>
      </c>
      <c r="AH57" s="105">
        <f>ABS(財務三表②!AJ150+財務三表②!AJ152)</f>
        <v>0</v>
      </c>
      <c r="AI57" s="105">
        <f>ABS(財務三表②!AK150+財務三表②!AK152)</f>
        <v>0</v>
      </c>
      <c r="AJ57" s="105">
        <f>ABS(財務三表②!AL150+財務三表②!AL152)</f>
        <v>0</v>
      </c>
      <c r="AK57" s="105">
        <f>ABS(財務三表②!AM150+財務三表②!AM152)</f>
        <v>0</v>
      </c>
      <c r="AL57" s="105">
        <f>ABS(財務三表②!AN150+財務三表②!AN152)</f>
        <v>0</v>
      </c>
      <c r="AM57" s="105">
        <f>ABS(財務三表②!AO150+財務三表②!AO152)</f>
        <v>0</v>
      </c>
      <c r="AN57" s="105">
        <f>ABS(財務三表②!AP150+財務三表②!AP152)</f>
        <v>0</v>
      </c>
      <c r="AO57" s="105">
        <f>ABS(財務三表②!AQ150+財務三表②!AQ152)</f>
        <v>0</v>
      </c>
      <c r="AP57" s="105">
        <f>ABS(財務三表②!AR150+財務三表②!AR152)</f>
        <v>0</v>
      </c>
      <c r="AQ57" s="105">
        <f>ABS(財務三表②!AS150+財務三表②!AS152)</f>
        <v>0</v>
      </c>
      <c r="AR57" s="105">
        <f>ABS(財務三表②!AT150+財務三表②!AT152)</f>
        <v>0</v>
      </c>
      <c r="AS57" s="105">
        <f>ABS(財務三表②!AU150+財務三表②!AU152)</f>
        <v>0</v>
      </c>
      <c r="AT57" s="105">
        <f>ABS(財務三表②!AV150+財務三表②!AV152)</f>
        <v>0</v>
      </c>
      <c r="AU57" s="105">
        <f>ABS(財務三表②!AW150+財務三表②!AW152)</f>
        <v>0</v>
      </c>
      <c r="AV57" s="105">
        <f>ABS(財務三表②!AX150+財務三表②!AX152)</f>
        <v>0</v>
      </c>
      <c r="AW57" s="105">
        <f>ABS(財務三表②!AY150+財務三表②!AY152)</f>
        <v>0</v>
      </c>
      <c r="AX57" s="105">
        <f>ABS(財務三表②!AZ150+財務三表②!AZ152)</f>
        <v>0</v>
      </c>
      <c r="AY57" s="105">
        <f>ABS(財務三表②!BA150+財務三表②!BA152)</f>
        <v>0</v>
      </c>
      <c r="AZ57" s="105">
        <f>ABS(財務三表②!BB150+財務三表②!BB152)</f>
        <v>0</v>
      </c>
      <c r="BA57" s="105">
        <f>ABS(財務三表②!BC150+財務三表②!BC152)</f>
        <v>0</v>
      </c>
      <c r="BB57" s="105">
        <f>ABS(財務三表②!BD150+財務三表②!BD152)</f>
        <v>0</v>
      </c>
      <c r="BC57" s="105">
        <f>ABS(財務三表②!BE150+財務三表②!BE152)</f>
        <v>0</v>
      </c>
      <c r="BD57" s="105">
        <f>ABS(財務三表②!BF150+財務三表②!BF152)</f>
        <v>0</v>
      </c>
      <c r="BE57" s="105">
        <f>ABS(財務三表②!BG150+財務三表②!BG152)</f>
        <v>0</v>
      </c>
      <c r="BF57" s="82">
        <f>ABS(財務三表②!BH150+財務三表②!BH152)</f>
        <v>0</v>
      </c>
    </row>
    <row r="58" spans="2:58">
      <c r="B58" s="51" t="s">
        <v>455</v>
      </c>
      <c r="C58" s="11"/>
      <c r="D58" s="450">
        <v>0</v>
      </c>
      <c r="E58" s="34">
        <v>0</v>
      </c>
      <c r="F58" s="34">
        <v>0</v>
      </c>
      <c r="G58" s="34">
        <v>0</v>
      </c>
      <c r="H58" s="34">
        <v>0</v>
      </c>
      <c r="I58" s="105">
        <f>財務三表②!K110</f>
        <v>0</v>
      </c>
      <c r="J58" s="105">
        <f>財務三表②!L110</f>
        <v>0</v>
      </c>
      <c r="K58" s="105">
        <f>財務三表②!M110</f>
        <v>0</v>
      </c>
      <c r="L58" s="105">
        <f>財務三表②!N110</f>
        <v>0</v>
      </c>
      <c r="M58" s="105">
        <f>財務三表②!O110</f>
        <v>0</v>
      </c>
      <c r="N58" s="105">
        <f>財務三表②!P110</f>
        <v>0</v>
      </c>
      <c r="O58" s="105">
        <f>財務三表②!Q110</f>
        <v>0</v>
      </c>
      <c r="P58" s="105">
        <f>財務三表②!R110</f>
        <v>0</v>
      </c>
      <c r="Q58" s="105">
        <f>財務三表②!S110</f>
        <v>0</v>
      </c>
      <c r="R58" s="105">
        <f>財務三表②!T110</f>
        <v>0</v>
      </c>
      <c r="S58" s="105">
        <f>財務三表②!U110</f>
        <v>0</v>
      </c>
      <c r="T58" s="105">
        <f>財務三表②!V110</f>
        <v>0</v>
      </c>
      <c r="U58" s="105">
        <f>財務三表②!W110</f>
        <v>0</v>
      </c>
      <c r="V58" s="105">
        <f>財務三表②!X110</f>
        <v>0</v>
      </c>
      <c r="W58" s="105">
        <f>財務三表②!Y110</f>
        <v>0</v>
      </c>
      <c r="X58" s="105">
        <f>財務三表②!Z110</f>
        <v>0</v>
      </c>
      <c r="Y58" s="105">
        <f>財務三表②!AA110</f>
        <v>0</v>
      </c>
      <c r="Z58" s="105">
        <f>財務三表②!AB110</f>
        <v>0</v>
      </c>
      <c r="AA58" s="105">
        <f>財務三表②!AC110</f>
        <v>0</v>
      </c>
      <c r="AB58" s="105">
        <f>財務三表②!AD110</f>
        <v>0</v>
      </c>
      <c r="AC58" s="105">
        <f>財務三表②!AE110</f>
        <v>0</v>
      </c>
      <c r="AD58" s="105">
        <f>財務三表②!AF110</f>
        <v>0</v>
      </c>
      <c r="AE58" s="105">
        <f>財務三表②!AG110</f>
        <v>0</v>
      </c>
      <c r="AF58" s="105">
        <f>財務三表②!AH110</f>
        <v>0</v>
      </c>
      <c r="AG58" s="105">
        <f>財務三表②!AI110</f>
        <v>0</v>
      </c>
      <c r="AH58" s="105">
        <f>財務三表②!AJ110</f>
        <v>0</v>
      </c>
      <c r="AI58" s="105">
        <f>財務三表②!AK110</f>
        <v>0</v>
      </c>
      <c r="AJ58" s="105">
        <f>財務三表②!AL110</f>
        <v>0</v>
      </c>
      <c r="AK58" s="105">
        <f>財務三表②!AM110</f>
        <v>0</v>
      </c>
      <c r="AL58" s="105">
        <f>財務三表②!AN110</f>
        <v>0</v>
      </c>
      <c r="AM58" s="105">
        <f>財務三表②!AO110</f>
        <v>0</v>
      </c>
      <c r="AN58" s="105">
        <f>財務三表②!AP110</f>
        <v>0</v>
      </c>
      <c r="AO58" s="105">
        <f>財務三表②!AQ110</f>
        <v>0</v>
      </c>
      <c r="AP58" s="105">
        <f>財務三表②!AR110</f>
        <v>0</v>
      </c>
      <c r="AQ58" s="105">
        <f>財務三表②!AS110</f>
        <v>0</v>
      </c>
      <c r="AR58" s="105">
        <f>財務三表②!AT110</f>
        <v>0</v>
      </c>
      <c r="AS58" s="105">
        <f>財務三表②!AU110</f>
        <v>0</v>
      </c>
      <c r="AT58" s="105">
        <f>財務三表②!AV110</f>
        <v>0</v>
      </c>
      <c r="AU58" s="105">
        <f>財務三表②!AW110</f>
        <v>0</v>
      </c>
      <c r="AV58" s="105">
        <f>財務三表②!AX110</f>
        <v>0</v>
      </c>
      <c r="AW58" s="105">
        <f>財務三表②!AY110</f>
        <v>0</v>
      </c>
      <c r="AX58" s="105">
        <f>財務三表②!AZ110</f>
        <v>0</v>
      </c>
      <c r="AY58" s="105">
        <f>財務三表②!BA110</f>
        <v>0</v>
      </c>
      <c r="AZ58" s="105">
        <f>財務三表②!BB110</f>
        <v>0</v>
      </c>
      <c r="BA58" s="105">
        <f>財務三表②!BC110</f>
        <v>0</v>
      </c>
      <c r="BB58" s="105">
        <f>財務三表②!BD110</f>
        <v>0</v>
      </c>
      <c r="BC58" s="105">
        <f>財務三表②!BE110</f>
        <v>0</v>
      </c>
      <c r="BD58" s="105">
        <f>財務三表②!BF110</f>
        <v>0</v>
      </c>
      <c r="BE58" s="105">
        <f>財務三表②!BG110</f>
        <v>0</v>
      </c>
      <c r="BF58" s="82">
        <f>財務三表②!BH110</f>
        <v>0</v>
      </c>
    </row>
    <row r="59" spans="2:58" ht="16.5" thickBot="1">
      <c r="B59" s="176" t="s">
        <v>456</v>
      </c>
      <c r="C59" s="177"/>
      <c r="D59" s="451">
        <v>0</v>
      </c>
      <c r="E59" s="165">
        <v>0</v>
      </c>
      <c r="F59" s="165">
        <v>0</v>
      </c>
      <c r="G59" s="165">
        <v>0</v>
      </c>
      <c r="H59" s="165">
        <v>0</v>
      </c>
      <c r="I59" s="77" t="str">
        <f>収入②!C19</f>
        <v/>
      </c>
      <c r="J59" s="77" t="str">
        <f>収入②!D19</f>
        <v/>
      </c>
      <c r="K59" s="77" t="str">
        <f>収入②!E19</f>
        <v/>
      </c>
      <c r="L59" s="77" t="str">
        <f>収入②!F19</f>
        <v/>
      </c>
      <c r="M59" s="77" t="str">
        <f>収入②!G19</f>
        <v/>
      </c>
      <c r="N59" s="77" t="str">
        <f>収入②!H19</f>
        <v/>
      </c>
      <c r="O59" s="77" t="str">
        <f>収入②!I19</f>
        <v/>
      </c>
      <c r="P59" s="77" t="str">
        <f>収入②!J19</f>
        <v/>
      </c>
      <c r="Q59" s="77" t="str">
        <f>収入②!K19</f>
        <v/>
      </c>
      <c r="R59" s="77" t="str">
        <f>収入②!L19</f>
        <v/>
      </c>
      <c r="S59" s="77" t="str">
        <f>収入②!M19</f>
        <v/>
      </c>
      <c r="T59" s="77" t="str">
        <f>収入②!N19</f>
        <v/>
      </c>
      <c r="U59" s="77" t="str">
        <f>収入②!O19</f>
        <v/>
      </c>
      <c r="V59" s="77" t="str">
        <f>収入②!P19</f>
        <v/>
      </c>
      <c r="W59" s="77" t="str">
        <f>収入②!Q19</f>
        <v/>
      </c>
      <c r="X59" s="77" t="str">
        <f>収入②!R19</f>
        <v/>
      </c>
      <c r="Y59" s="77" t="str">
        <f>収入②!S19</f>
        <v/>
      </c>
      <c r="Z59" s="77" t="str">
        <f>収入②!T19</f>
        <v/>
      </c>
      <c r="AA59" s="77" t="str">
        <f>収入②!U19</f>
        <v/>
      </c>
      <c r="AB59" s="77" t="str">
        <f>収入②!V19</f>
        <v/>
      </c>
      <c r="AC59" s="77" t="str">
        <f>収入②!W19</f>
        <v/>
      </c>
      <c r="AD59" s="77" t="str">
        <f>収入②!X19</f>
        <v/>
      </c>
      <c r="AE59" s="77" t="str">
        <f>収入②!Y19</f>
        <v/>
      </c>
      <c r="AF59" s="77" t="str">
        <f>収入②!Z19</f>
        <v/>
      </c>
      <c r="AG59" s="77" t="str">
        <f>収入②!AA19</f>
        <v/>
      </c>
      <c r="AH59" s="77" t="str">
        <f>収入②!AB19</f>
        <v/>
      </c>
      <c r="AI59" s="77" t="str">
        <f>収入②!AC19</f>
        <v/>
      </c>
      <c r="AJ59" s="77" t="str">
        <f>収入②!AD19</f>
        <v/>
      </c>
      <c r="AK59" s="77" t="str">
        <f>収入②!AE19</f>
        <v/>
      </c>
      <c r="AL59" s="77" t="str">
        <f>収入②!AF19</f>
        <v/>
      </c>
      <c r="AM59" s="77" t="str">
        <f>収入②!AG19</f>
        <v/>
      </c>
      <c r="AN59" s="77" t="str">
        <f>収入②!AH19</f>
        <v/>
      </c>
      <c r="AO59" s="77" t="str">
        <f>収入②!AI19</f>
        <v/>
      </c>
      <c r="AP59" s="77" t="str">
        <f>収入②!AJ19</f>
        <v/>
      </c>
      <c r="AQ59" s="77" t="str">
        <f>収入②!AK19</f>
        <v/>
      </c>
      <c r="AR59" s="77" t="str">
        <f>収入②!AL19</f>
        <v/>
      </c>
      <c r="AS59" s="77" t="str">
        <f>収入②!AM19</f>
        <v/>
      </c>
      <c r="AT59" s="77" t="str">
        <f>収入②!AN19</f>
        <v/>
      </c>
      <c r="AU59" s="77" t="str">
        <f>収入②!AO19</f>
        <v/>
      </c>
      <c r="AV59" s="77" t="str">
        <f>収入②!AP19</f>
        <v/>
      </c>
      <c r="AW59" s="77" t="str">
        <f>収入②!AQ19</f>
        <v/>
      </c>
      <c r="AX59" s="77" t="str">
        <f>収入②!AR19</f>
        <v/>
      </c>
      <c r="AY59" s="77" t="str">
        <f>収入②!AS19</f>
        <v/>
      </c>
      <c r="AZ59" s="77" t="str">
        <f>収入②!AT19</f>
        <v/>
      </c>
      <c r="BA59" s="77" t="str">
        <f>収入②!AU19</f>
        <v/>
      </c>
      <c r="BB59" s="77" t="str">
        <f>収入②!AV19</f>
        <v/>
      </c>
      <c r="BC59" s="77" t="str">
        <f>収入②!AW19</f>
        <v/>
      </c>
      <c r="BD59" s="77" t="str">
        <f>収入②!AX19</f>
        <v/>
      </c>
      <c r="BE59" s="77" t="str">
        <f>収入②!AY19</f>
        <v/>
      </c>
      <c r="BF59" s="78" t="str">
        <f>収入②!AZ19</f>
        <v/>
      </c>
    </row>
    <row r="60" spans="2:58" ht="16.5" thickBot="1"/>
    <row r="61" spans="2:58" ht="16.5" thickBot="1">
      <c r="B61" s="46" t="s">
        <v>457</v>
      </c>
      <c r="C61" s="292"/>
      <c r="D61" s="328"/>
      <c r="E61" s="1" t="s">
        <v>60</v>
      </c>
    </row>
    <row r="62" spans="2:58" ht="16.5" thickBot="1">
      <c r="B62" s="171" t="s">
        <v>460</v>
      </c>
      <c r="C62" s="172"/>
      <c r="D62" s="174" t="str" cm="1">
        <f t="array" ref="D62">IFERROR(1000*SUMPRODUCT((D57:BF57+D58:BF58)/(1+$D$61/100)^(D56:BF56-MIN($D$56:$BF$56)))/SUMPRODUCT(D59:BF59/(1+$D$61/100)^(D56:BF56-MIN($D$56:$BF$56))),"")</f>
        <v/>
      </c>
    </row>
    <row r="64" spans="2:58">
      <c r="B64" s="32" t="s">
        <v>269</v>
      </c>
    </row>
  </sheetData>
  <mergeCells count="4">
    <mergeCell ref="B3:I3"/>
    <mergeCell ref="B5:I5"/>
    <mergeCell ref="C7:D7"/>
    <mergeCell ref="C8:D8"/>
  </mergeCells>
  <phoneticPr fontId="2"/>
  <conditionalFormatting sqref="C41">
    <cfRule type="expression" dxfId="25" priority="12">
      <formula>D$23&gt;$G$7</formula>
    </cfRule>
  </conditionalFormatting>
  <conditionalFormatting sqref="D13:BA17 D31:BA38 D41:BA51 D61:D62">
    <cfRule type="expression" dxfId="24" priority="13">
      <formula>I$23&gt;$G$7</formula>
    </cfRule>
  </conditionalFormatting>
  <conditionalFormatting sqref="I22:BF26">
    <cfRule type="expression" dxfId="14" priority="2">
      <formula>I$23&gt;$G$7</formula>
    </cfRule>
  </conditionalFormatting>
  <conditionalFormatting sqref="I54:BF59">
    <cfRule type="expression" dxfId="13" priority="183">
      <formula>I$55&gt;$G$7</formula>
    </cfRule>
  </conditionalFormatting>
  <dataValidations count="2">
    <dataValidation imeMode="off" allowBlank="1" showInputMessage="1" showErrorMessage="1" sqref="C19 D15:BA17 G7:G8 C11 D33:BA38 E58:H59 D26:BF26 D43:BA51" xr:uid="{3D112C98-1249-47FA-98B1-EEA10A1DC5F9}"/>
    <dataValidation imeMode="hiragana" allowBlank="1" showInputMessage="1" showErrorMessage="1" sqref="C50 C47" xr:uid="{4E7D9328-58D3-41B8-BD66-1A6E16A0F73D}"/>
  </dataValidations>
  <hyperlinks>
    <hyperlink ref="L1" location="ファイルの説明!A1" display="［ファイルの説明］シートに戻る" xr:uid="{D694351B-7CBB-4D84-AC79-5FBDCD957416}"/>
    <hyperlink ref="B64" location="ファイルの説明!A1" display="［ファイルの説明］シートに戻る" xr:uid="{9112193C-ADBB-416B-90AF-ACC9BD4B08D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6" id="{4D173776-AE39-4B4C-B106-46D5AA96C8C7}">
            <xm:f>財務三表②!$H$10&lt;2</xm:f>
            <x14:dxf>
              <font>
                <color theme="0" tint="-0.24994659260841701"/>
              </font>
              <fill>
                <patternFill>
                  <bgColor theme="0" tint="-0.24994659260841701"/>
                </patternFill>
              </fill>
            </x14:dxf>
          </x14:cfRule>
          <xm:sqref>E22:E26</xm:sqref>
        </x14:conditionalFormatting>
        <x14:conditionalFormatting xmlns:xm="http://schemas.microsoft.com/office/excel/2006/main">
          <x14:cfRule type="expression" priority="9" id="{26ED1D23-B77A-4B1A-8F9D-D16BB595F0AF}">
            <xm:f>財務三表②!$H$10&lt;2</xm:f>
            <x14:dxf>
              <font>
                <color theme="0" tint="-0.24994659260841701"/>
              </font>
              <fill>
                <patternFill>
                  <bgColor theme="0" tint="-0.24994659260841701"/>
                </patternFill>
              </fill>
            </x14:dxf>
          </x14:cfRule>
          <xm:sqref>E56:E59</xm:sqref>
        </x14:conditionalFormatting>
        <x14:conditionalFormatting xmlns:xm="http://schemas.microsoft.com/office/excel/2006/main">
          <x14:cfRule type="expression" priority="11" id="{F0CF9DF7-E6BE-4609-9772-328874F5DC75}">
            <xm:f>OR(財務三表②!$H$10="",COLUMN()-COLUMN($D$54)+1&gt;財務三表②!$H$10)</xm:f>
            <x14:dxf>
              <font>
                <color theme="0" tint="-0.24994659260841701"/>
              </font>
              <fill>
                <patternFill>
                  <bgColor theme="0" tint="-0.24994659260841701"/>
                </patternFill>
              </fill>
            </x14:dxf>
          </x14:cfRule>
          <xm:sqref>E54:H55</xm:sqref>
        </x14:conditionalFormatting>
        <x14:conditionalFormatting xmlns:xm="http://schemas.microsoft.com/office/excel/2006/main">
          <x14:cfRule type="expression" priority="5" id="{4B218B1F-0A60-40B0-8C4F-B180EEED5AD0}">
            <xm:f>財務三表②!$H$10&lt;3</xm:f>
            <x14:dxf>
              <font>
                <color theme="0" tint="-0.24994659260841701"/>
              </font>
              <fill>
                <patternFill>
                  <bgColor theme="0" tint="-0.24994659260841701"/>
                </patternFill>
              </fill>
            </x14:dxf>
          </x14:cfRule>
          <xm:sqref>F22:F26</xm:sqref>
        </x14:conditionalFormatting>
        <x14:conditionalFormatting xmlns:xm="http://schemas.microsoft.com/office/excel/2006/main">
          <x14:cfRule type="expression" priority="10" id="{BB6A5470-EF4B-4EA9-B6B0-EB7F2A15585D}">
            <xm:f>財務三表②!$H$10&lt;3</xm:f>
            <x14:dxf>
              <font>
                <color theme="0" tint="-0.24994659260841701"/>
              </font>
              <fill>
                <patternFill>
                  <bgColor theme="0" tint="-0.24994659260841701"/>
                </patternFill>
              </fill>
            </x14:dxf>
          </x14:cfRule>
          <xm:sqref>F56:F59</xm:sqref>
        </x14:conditionalFormatting>
        <x14:conditionalFormatting xmlns:xm="http://schemas.microsoft.com/office/excel/2006/main">
          <x14:cfRule type="expression" priority="4" id="{0184DCEC-87A6-4CAA-86C2-BB4FAFCCEDE1}">
            <xm:f>財務三表②!$H$10&lt;4</xm:f>
            <x14:dxf>
              <font>
                <color theme="0" tint="-0.24994659260841701"/>
              </font>
              <fill>
                <patternFill>
                  <bgColor theme="0" tint="-0.24994659260841701"/>
                </patternFill>
              </fill>
            </x14:dxf>
          </x14:cfRule>
          <xm:sqref>G22:G26</xm:sqref>
        </x14:conditionalFormatting>
        <x14:conditionalFormatting xmlns:xm="http://schemas.microsoft.com/office/excel/2006/main">
          <x14:cfRule type="expression" priority="8" id="{8D3C5EFE-559F-4180-990D-11CC8D906200}">
            <xm:f>財務三表②!$H$10&lt;4</xm:f>
            <x14:dxf>
              <font>
                <color theme="0" tint="-0.24994659260841701"/>
              </font>
              <fill>
                <patternFill>
                  <bgColor theme="0" tint="-0.24994659260841701"/>
                </patternFill>
              </fill>
            </x14:dxf>
          </x14:cfRule>
          <xm:sqref>G56:G59</xm:sqref>
        </x14:conditionalFormatting>
        <x14:conditionalFormatting xmlns:xm="http://schemas.microsoft.com/office/excel/2006/main">
          <x14:cfRule type="expression" priority="3" id="{65357680-2942-48EE-A060-F42CB65934C2}">
            <xm:f>財務三表②!$H$10&lt;5</xm:f>
            <x14:dxf>
              <font>
                <color theme="0" tint="-0.24994659260841701"/>
              </font>
              <fill>
                <patternFill>
                  <bgColor theme="0" tint="-0.24994659260841701"/>
                </patternFill>
              </fill>
            </x14:dxf>
          </x14:cfRule>
          <xm:sqref>H22:H26</xm:sqref>
        </x14:conditionalFormatting>
        <x14:conditionalFormatting xmlns:xm="http://schemas.microsoft.com/office/excel/2006/main">
          <x14:cfRule type="expression" priority="7" id="{4DB8FB91-D488-4612-8B4B-FA5A78E4235C}">
            <xm:f>財務三表②!$H$10&lt;5</xm:f>
            <x14:dxf>
              <font>
                <color theme="0" tint="-0.24994659260841701"/>
              </font>
              <fill>
                <patternFill>
                  <bgColor theme="0" tint="-0.24994659260841701"/>
                </patternFill>
              </fill>
            </x14:dxf>
          </x14:cfRule>
          <xm:sqref>H56:H59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D96FA-BC42-47A4-85A5-E82BFDEBF718}">
  <sheetPr>
    <tabColor theme="8" tint="0.79998168889431442"/>
  </sheetPr>
  <dimension ref="B1:BF64"/>
  <sheetViews>
    <sheetView showGridLines="0" workbookViewId="0"/>
  </sheetViews>
  <sheetFormatPr defaultColWidth="8.88671875" defaultRowHeight="15.75"/>
  <cols>
    <col min="1" max="1" width="1.77734375" style="1" customWidth="1"/>
    <col min="2" max="2" width="10.88671875" style="1" customWidth="1"/>
    <col min="3" max="3" width="13.77734375" style="1" customWidth="1"/>
    <col min="4" max="53" width="8.77734375" style="1" customWidth="1"/>
    <col min="54" max="58" width="10.33203125" style="1" bestFit="1" customWidth="1"/>
    <col min="59" max="16384" width="8.88671875" style="1"/>
  </cols>
  <sheetData>
    <row r="1" spans="2:53">
      <c r="L1" s="274" t="s">
        <v>269</v>
      </c>
    </row>
    <row r="2" spans="2:53" ht="19.5">
      <c r="B2" s="3" t="s">
        <v>545</v>
      </c>
      <c r="C2" s="3"/>
    </row>
    <row r="3" spans="2:53" ht="50.1" customHeight="1">
      <c r="B3" s="459" t="s">
        <v>420</v>
      </c>
      <c r="C3" s="459"/>
      <c r="D3" s="459"/>
      <c r="E3" s="459"/>
      <c r="F3" s="459"/>
      <c r="G3" s="459"/>
      <c r="H3" s="459"/>
      <c r="I3" s="459"/>
    </row>
    <row r="4" spans="2:53">
      <c r="B4" s="192" t="s">
        <v>107</v>
      </c>
      <c r="C4" s="190"/>
      <c r="D4" s="190"/>
      <c r="E4" s="190"/>
      <c r="F4" s="190"/>
      <c r="G4" s="190"/>
      <c r="H4" s="190"/>
      <c r="I4" s="190"/>
    </row>
    <row r="5" spans="2:53" ht="142.9" customHeight="1">
      <c r="B5" s="459" t="s">
        <v>485</v>
      </c>
      <c r="C5" s="459"/>
      <c r="D5" s="459"/>
      <c r="E5" s="459"/>
      <c r="F5" s="459"/>
      <c r="G5" s="459"/>
      <c r="H5" s="459"/>
      <c r="I5" s="459"/>
    </row>
    <row r="7" spans="2:53" ht="20.100000000000001" customHeight="1">
      <c r="B7" s="5" t="s">
        <v>23</v>
      </c>
      <c r="C7" s="474" t="str">
        <f>発電計画!$G$8</f>
        <v>③</v>
      </c>
      <c r="D7" s="474"/>
      <c r="F7" s="4" t="s">
        <v>62</v>
      </c>
      <c r="G7" s="83">
        <f>収入③!$C$11</f>
        <v>0</v>
      </c>
    </row>
    <row r="8" spans="2:53" ht="20.100000000000001" customHeight="1">
      <c r="B8" s="5" t="s">
        <v>138</v>
      </c>
      <c r="C8" s="475">
        <f>発電計画!$G$9</f>
        <v>0</v>
      </c>
      <c r="D8" s="475"/>
      <c r="F8" s="84" t="s">
        <v>142</v>
      </c>
      <c r="G8" s="83">
        <f>収入③!$C$12</f>
        <v>0</v>
      </c>
    </row>
    <row r="10" spans="2:53" ht="21.75" customHeight="1" thickBot="1">
      <c r="B10" s="2" t="s">
        <v>272</v>
      </c>
    </row>
    <row r="11" spans="2:53" ht="21.75" customHeight="1" thickBot="1">
      <c r="B11" s="290" t="s">
        <v>473</v>
      </c>
      <c r="C11" s="291">
        <f>支出③!G53</f>
        <v>0</v>
      </c>
      <c r="D11" s="223"/>
      <c r="E11" s="221"/>
    </row>
    <row r="12" spans="2:53" ht="20.100000000000001" customHeight="1" thickBot="1">
      <c r="B12" s="2"/>
      <c r="D12" s="223" t="s">
        <v>202</v>
      </c>
      <c r="E12" s="221"/>
    </row>
    <row r="13" spans="2:53" ht="20.100000000000001" customHeight="1">
      <c r="B13" s="46" t="s">
        <v>62</v>
      </c>
      <c r="C13" s="175"/>
      <c r="D13" s="38">
        <v>1</v>
      </c>
      <c r="E13" s="38">
        <v>2</v>
      </c>
      <c r="F13" s="38">
        <v>3</v>
      </c>
      <c r="G13" s="38">
        <v>4</v>
      </c>
      <c r="H13" s="38">
        <v>5</v>
      </c>
      <c r="I13" s="38">
        <v>6</v>
      </c>
      <c r="J13" s="38">
        <v>7</v>
      </c>
      <c r="K13" s="38">
        <v>8</v>
      </c>
      <c r="L13" s="38">
        <v>9</v>
      </c>
      <c r="M13" s="38">
        <v>10</v>
      </c>
      <c r="N13" s="38">
        <v>11</v>
      </c>
      <c r="O13" s="38">
        <v>12</v>
      </c>
      <c r="P13" s="38">
        <v>13</v>
      </c>
      <c r="Q13" s="38">
        <v>14</v>
      </c>
      <c r="R13" s="38">
        <v>15</v>
      </c>
      <c r="S13" s="38">
        <v>16</v>
      </c>
      <c r="T13" s="38">
        <v>17</v>
      </c>
      <c r="U13" s="38">
        <v>18</v>
      </c>
      <c r="V13" s="38">
        <v>19</v>
      </c>
      <c r="W13" s="38">
        <v>20</v>
      </c>
      <c r="X13" s="38">
        <v>21</v>
      </c>
      <c r="Y13" s="38">
        <v>22</v>
      </c>
      <c r="Z13" s="38">
        <v>23</v>
      </c>
      <c r="AA13" s="38">
        <v>24</v>
      </c>
      <c r="AB13" s="38">
        <v>25</v>
      </c>
      <c r="AC13" s="38">
        <v>26</v>
      </c>
      <c r="AD13" s="38">
        <v>27</v>
      </c>
      <c r="AE13" s="38">
        <v>28</v>
      </c>
      <c r="AF13" s="38">
        <v>29</v>
      </c>
      <c r="AG13" s="38">
        <v>30</v>
      </c>
      <c r="AH13" s="38">
        <v>31</v>
      </c>
      <c r="AI13" s="38">
        <v>32</v>
      </c>
      <c r="AJ13" s="38">
        <v>33</v>
      </c>
      <c r="AK13" s="38">
        <v>34</v>
      </c>
      <c r="AL13" s="38">
        <v>35</v>
      </c>
      <c r="AM13" s="38">
        <v>36</v>
      </c>
      <c r="AN13" s="38">
        <v>37</v>
      </c>
      <c r="AO13" s="38">
        <v>38</v>
      </c>
      <c r="AP13" s="38">
        <v>39</v>
      </c>
      <c r="AQ13" s="38">
        <v>40</v>
      </c>
      <c r="AR13" s="38">
        <v>41</v>
      </c>
      <c r="AS13" s="38">
        <v>42</v>
      </c>
      <c r="AT13" s="38">
        <v>43</v>
      </c>
      <c r="AU13" s="38">
        <v>44</v>
      </c>
      <c r="AV13" s="38">
        <v>45</v>
      </c>
      <c r="AW13" s="38">
        <v>46</v>
      </c>
      <c r="AX13" s="38">
        <v>47</v>
      </c>
      <c r="AY13" s="38">
        <v>48</v>
      </c>
      <c r="AZ13" s="38">
        <v>49</v>
      </c>
      <c r="BA13" s="39">
        <v>50</v>
      </c>
    </row>
    <row r="14" spans="2:53" ht="20.100000000000001" customHeight="1">
      <c r="B14" s="51" t="s">
        <v>63</v>
      </c>
      <c r="C14" s="164"/>
      <c r="D14" s="31">
        <f>G8</f>
        <v>0</v>
      </c>
      <c r="E14" s="31">
        <f>D14+1</f>
        <v>1</v>
      </c>
      <c r="F14" s="31">
        <f t="shared" ref="F14:G14" si="0">E14+1</f>
        <v>2</v>
      </c>
      <c r="G14" s="31">
        <f t="shared" si="0"/>
        <v>3</v>
      </c>
      <c r="H14" s="31">
        <f>G14+1</f>
        <v>4</v>
      </c>
      <c r="I14" s="31">
        <f t="shared" ref="I14:BA14" si="1">H14+1</f>
        <v>5</v>
      </c>
      <c r="J14" s="31">
        <f t="shared" si="1"/>
        <v>6</v>
      </c>
      <c r="K14" s="31">
        <f t="shared" si="1"/>
        <v>7</v>
      </c>
      <c r="L14" s="31">
        <f t="shared" si="1"/>
        <v>8</v>
      </c>
      <c r="M14" s="31">
        <f t="shared" si="1"/>
        <v>9</v>
      </c>
      <c r="N14" s="31">
        <f t="shared" si="1"/>
        <v>10</v>
      </c>
      <c r="O14" s="31">
        <f t="shared" si="1"/>
        <v>11</v>
      </c>
      <c r="P14" s="31">
        <f t="shared" si="1"/>
        <v>12</v>
      </c>
      <c r="Q14" s="31">
        <f t="shared" si="1"/>
        <v>13</v>
      </c>
      <c r="R14" s="31">
        <f t="shared" si="1"/>
        <v>14</v>
      </c>
      <c r="S14" s="31">
        <f t="shared" si="1"/>
        <v>15</v>
      </c>
      <c r="T14" s="31">
        <f t="shared" si="1"/>
        <v>16</v>
      </c>
      <c r="U14" s="31">
        <f t="shared" si="1"/>
        <v>17</v>
      </c>
      <c r="V14" s="31">
        <f t="shared" si="1"/>
        <v>18</v>
      </c>
      <c r="W14" s="31">
        <f t="shared" si="1"/>
        <v>19</v>
      </c>
      <c r="X14" s="31">
        <f t="shared" si="1"/>
        <v>20</v>
      </c>
      <c r="Y14" s="31">
        <f t="shared" si="1"/>
        <v>21</v>
      </c>
      <c r="Z14" s="31">
        <f t="shared" si="1"/>
        <v>22</v>
      </c>
      <c r="AA14" s="31">
        <f t="shared" si="1"/>
        <v>23</v>
      </c>
      <c r="AB14" s="31">
        <f t="shared" si="1"/>
        <v>24</v>
      </c>
      <c r="AC14" s="31">
        <f t="shared" si="1"/>
        <v>25</v>
      </c>
      <c r="AD14" s="31">
        <f t="shared" si="1"/>
        <v>26</v>
      </c>
      <c r="AE14" s="31">
        <f t="shared" si="1"/>
        <v>27</v>
      </c>
      <c r="AF14" s="31">
        <f t="shared" si="1"/>
        <v>28</v>
      </c>
      <c r="AG14" s="31">
        <f t="shared" si="1"/>
        <v>29</v>
      </c>
      <c r="AH14" s="31">
        <f t="shared" si="1"/>
        <v>30</v>
      </c>
      <c r="AI14" s="31">
        <f t="shared" si="1"/>
        <v>31</v>
      </c>
      <c r="AJ14" s="31">
        <f t="shared" si="1"/>
        <v>32</v>
      </c>
      <c r="AK14" s="31">
        <f t="shared" si="1"/>
        <v>33</v>
      </c>
      <c r="AL14" s="31">
        <f t="shared" si="1"/>
        <v>34</v>
      </c>
      <c r="AM14" s="31">
        <f t="shared" si="1"/>
        <v>35</v>
      </c>
      <c r="AN14" s="31">
        <f t="shared" si="1"/>
        <v>36</v>
      </c>
      <c r="AO14" s="31">
        <f t="shared" si="1"/>
        <v>37</v>
      </c>
      <c r="AP14" s="31">
        <f t="shared" si="1"/>
        <v>38</v>
      </c>
      <c r="AQ14" s="31">
        <f t="shared" si="1"/>
        <v>39</v>
      </c>
      <c r="AR14" s="31">
        <f t="shared" si="1"/>
        <v>40</v>
      </c>
      <c r="AS14" s="31">
        <f t="shared" si="1"/>
        <v>41</v>
      </c>
      <c r="AT14" s="31">
        <f t="shared" si="1"/>
        <v>42</v>
      </c>
      <c r="AU14" s="31">
        <f t="shared" si="1"/>
        <v>43</v>
      </c>
      <c r="AV14" s="31">
        <f t="shared" si="1"/>
        <v>44</v>
      </c>
      <c r="AW14" s="31">
        <f t="shared" si="1"/>
        <v>45</v>
      </c>
      <c r="AX14" s="31">
        <f t="shared" si="1"/>
        <v>46</v>
      </c>
      <c r="AY14" s="31">
        <f t="shared" si="1"/>
        <v>47</v>
      </c>
      <c r="AZ14" s="31">
        <f t="shared" si="1"/>
        <v>48</v>
      </c>
      <c r="BA14" s="40">
        <f t="shared" si="1"/>
        <v>49</v>
      </c>
    </row>
    <row r="15" spans="2:53" ht="20.100000000000001" customHeight="1">
      <c r="B15" s="51" t="s">
        <v>300</v>
      </c>
      <c r="C15" s="164"/>
      <c r="D15" s="105" t="str">
        <f>収入③!C23</f>
        <v/>
      </c>
      <c r="E15" s="105" t="str">
        <f>収入③!D23</f>
        <v/>
      </c>
      <c r="F15" s="105" t="str">
        <f>収入③!E23</f>
        <v/>
      </c>
      <c r="G15" s="105" t="str">
        <f>収入③!F23</f>
        <v/>
      </c>
      <c r="H15" s="105" t="str">
        <f>収入③!G23</f>
        <v/>
      </c>
      <c r="I15" s="105" t="str">
        <f>収入③!H23</f>
        <v/>
      </c>
      <c r="J15" s="105" t="str">
        <f>収入③!I23</f>
        <v/>
      </c>
      <c r="K15" s="105" t="str">
        <f>収入③!J23</f>
        <v/>
      </c>
      <c r="L15" s="105" t="str">
        <f>収入③!K23</f>
        <v/>
      </c>
      <c r="M15" s="105" t="str">
        <f>収入③!L23</f>
        <v/>
      </c>
      <c r="N15" s="105" t="str">
        <f>収入③!M23</f>
        <v/>
      </c>
      <c r="O15" s="105" t="str">
        <f>収入③!N23</f>
        <v/>
      </c>
      <c r="P15" s="105" t="str">
        <f>収入③!O23</f>
        <v/>
      </c>
      <c r="Q15" s="105" t="str">
        <f>収入③!P23</f>
        <v/>
      </c>
      <c r="R15" s="105" t="str">
        <f>収入③!Q23</f>
        <v/>
      </c>
      <c r="S15" s="105" t="str">
        <f>収入③!R23</f>
        <v/>
      </c>
      <c r="T15" s="105" t="str">
        <f>収入③!S23</f>
        <v/>
      </c>
      <c r="U15" s="105" t="str">
        <f>収入③!T23</f>
        <v/>
      </c>
      <c r="V15" s="105" t="str">
        <f>収入③!U23</f>
        <v/>
      </c>
      <c r="W15" s="105" t="str">
        <f>収入③!V23</f>
        <v/>
      </c>
      <c r="X15" s="105" t="str">
        <f>収入③!W23</f>
        <v/>
      </c>
      <c r="Y15" s="105" t="str">
        <f>収入③!X23</f>
        <v/>
      </c>
      <c r="Z15" s="105" t="str">
        <f>収入③!Y23</f>
        <v/>
      </c>
      <c r="AA15" s="105" t="str">
        <f>収入③!Z23</f>
        <v/>
      </c>
      <c r="AB15" s="105" t="str">
        <f>収入③!AA23</f>
        <v/>
      </c>
      <c r="AC15" s="105" t="str">
        <f>収入③!AB23</f>
        <v/>
      </c>
      <c r="AD15" s="105" t="str">
        <f>収入③!AC23</f>
        <v/>
      </c>
      <c r="AE15" s="105" t="str">
        <f>収入③!AD23</f>
        <v/>
      </c>
      <c r="AF15" s="105" t="str">
        <f>収入③!AE23</f>
        <v/>
      </c>
      <c r="AG15" s="105" t="str">
        <f>収入③!AF23</f>
        <v/>
      </c>
      <c r="AH15" s="105" t="str">
        <f>収入③!AG23</f>
        <v/>
      </c>
      <c r="AI15" s="105" t="str">
        <f>収入③!AH23</f>
        <v/>
      </c>
      <c r="AJ15" s="105" t="str">
        <f>収入③!AI23</f>
        <v/>
      </c>
      <c r="AK15" s="105" t="str">
        <f>収入③!AJ23</f>
        <v/>
      </c>
      <c r="AL15" s="105" t="str">
        <f>収入③!AK23</f>
        <v/>
      </c>
      <c r="AM15" s="105" t="str">
        <f>収入③!AL23</f>
        <v/>
      </c>
      <c r="AN15" s="105" t="str">
        <f>収入③!AM23</f>
        <v/>
      </c>
      <c r="AO15" s="105" t="str">
        <f>収入③!AN23</f>
        <v/>
      </c>
      <c r="AP15" s="105" t="str">
        <f>収入③!AO23</f>
        <v/>
      </c>
      <c r="AQ15" s="105" t="str">
        <f>収入③!AP23</f>
        <v/>
      </c>
      <c r="AR15" s="105" t="str">
        <f>収入③!AQ23</f>
        <v/>
      </c>
      <c r="AS15" s="105" t="str">
        <f>収入③!AR23</f>
        <v/>
      </c>
      <c r="AT15" s="105" t="str">
        <f>収入③!AS23</f>
        <v/>
      </c>
      <c r="AU15" s="105" t="str">
        <f>収入③!AT23</f>
        <v/>
      </c>
      <c r="AV15" s="105" t="str">
        <f>収入③!AU23</f>
        <v/>
      </c>
      <c r="AW15" s="105" t="str">
        <f>収入③!AV23</f>
        <v/>
      </c>
      <c r="AX15" s="105" t="str">
        <f>収入③!AW23</f>
        <v/>
      </c>
      <c r="AY15" s="105" t="str">
        <f>収入③!AX23</f>
        <v/>
      </c>
      <c r="AZ15" s="105" t="str">
        <f>収入③!AY23</f>
        <v/>
      </c>
      <c r="BA15" s="82" t="str">
        <f>収入③!AZ23</f>
        <v/>
      </c>
    </row>
    <row r="16" spans="2:53" ht="20.100000000000001" customHeight="1">
      <c r="B16" s="51" t="s">
        <v>459</v>
      </c>
      <c r="C16" s="164"/>
      <c r="D16" s="105">
        <f>財務三表③!K110</f>
        <v>0</v>
      </c>
      <c r="E16" s="105">
        <f>財務三表③!L110</f>
        <v>0</v>
      </c>
      <c r="F16" s="105">
        <f>財務三表③!M110</f>
        <v>0</v>
      </c>
      <c r="G16" s="105">
        <f>財務三表③!N110</f>
        <v>0</v>
      </c>
      <c r="H16" s="105">
        <f>財務三表③!O110</f>
        <v>0</v>
      </c>
      <c r="I16" s="105">
        <f>財務三表③!P110</f>
        <v>0</v>
      </c>
      <c r="J16" s="105">
        <f>財務三表③!Q110</f>
        <v>0</v>
      </c>
      <c r="K16" s="105">
        <f>財務三表③!R110</f>
        <v>0</v>
      </c>
      <c r="L16" s="105">
        <f>財務三表③!S110</f>
        <v>0</v>
      </c>
      <c r="M16" s="105">
        <f>財務三表③!T110</f>
        <v>0</v>
      </c>
      <c r="N16" s="105">
        <f>財務三表③!U110</f>
        <v>0</v>
      </c>
      <c r="O16" s="105">
        <f>財務三表③!V110</f>
        <v>0</v>
      </c>
      <c r="P16" s="105">
        <f>財務三表③!W110</f>
        <v>0</v>
      </c>
      <c r="Q16" s="105">
        <f>財務三表③!X110</f>
        <v>0</v>
      </c>
      <c r="R16" s="105">
        <f>財務三表③!Y110</f>
        <v>0</v>
      </c>
      <c r="S16" s="105">
        <f>財務三表③!Z110</f>
        <v>0</v>
      </c>
      <c r="T16" s="105">
        <f>財務三表③!AA110</f>
        <v>0</v>
      </c>
      <c r="U16" s="105">
        <f>財務三表③!AB110</f>
        <v>0</v>
      </c>
      <c r="V16" s="105">
        <f>財務三表③!AC110</f>
        <v>0</v>
      </c>
      <c r="W16" s="105">
        <f>財務三表③!AD110</f>
        <v>0</v>
      </c>
      <c r="X16" s="105">
        <f>財務三表③!AE110</f>
        <v>0</v>
      </c>
      <c r="Y16" s="105">
        <f>財務三表③!AF110</f>
        <v>0</v>
      </c>
      <c r="Z16" s="105">
        <f>財務三表③!AG110</f>
        <v>0</v>
      </c>
      <c r="AA16" s="105">
        <f>財務三表③!AH110</f>
        <v>0</v>
      </c>
      <c r="AB16" s="105">
        <f>財務三表③!AI110</f>
        <v>0</v>
      </c>
      <c r="AC16" s="105">
        <f>財務三表③!AJ110</f>
        <v>0</v>
      </c>
      <c r="AD16" s="105">
        <f>財務三表③!AK110</f>
        <v>0</v>
      </c>
      <c r="AE16" s="105">
        <f>財務三表③!AL110</f>
        <v>0</v>
      </c>
      <c r="AF16" s="105">
        <f>財務三表③!AM110</f>
        <v>0</v>
      </c>
      <c r="AG16" s="105">
        <f>財務三表③!AN110</f>
        <v>0</v>
      </c>
      <c r="AH16" s="105">
        <f>財務三表③!AO110</f>
        <v>0</v>
      </c>
      <c r="AI16" s="105">
        <f>財務三表③!AP110</f>
        <v>0</v>
      </c>
      <c r="AJ16" s="105">
        <f>財務三表③!AQ110</f>
        <v>0</v>
      </c>
      <c r="AK16" s="105">
        <f>財務三表③!AR110</f>
        <v>0</v>
      </c>
      <c r="AL16" s="105">
        <f>財務三表③!AS110</f>
        <v>0</v>
      </c>
      <c r="AM16" s="105">
        <f>財務三表③!AT110</f>
        <v>0</v>
      </c>
      <c r="AN16" s="105">
        <f>財務三表③!AU110</f>
        <v>0</v>
      </c>
      <c r="AO16" s="105">
        <f>財務三表③!AV110</f>
        <v>0</v>
      </c>
      <c r="AP16" s="105">
        <f>財務三表③!AW110</f>
        <v>0</v>
      </c>
      <c r="AQ16" s="105">
        <f>財務三表③!AX110</f>
        <v>0</v>
      </c>
      <c r="AR16" s="105">
        <f>財務三表③!AY110</f>
        <v>0</v>
      </c>
      <c r="AS16" s="105">
        <f>財務三表③!AZ110</f>
        <v>0</v>
      </c>
      <c r="AT16" s="105">
        <f>財務三表③!BA110</f>
        <v>0</v>
      </c>
      <c r="AU16" s="105">
        <f>財務三表③!BB110</f>
        <v>0</v>
      </c>
      <c r="AV16" s="105">
        <f>財務三表③!BC110</f>
        <v>0</v>
      </c>
      <c r="AW16" s="105">
        <f>財務三表③!BD110</f>
        <v>0</v>
      </c>
      <c r="AX16" s="105">
        <f>財務三表③!BE110</f>
        <v>0</v>
      </c>
      <c r="AY16" s="105">
        <f>財務三表③!BF110</f>
        <v>0</v>
      </c>
      <c r="AZ16" s="105">
        <f>財務三表③!BG110</f>
        <v>0</v>
      </c>
      <c r="BA16" s="82">
        <f>財務三表③!BH110</f>
        <v>0</v>
      </c>
    </row>
    <row r="17" spans="2:58" ht="20.100000000000001" customHeight="1" thickBot="1">
      <c r="B17" s="176" t="s">
        <v>301</v>
      </c>
      <c r="C17" s="289"/>
      <c r="D17" s="77" t="str">
        <f>IF(D15="","",$C$11-D15-D16)</f>
        <v/>
      </c>
      <c r="E17" s="77" t="str">
        <f>IF(E15="","",D17-(E15-E16))</f>
        <v/>
      </c>
      <c r="F17" s="77" t="str">
        <f t="shared" ref="F17:BA17" si="2">IF(F15="","",E17-(F15-F16))</f>
        <v/>
      </c>
      <c r="G17" s="77" t="str">
        <f>IF(G15="","",F17-(G15-G16))</f>
        <v/>
      </c>
      <c r="H17" s="77" t="str">
        <f t="shared" si="2"/>
        <v/>
      </c>
      <c r="I17" s="77" t="str">
        <f>IF(I15="","",H17-(I15-I16))</f>
        <v/>
      </c>
      <c r="J17" s="77" t="str">
        <f t="shared" si="2"/>
        <v/>
      </c>
      <c r="K17" s="77" t="str">
        <f t="shared" si="2"/>
        <v/>
      </c>
      <c r="L17" s="77" t="str">
        <f t="shared" si="2"/>
        <v/>
      </c>
      <c r="M17" s="77" t="str">
        <f t="shared" si="2"/>
        <v/>
      </c>
      <c r="N17" s="77" t="str">
        <f t="shared" si="2"/>
        <v/>
      </c>
      <c r="O17" s="77" t="str">
        <f t="shared" si="2"/>
        <v/>
      </c>
      <c r="P17" s="77" t="str">
        <f t="shared" si="2"/>
        <v/>
      </c>
      <c r="Q17" s="77" t="str">
        <f t="shared" si="2"/>
        <v/>
      </c>
      <c r="R17" s="77" t="str">
        <f t="shared" si="2"/>
        <v/>
      </c>
      <c r="S17" s="77" t="str">
        <f t="shared" si="2"/>
        <v/>
      </c>
      <c r="T17" s="77" t="str">
        <f t="shared" si="2"/>
        <v/>
      </c>
      <c r="U17" s="77" t="str">
        <f t="shared" si="2"/>
        <v/>
      </c>
      <c r="V17" s="77" t="str">
        <f t="shared" si="2"/>
        <v/>
      </c>
      <c r="W17" s="77" t="str">
        <f t="shared" si="2"/>
        <v/>
      </c>
      <c r="X17" s="77" t="str">
        <f t="shared" si="2"/>
        <v/>
      </c>
      <c r="Y17" s="77" t="str">
        <f t="shared" si="2"/>
        <v/>
      </c>
      <c r="Z17" s="77" t="str">
        <f t="shared" si="2"/>
        <v/>
      </c>
      <c r="AA17" s="77" t="str">
        <f t="shared" si="2"/>
        <v/>
      </c>
      <c r="AB17" s="77" t="str">
        <f t="shared" si="2"/>
        <v/>
      </c>
      <c r="AC17" s="77" t="str">
        <f t="shared" si="2"/>
        <v/>
      </c>
      <c r="AD17" s="77" t="str">
        <f t="shared" si="2"/>
        <v/>
      </c>
      <c r="AE17" s="77" t="str">
        <f t="shared" si="2"/>
        <v/>
      </c>
      <c r="AF17" s="77" t="str">
        <f t="shared" si="2"/>
        <v/>
      </c>
      <c r="AG17" s="77" t="str">
        <f t="shared" si="2"/>
        <v/>
      </c>
      <c r="AH17" s="77" t="str">
        <f t="shared" si="2"/>
        <v/>
      </c>
      <c r="AI17" s="77" t="str">
        <f t="shared" si="2"/>
        <v/>
      </c>
      <c r="AJ17" s="77" t="str">
        <f t="shared" si="2"/>
        <v/>
      </c>
      <c r="AK17" s="77" t="str">
        <f t="shared" si="2"/>
        <v/>
      </c>
      <c r="AL17" s="77" t="str">
        <f t="shared" si="2"/>
        <v/>
      </c>
      <c r="AM17" s="77" t="str">
        <f t="shared" si="2"/>
        <v/>
      </c>
      <c r="AN17" s="77" t="str">
        <f t="shared" si="2"/>
        <v/>
      </c>
      <c r="AO17" s="77" t="str">
        <f t="shared" si="2"/>
        <v/>
      </c>
      <c r="AP17" s="77" t="str">
        <f t="shared" si="2"/>
        <v/>
      </c>
      <c r="AQ17" s="77" t="str">
        <f t="shared" si="2"/>
        <v/>
      </c>
      <c r="AR17" s="77" t="str">
        <f t="shared" si="2"/>
        <v/>
      </c>
      <c r="AS17" s="77" t="str">
        <f t="shared" si="2"/>
        <v/>
      </c>
      <c r="AT17" s="77" t="str">
        <f t="shared" si="2"/>
        <v/>
      </c>
      <c r="AU17" s="77" t="str">
        <f t="shared" si="2"/>
        <v/>
      </c>
      <c r="AV17" s="77" t="str">
        <f t="shared" si="2"/>
        <v/>
      </c>
      <c r="AW17" s="77" t="str">
        <f t="shared" si="2"/>
        <v/>
      </c>
      <c r="AX17" s="77" t="str">
        <f t="shared" si="2"/>
        <v/>
      </c>
      <c r="AY17" s="77" t="str">
        <f t="shared" si="2"/>
        <v/>
      </c>
      <c r="AZ17" s="77" t="str">
        <f t="shared" si="2"/>
        <v/>
      </c>
      <c r="BA17" s="78" t="str">
        <f t="shared" si="2"/>
        <v/>
      </c>
    </row>
    <row r="18" spans="2:58" ht="20.100000000000001" customHeight="1" thickBot="1"/>
    <row r="19" spans="2:58" ht="20.100000000000001" customHeight="1" thickBot="1">
      <c r="B19" s="171" t="s">
        <v>432</v>
      </c>
      <c r="C19" s="291" t="str" cm="1">
        <f t="array" ref="C19">IFERROR(INDEX($D$13:$BA$13, MATCH(TRUE, $D$17:$BA$17&lt;=0, 0)), "")</f>
        <v/>
      </c>
    </row>
    <row r="21" spans="2:58" ht="21.95" customHeight="1" thickBot="1">
      <c r="B21" s="2" t="s">
        <v>104</v>
      </c>
      <c r="C21" s="2"/>
      <c r="D21" s="223" t="s">
        <v>202</v>
      </c>
      <c r="E21" s="221" t="s">
        <v>226</v>
      </c>
    </row>
    <row r="22" spans="2:58" ht="21.95" customHeight="1">
      <c r="B22" s="54" t="s">
        <v>62</v>
      </c>
      <c r="C22" s="395"/>
      <c r="D22" s="406" t="s">
        <v>97</v>
      </c>
      <c r="E22" s="407"/>
      <c r="F22" s="407"/>
      <c r="G22" s="407"/>
      <c r="H22" s="408"/>
      <c r="I22" s="406" t="s">
        <v>62</v>
      </c>
      <c r="J22" s="407"/>
      <c r="K22" s="407"/>
      <c r="L22" s="407"/>
      <c r="M22" s="407"/>
      <c r="N22" s="407"/>
      <c r="O22" s="407"/>
      <c r="P22" s="407"/>
      <c r="Q22" s="407"/>
      <c r="R22" s="407"/>
      <c r="S22" s="407"/>
      <c r="T22" s="407"/>
      <c r="U22" s="407"/>
      <c r="V22" s="407"/>
      <c r="W22" s="407"/>
      <c r="X22" s="407"/>
      <c r="Y22" s="407"/>
      <c r="Z22" s="407"/>
      <c r="AA22" s="407"/>
      <c r="AB22" s="407"/>
      <c r="AC22" s="407"/>
      <c r="AD22" s="407"/>
      <c r="AE22" s="407"/>
      <c r="AF22" s="407"/>
      <c r="AG22" s="407"/>
      <c r="AH22" s="407"/>
      <c r="AI22" s="407"/>
      <c r="AJ22" s="407"/>
      <c r="AK22" s="407"/>
      <c r="AL22" s="407"/>
      <c r="AM22" s="407"/>
      <c r="AN22" s="407"/>
      <c r="AO22" s="407"/>
      <c r="AP22" s="407"/>
      <c r="AQ22" s="407"/>
      <c r="AR22" s="407"/>
      <c r="AS22" s="407"/>
      <c r="AT22" s="407"/>
      <c r="AU22" s="407"/>
      <c r="AV22" s="407"/>
      <c r="AW22" s="407"/>
      <c r="AX22" s="407"/>
      <c r="AY22" s="407"/>
      <c r="AZ22" s="407"/>
      <c r="BA22" s="407"/>
      <c r="BB22" s="407"/>
      <c r="BC22" s="407"/>
      <c r="BD22" s="407"/>
      <c r="BE22" s="407"/>
      <c r="BF22" s="409"/>
    </row>
    <row r="23" spans="2:58" ht="21.95" customHeight="1">
      <c r="B23" s="246"/>
      <c r="C23" s="388"/>
      <c r="D23" s="402">
        <f>I23-財務三表③!$H$10</f>
        <v>1</v>
      </c>
      <c r="E23" s="402">
        <f>D23+1</f>
        <v>2</v>
      </c>
      <c r="F23" s="402">
        <f t="shared" ref="F23:H23" si="3">E23+1</f>
        <v>3</v>
      </c>
      <c r="G23" s="402">
        <f t="shared" si="3"/>
        <v>4</v>
      </c>
      <c r="H23" s="402">
        <f t="shared" si="3"/>
        <v>5</v>
      </c>
      <c r="I23" s="403">
        <v>1</v>
      </c>
      <c r="J23" s="403">
        <v>2</v>
      </c>
      <c r="K23" s="403">
        <v>3</v>
      </c>
      <c r="L23" s="403">
        <v>4</v>
      </c>
      <c r="M23" s="403">
        <v>5</v>
      </c>
      <c r="N23" s="403">
        <v>6</v>
      </c>
      <c r="O23" s="403">
        <v>7</v>
      </c>
      <c r="P23" s="403">
        <v>8</v>
      </c>
      <c r="Q23" s="403">
        <v>9</v>
      </c>
      <c r="R23" s="403">
        <v>10</v>
      </c>
      <c r="S23" s="403">
        <v>11</v>
      </c>
      <c r="T23" s="403">
        <v>12</v>
      </c>
      <c r="U23" s="403">
        <v>13</v>
      </c>
      <c r="V23" s="403">
        <v>14</v>
      </c>
      <c r="W23" s="403">
        <v>15</v>
      </c>
      <c r="X23" s="403">
        <v>16</v>
      </c>
      <c r="Y23" s="403">
        <v>17</v>
      </c>
      <c r="Z23" s="403">
        <v>18</v>
      </c>
      <c r="AA23" s="403">
        <v>19</v>
      </c>
      <c r="AB23" s="403">
        <v>20</v>
      </c>
      <c r="AC23" s="403">
        <v>21</v>
      </c>
      <c r="AD23" s="403">
        <v>22</v>
      </c>
      <c r="AE23" s="403">
        <v>23</v>
      </c>
      <c r="AF23" s="403">
        <v>24</v>
      </c>
      <c r="AG23" s="403">
        <v>25</v>
      </c>
      <c r="AH23" s="403">
        <v>26</v>
      </c>
      <c r="AI23" s="403">
        <v>27</v>
      </c>
      <c r="AJ23" s="403">
        <v>28</v>
      </c>
      <c r="AK23" s="403">
        <v>29</v>
      </c>
      <c r="AL23" s="403">
        <v>30</v>
      </c>
      <c r="AM23" s="403">
        <v>31</v>
      </c>
      <c r="AN23" s="403">
        <v>32</v>
      </c>
      <c r="AO23" s="403">
        <v>33</v>
      </c>
      <c r="AP23" s="403">
        <v>34</v>
      </c>
      <c r="AQ23" s="403">
        <v>35</v>
      </c>
      <c r="AR23" s="403">
        <v>36</v>
      </c>
      <c r="AS23" s="403">
        <v>37</v>
      </c>
      <c r="AT23" s="403">
        <v>38</v>
      </c>
      <c r="AU23" s="403">
        <v>39</v>
      </c>
      <c r="AV23" s="403">
        <v>40</v>
      </c>
      <c r="AW23" s="403">
        <v>41</v>
      </c>
      <c r="AX23" s="403">
        <v>42</v>
      </c>
      <c r="AY23" s="403">
        <v>43</v>
      </c>
      <c r="AZ23" s="403">
        <v>44</v>
      </c>
      <c r="BA23" s="403">
        <v>45</v>
      </c>
      <c r="BB23" s="403">
        <v>46</v>
      </c>
      <c r="BC23" s="403">
        <v>47</v>
      </c>
      <c r="BD23" s="403">
        <v>48</v>
      </c>
      <c r="BE23" s="403">
        <v>49</v>
      </c>
      <c r="BF23" s="405">
        <v>50</v>
      </c>
    </row>
    <row r="24" spans="2:58" ht="21.95" customHeight="1">
      <c r="B24" s="51" t="s">
        <v>63</v>
      </c>
      <c r="C24" s="11"/>
      <c r="D24" s="404">
        <f>I24-財務三表③!$H$10</f>
        <v>0</v>
      </c>
      <c r="E24" s="404">
        <f>J24-財務三表③!$H$10</f>
        <v>1</v>
      </c>
      <c r="F24" s="404">
        <f>K24-財務三表③!$H$10</f>
        <v>2</v>
      </c>
      <c r="G24" s="404">
        <f>L24-財務三表③!$H$10</f>
        <v>3</v>
      </c>
      <c r="H24" s="404">
        <f>M24-財務三表③!$H$10</f>
        <v>4</v>
      </c>
      <c r="I24" s="31">
        <f>G8</f>
        <v>0</v>
      </c>
      <c r="J24" s="31">
        <f>I24+1</f>
        <v>1</v>
      </c>
      <c r="K24" s="31">
        <f t="shared" ref="K24:L24" si="4">J24+1</f>
        <v>2</v>
      </c>
      <c r="L24" s="31">
        <f t="shared" si="4"/>
        <v>3</v>
      </c>
      <c r="M24" s="31">
        <f>L24+1</f>
        <v>4</v>
      </c>
      <c r="N24" s="31">
        <f t="shared" ref="N24:BF24" si="5">M24+1</f>
        <v>5</v>
      </c>
      <c r="O24" s="31">
        <f t="shared" si="5"/>
        <v>6</v>
      </c>
      <c r="P24" s="31">
        <f t="shared" si="5"/>
        <v>7</v>
      </c>
      <c r="Q24" s="31">
        <f t="shared" si="5"/>
        <v>8</v>
      </c>
      <c r="R24" s="31">
        <f t="shared" si="5"/>
        <v>9</v>
      </c>
      <c r="S24" s="31">
        <f t="shared" si="5"/>
        <v>10</v>
      </c>
      <c r="T24" s="31">
        <f t="shared" si="5"/>
        <v>11</v>
      </c>
      <c r="U24" s="31">
        <f t="shared" si="5"/>
        <v>12</v>
      </c>
      <c r="V24" s="31">
        <f t="shared" si="5"/>
        <v>13</v>
      </c>
      <c r="W24" s="31">
        <f t="shared" si="5"/>
        <v>14</v>
      </c>
      <c r="X24" s="31">
        <f t="shared" si="5"/>
        <v>15</v>
      </c>
      <c r="Y24" s="31">
        <f t="shared" si="5"/>
        <v>16</v>
      </c>
      <c r="Z24" s="31">
        <f t="shared" si="5"/>
        <v>17</v>
      </c>
      <c r="AA24" s="31">
        <f t="shared" si="5"/>
        <v>18</v>
      </c>
      <c r="AB24" s="31">
        <f t="shared" si="5"/>
        <v>19</v>
      </c>
      <c r="AC24" s="31">
        <f t="shared" si="5"/>
        <v>20</v>
      </c>
      <c r="AD24" s="31">
        <f t="shared" si="5"/>
        <v>21</v>
      </c>
      <c r="AE24" s="31">
        <f t="shared" si="5"/>
        <v>22</v>
      </c>
      <c r="AF24" s="31">
        <f t="shared" si="5"/>
        <v>23</v>
      </c>
      <c r="AG24" s="31">
        <f t="shared" si="5"/>
        <v>24</v>
      </c>
      <c r="AH24" s="31">
        <f t="shared" si="5"/>
        <v>25</v>
      </c>
      <c r="AI24" s="31">
        <f t="shared" si="5"/>
        <v>26</v>
      </c>
      <c r="AJ24" s="31">
        <f t="shared" si="5"/>
        <v>27</v>
      </c>
      <c r="AK24" s="31">
        <f t="shared" si="5"/>
        <v>28</v>
      </c>
      <c r="AL24" s="31">
        <f t="shared" si="5"/>
        <v>29</v>
      </c>
      <c r="AM24" s="31">
        <f t="shared" si="5"/>
        <v>30</v>
      </c>
      <c r="AN24" s="31">
        <f t="shared" si="5"/>
        <v>31</v>
      </c>
      <c r="AO24" s="31">
        <f t="shared" si="5"/>
        <v>32</v>
      </c>
      <c r="AP24" s="31">
        <f t="shared" si="5"/>
        <v>33</v>
      </c>
      <c r="AQ24" s="31">
        <f t="shared" si="5"/>
        <v>34</v>
      </c>
      <c r="AR24" s="31">
        <f t="shared" si="5"/>
        <v>35</v>
      </c>
      <c r="AS24" s="31">
        <f t="shared" si="5"/>
        <v>36</v>
      </c>
      <c r="AT24" s="31">
        <f t="shared" si="5"/>
        <v>37</v>
      </c>
      <c r="AU24" s="31">
        <f t="shared" si="5"/>
        <v>38</v>
      </c>
      <c r="AV24" s="31">
        <f t="shared" si="5"/>
        <v>39</v>
      </c>
      <c r="AW24" s="31">
        <f t="shared" si="5"/>
        <v>40</v>
      </c>
      <c r="AX24" s="31">
        <f t="shared" si="5"/>
        <v>41</v>
      </c>
      <c r="AY24" s="31">
        <f t="shared" si="5"/>
        <v>42</v>
      </c>
      <c r="AZ24" s="31">
        <f t="shared" si="5"/>
        <v>43</v>
      </c>
      <c r="BA24" s="31">
        <f t="shared" si="5"/>
        <v>44</v>
      </c>
      <c r="BB24" s="31">
        <f t="shared" si="5"/>
        <v>45</v>
      </c>
      <c r="BC24" s="31">
        <f t="shared" si="5"/>
        <v>46</v>
      </c>
      <c r="BD24" s="31">
        <f t="shared" si="5"/>
        <v>47</v>
      </c>
      <c r="BE24" s="31">
        <f t="shared" si="5"/>
        <v>48</v>
      </c>
      <c r="BF24" s="40">
        <f t="shared" si="5"/>
        <v>49</v>
      </c>
    </row>
    <row r="25" spans="2:58" ht="21.95" customHeight="1">
      <c r="B25" s="246" t="s">
        <v>594</v>
      </c>
      <c r="C25" s="388"/>
      <c r="D25" s="428" t="str">
        <f>IF(1&lt;=財務三表③!$H$10, DATE($G$8-財務三表③!$H$10,3,31), "")</f>
        <v/>
      </c>
      <c r="E25" s="428" t="str">
        <f>IF(2&lt;=財務三表③!$H$10, DATE(YEAR(D25)+1, MONTH(D25), DAY(D25)), "")</f>
        <v/>
      </c>
      <c r="F25" s="428" t="str">
        <f>IF(3&lt;=財務三表③!$H$10, DATE(YEAR(E25)+1, MONTH(E25), DAY(E25)), "")</f>
        <v/>
      </c>
      <c r="G25" s="428" t="str">
        <f>IF(4&lt;=財務三表③!$H$10, DATE(YEAR(F25)+1, MONTH(F25), DAY(F25)), "")</f>
        <v/>
      </c>
      <c r="H25" s="428" t="str">
        <f>IF(5&lt;=財務三表③!$H$10, DATE(YEAR(G25)+1, MONTH(G25), DAY(G25)), "")</f>
        <v/>
      </c>
      <c r="I25" s="428">
        <f>DATE($G$8,3,31)</f>
        <v>91</v>
      </c>
      <c r="J25" s="428">
        <f t="shared" ref="J25:AO25" si="6">DATE(YEAR(I25)+1,MONTH(I25),DAY(I25))</f>
        <v>456</v>
      </c>
      <c r="K25" s="428">
        <f t="shared" si="6"/>
        <v>821</v>
      </c>
      <c r="L25" s="428">
        <f t="shared" si="6"/>
        <v>1186</v>
      </c>
      <c r="M25" s="428">
        <f t="shared" si="6"/>
        <v>1552</v>
      </c>
      <c r="N25" s="428">
        <f t="shared" si="6"/>
        <v>1917</v>
      </c>
      <c r="O25" s="428">
        <f t="shared" si="6"/>
        <v>2282</v>
      </c>
      <c r="P25" s="428">
        <f t="shared" si="6"/>
        <v>2647</v>
      </c>
      <c r="Q25" s="428">
        <f t="shared" si="6"/>
        <v>3013</v>
      </c>
      <c r="R25" s="428">
        <f t="shared" si="6"/>
        <v>3378</v>
      </c>
      <c r="S25" s="428">
        <f t="shared" si="6"/>
        <v>3743</v>
      </c>
      <c r="T25" s="428">
        <f t="shared" si="6"/>
        <v>4108</v>
      </c>
      <c r="U25" s="428">
        <f t="shared" si="6"/>
        <v>4474</v>
      </c>
      <c r="V25" s="428">
        <f t="shared" si="6"/>
        <v>4839</v>
      </c>
      <c r="W25" s="428">
        <f t="shared" si="6"/>
        <v>5204</v>
      </c>
      <c r="X25" s="428">
        <f t="shared" si="6"/>
        <v>5569</v>
      </c>
      <c r="Y25" s="428">
        <f t="shared" si="6"/>
        <v>5935</v>
      </c>
      <c r="Z25" s="428">
        <f t="shared" si="6"/>
        <v>6300</v>
      </c>
      <c r="AA25" s="428">
        <f t="shared" si="6"/>
        <v>6665</v>
      </c>
      <c r="AB25" s="428">
        <f t="shared" si="6"/>
        <v>7030</v>
      </c>
      <c r="AC25" s="428">
        <f t="shared" si="6"/>
        <v>7396</v>
      </c>
      <c r="AD25" s="428">
        <f t="shared" si="6"/>
        <v>7761</v>
      </c>
      <c r="AE25" s="428">
        <f t="shared" si="6"/>
        <v>8126</v>
      </c>
      <c r="AF25" s="428">
        <f t="shared" si="6"/>
        <v>8491</v>
      </c>
      <c r="AG25" s="428">
        <f t="shared" si="6"/>
        <v>8857</v>
      </c>
      <c r="AH25" s="428">
        <f t="shared" si="6"/>
        <v>9222</v>
      </c>
      <c r="AI25" s="428">
        <f t="shared" si="6"/>
        <v>9587</v>
      </c>
      <c r="AJ25" s="428">
        <f t="shared" si="6"/>
        <v>9952</v>
      </c>
      <c r="AK25" s="428">
        <f t="shared" si="6"/>
        <v>10318</v>
      </c>
      <c r="AL25" s="428">
        <f t="shared" si="6"/>
        <v>10683</v>
      </c>
      <c r="AM25" s="428">
        <f t="shared" si="6"/>
        <v>11048</v>
      </c>
      <c r="AN25" s="428">
        <f t="shared" si="6"/>
        <v>11413</v>
      </c>
      <c r="AO25" s="428">
        <f t="shared" si="6"/>
        <v>11779</v>
      </c>
      <c r="AP25" s="428">
        <f t="shared" ref="AP25:BF25" si="7">DATE(YEAR(AO25)+1,MONTH(AO25),DAY(AO25))</f>
        <v>12144</v>
      </c>
      <c r="AQ25" s="428">
        <f t="shared" si="7"/>
        <v>12509</v>
      </c>
      <c r="AR25" s="428">
        <f t="shared" si="7"/>
        <v>12874</v>
      </c>
      <c r="AS25" s="428">
        <f t="shared" si="7"/>
        <v>13240</v>
      </c>
      <c r="AT25" s="428">
        <f t="shared" si="7"/>
        <v>13605</v>
      </c>
      <c r="AU25" s="428">
        <f t="shared" si="7"/>
        <v>13970</v>
      </c>
      <c r="AV25" s="428">
        <f t="shared" si="7"/>
        <v>14335</v>
      </c>
      <c r="AW25" s="428">
        <f t="shared" si="7"/>
        <v>14701</v>
      </c>
      <c r="AX25" s="428">
        <f t="shared" si="7"/>
        <v>15066</v>
      </c>
      <c r="AY25" s="428">
        <f t="shared" si="7"/>
        <v>15431</v>
      </c>
      <c r="AZ25" s="428">
        <f t="shared" si="7"/>
        <v>15796</v>
      </c>
      <c r="BA25" s="428">
        <f t="shared" si="7"/>
        <v>16162</v>
      </c>
      <c r="BB25" s="428">
        <f t="shared" si="7"/>
        <v>16527</v>
      </c>
      <c r="BC25" s="428">
        <f t="shared" si="7"/>
        <v>16892</v>
      </c>
      <c r="BD25" s="428">
        <f t="shared" si="7"/>
        <v>17257</v>
      </c>
      <c r="BE25" s="428">
        <f t="shared" si="7"/>
        <v>17623</v>
      </c>
      <c r="BF25" s="429">
        <f t="shared" si="7"/>
        <v>17988</v>
      </c>
    </row>
    <row r="26" spans="2:58" ht="20.100000000000001" customHeight="1" thickBot="1">
      <c r="B26" s="176" t="s">
        <v>433</v>
      </c>
      <c r="C26" s="177"/>
      <c r="D26" s="77" t="str">
        <f>IF(1&lt;=財務三表③!$H$10, -支出③!$G$14/財務三表③!$H$10, "")</f>
        <v/>
      </c>
      <c r="E26" s="77" t="str">
        <f>IF(2&lt;=財務三表③!$H$10, -支出③!$G$14/財務三表③!$H$10, "")</f>
        <v/>
      </c>
      <c r="F26" s="77" t="str">
        <f>IF(3&lt;=財務三表③!$H$10, -支出③!$G$14/財務三表③!$H$10, "")</f>
        <v/>
      </c>
      <c r="G26" s="77" t="str">
        <f>IF(4&lt;=財務三表③!$H$10, -支出③!$G$14/財務三表③!$H$10, "")</f>
        <v/>
      </c>
      <c r="H26" s="77" t="str">
        <f>IF(5&lt;=財務三表③!$H$10, -支出③!$G$14/財務三表③!$H$10, "")</f>
        <v/>
      </c>
      <c r="I26" s="77">
        <f>財務三表③!K145+財務三表③!K155</f>
        <v>0</v>
      </c>
      <c r="J26" s="77">
        <f>財務三表③!L145+財務三表③!L155</f>
        <v>0</v>
      </c>
      <c r="K26" s="77">
        <f>財務三表③!M145+財務三表③!M155</f>
        <v>0</v>
      </c>
      <c r="L26" s="77">
        <f>財務三表③!N145+財務三表③!N155</f>
        <v>0</v>
      </c>
      <c r="M26" s="77">
        <f>財務三表③!O145+財務三表③!O155</f>
        <v>0</v>
      </c>
      <c r="N26" s="77">
        <f>財務三表③!P145+財務三表③!P155</f>
        <v>0</v>
      </c>
      <c r="O26" s="77">
        <f>財務三表③!Q145+財務三表③!Q155</f>
        <v>0</v>
      </c>
      <c r="P26" s="77">
        <f>財務三表③!R145+財務三表③!R155</f>
        <v>0</v>
      </c>
      <c r="Q26" s="77">
        <f>財務三表③!S145+財務三表③!S155</f>
        <v>0</v>
      </c>
      <c r="R26" s="77">
        <f>財務三表③!T145+財務三表③!T155</f>
        <v>0</v>
      </c>
      <c r="S26" s="77">
        <f>財務三表③!U145+財務三表③!U155</f>
        <v>0</v>
      </c>
      <c r="T26" s="77">
        <f>財務三表③!V145+財務三表③!V155</f>
        <v>0</v>
      </c>
      <c r="U26" s="77">
        <f>財務三表③!W145+財務三表③!W155</f>
        <v>0</v>
      </c>
      <c r="V26" s="77">
        <f>財務三表③!X145+財務三表③!X155</f>
        <v>0</v>
      </c>
      <c r="W26" s="77">
        <f>財務三表③!Y145+財務三表③!Y155</f>
        <v>0</v>
      </c>
      <c r="X26" s="77">
        <f>財務三表③!Z145+財務三表③!Z155</f>
        <v>0</v>
      </c>
      <c r="Y26" s="77">
        <f>財務三表③!AA145+財務三表③!AA155</f>
        <v>0</v>
      </c>
      <c r="Z26" s="77">
        <f>財務三表③!AB145+財務三表③!AB155</f>
        <v>0</v>
      </c>
      <c r="AA26" s="77">
        <f>財務三表③!AC145+財務三表③!AC155</f>
        <v>0</v>
      </c>
      <c r="AB26" s="77">
        <f>財務三表③!AD145+財務三表③!AD155</f>
        <v>0</v>
      </c>
      <c r="AC26" s="77">
        <f>財務三表③!AE145+財務三表③!AE155</f>
        <v>0</v>
      </c>
      <c r="AD26" s="77">
        <f>財務三表③!AF145+財務三表③!AF155</f>
        <v>0</v>
      </c>
      <c r="AE26" s="77">
        <f>財務三表③!AG145+財務三表③!AG155</f>
        <v>0</v>
      </c>
      <c r="AF26" s="77">
        <f>財務三表③!AH145+財務三表③!AH155</f>
        <v>0</v>
      </c>
      <c r="AG26" s="77">
        <f>財務三表③!AI145+財務三表③!AI155</f>
        <v>0</v>
      </c>
      <c r="AH26" s="77">
        <f>財務三表③!AJ145+財務三表③!AJ155</f>
        <v>0</v>
      </c>
      <c r="AI26" s="77">
        <f>財務三表③!AK145+財務三表③!AK155</f>
        <v>0</v>
      </c>
      <c r="AJ26" s="77">
        <f>財務三表③!AL145+財務三表③!AL155</f>
        <v>0</v>
      </c>
      <c r="AK26" s="77">
        <f>財務三表③!AM145+財務三表③!AM155</f>
        <v>0</v>
      </c>
      <c r="AL26" s="77">
        <f>財務三表③!AN145+財務三表③!AN155</f>
        <v>0</v>
      </c>
      <c r="AM26" s="77">
        <f>財務三表③!AO145+財務三表③!AO155</f>
        <v>0</v>
      </c>
      <c r="AN26" s="77">
        <f>財務三表③!AP145+財務三表③!AP155</f>
        <v>0</v>
      </c>
      <c r="AO26" s="77">
        <f>財務三表③!AQ145+財務三表③!AQ155</f>
        <v>0</v>
      </c>
      <c r="AP26" s="77">
        <f>財務三表③!AR145+財務三表③!AR155</f>
        <v>0</v>
      </c>
      <c r="AQ26" s="77">
        <f>財務三表③!AS145+財務三表③!AS155</f>
        <v>0</v>
      </c>
      <c r="AR26" s="77">
        <f>財務三表③!AT145+財務三表③!AT155</f>
        <v>0</v>
      </c>
      <c r="AS26" s="77">
        <f>財務三表③!AU145+財務三表③!AU155</f>
        <v>0</v>
      </c>
      <c r="AT26" s="77">
        <f>財務三表③!AV145+財務三表③!AV155</f>
        <v>0</v>
      </c>
      <c r="AU26" s="77">
        <f>財務三表③!AW145+財務三表③!AW155</f>
        <v>0</v>
      </c>
      <c r="AV26" s="77">
        <f>財務三表③!AX145+財務三表③!AX155</f>
        <v>0</v>
      </c>
      <c r="AW26" s="77">
        <f>財務三表③!AY145+財務三表③!AY155</f>
        <v>0</v>
      </c>
      <c r="AX26" s="77">
        <f>財務三表③!AZ145+財務三表③!AZ155</f>
        <v>0</v>
      </c>
      <c r="AY26" s="77">
        <f>財務三表③!BA145+財務三表③!BA155</f>
        <v>0</v>
      </c>
      <c r="AZ26" s="77">
        <f>財務三表③!BB145+財務三表③!BB155</f>
        <v>0</v>
      </c>
      <c r="BA26" s="77">
        <f>財務三表③!BC145+財務三表③!BC155</f>
        <v>0</v>
      </c>
      <c r="BB26" s="77">
        <f>財務三表③!BD145+財務三表③!BD155</f>
        <v>0</v>
      </c>
      <c r="BC26" s="77">
        <f>財務三表③!BE145+財務三表③!BE155</f>
        <v>0</v>
      </c>
      <c r="BD26" s="77">
        <f>財務三表③!BF145+財務三表③!BF155</f>
        <v>0</v>
      </c>
      <c r="BE26" s="77">
        <f>財務三表③!BG145+財務三表③!BG155</f>
        <v>0</v>
      </c>
      <c r="BF26" s="78">
        <f>財務三表③!BH145+財務三表③!BH155</f>
        <v>0</v>
      </c>
    </row>
    <row r="27" spans="2:58" ht="16.5" thickBot="1"/>
    <row r="28" spans="2:58" ht="20.100000000000001" customHeight="1" thickBot="1">
      <c r="B28" s="170" t="s">
        <v>105</v>
      </c>
      <c r="C28" s="167" t="str">
        <f ca="1">IFERROR(XIRR(_xlfn.HSTACK(OFFSET($D$26,0,0,1,財務三表③!$H$10),$I$26:$BF$26),_xlfn.HSTACK(OFFSET($D$25,0,0,1,財務三表③!$H$10),$I$25:$BF$25)),"")</f>
        <v/>
      </c>
      <c r="E28" s="32"/>
      <c r="F28" s="32"/>
      <c r="G28" s="32"/>
    </row>
    <row r="29" spans="2:58">
      <c r="E29" s="32"/>
      <c r="F29" s="32"/>
    </row>
    <row r="30" spans="2:58" ht="20.100000000000001" customHeight="1" thickBot="1">
      <c r="B30" s="2" t="s">
        <v>102</v>
      </c>
      <c r="D30" s="223" t="s">
        <v>202</v>
      </c>
      <c r="E30" s="221" t="s">
        <v>226</v>
      </c>
    </row>
    <row r="31" spans="2:58" ht="20.100000000000001" customHeight="1">
      <c r="B31" s="46" t="s">
        <v>62</v>
      </c>
      <c r="C31" s="175"/>
      <c r="D31" s="38">
        <v>1</v>
      </c>
      <c r="E31" s="38">
        <v>2</v>
      </c>
      <c r="F31" s="38">
        <v>3</v>
      </c>
      <c r="G31" s="38">
        <v>4</v>
      </c>
      <c r="H31" s="38">
        <v>5</v>
      </c>
      <c r="I31" s="38">
        <v>6</v>
      </c>
      <c r="J31" s="38">
        <v>7</v>
      </c>
      <c r="K31" s="38">
        <v>8</v>
      </c>
      <c r="L31" s="38">
        <v>9</v>
      </c>
      <c r="M31" s="38">
        <v>10</v>
      </c>
      <c r="N31" s="38">
        <v>11</v>
      </c>
      <c r="O31" s="38">
        <v>12</v>
      </c>
      <c r="P31" s="38">
        <v>13</v>
      </c>
      <c r="Q31" s="38">
        <v>14</v>
      </c>
      <c r="R31" s="38">
        <v>15</v>
      </c>
      <c r="S31" s="38">
        <v>16</v>
      </c>
      <c r="T31" s="38">
        <v>17</v>
      </c>
      <c r="U31" s="38">
        <v>18</v>
      </c>
      <c r="V31" s="38">
        <v>19</v>
      </c>
      <c r="W31" s="38">
        <v>20</v>
      </c>
      <c r="X31" s="38">
        <v>21</v>
      </c>
      <c r="Y31" s="38">
        <v>22</v>
      </c>
      <c r="Z31" s="38">
        <v>23</v>
      </c>
      <c r="AA31" s="38">
        <v>24</v>
      </c>
      <c r="AB31" s="38">
        <v>25</v>
      </c>
      <c r="AC31" s="38">
        <v>26</v>
      </c>
      <c r="AD31" s="38">
        <v>27</v>
      </c>
      <c r="AE31" s="38">
        <v>28</v>
      </c>
      <c r="AF31" s="38">
        <v>29</v>
      </c>
      <c r="AG31" s="38">
        <v>30</v>
      </c>
      <c r="AH31" s="38">
        <v>31</v>
      </c>
      <c r="AI31" s="38">
        <v>32</v>
      </c>
      <c r="AJ31" s="38">
        <v>33</v>
      </c>
      <c r="AK31" s="38">
        <v>34</v>
      </c>
      <c r="AL31" s="38">
        <v>35</v>
      </c>
      <c r="AM31" s="38">
        <v>36</v>
      </c>
      <c r="AN31" s="38">
        <v>37</v>
      </c>
      <c r="AO31" s="38">
        <v>38</v>
      </c>
      <c r="AP31" s="38">
        <v>39</v>
      </c>
      <c r="AQ31" s="38">
        <v>40</v>
      </c>
      <c r="AR31" s="38">
        <v>41</v>
      </c>
      <c r="AS31" s="38">
        <v>42</v>
      </c>
      <c r="AT31" s="38">
        <v>43</v>
      </c>
      <c r="AU31" s="38">
        <v>44</v>
      </c>
      <c r="AV31" s="38">
        <v>45</v>
      </c>
      <c r="AW31" s="38">
        <v>46</v>
      </c>
      <c r="AX31" s="38">
        <v>47</v>
      </c>
      <c r="AY31" s="38">
        <v>48</v>
      </c>
      <c r="AZ31" s="38">
        <v>49</v>
      </c>
      <c r="BA31" s="39">
        <v>50</v>
      </c>
    </row>
    <row r="32" spans="2:58" ht="20.100000000000001" customHeight="1">
      <c r="B32" s="51" t="s">
        <v>63</v>
      </c>
      <c r="C32" s="164"/>
      <c r="D32" s="31">
        <f>G8</f>
        <v>0</v>
      </c>
      <c r="E32" s="31">
        <f>D32+1</f>
        <v>1</v>
      </c>
      <c r="F32" s="31">
        <f t="shared" ref="F32:G32" si="8">E32+1</f>
        <v>2</v>
      </c>
      <c r="G32" s="31">
        <f t="shared" si="8"/>
        <v>3</v>
      </c>
      <c r="H32" s="31">
        <f>G32+1</f>
        <v>4</v>
      </c>
      <c r="I32" s="31">
        <f t="shared" ref="I32:BA32" si="9">H32+1</f>
        <v>5</v>
      </c>
      <c r="J32" s="31">
        <f t="shared" si="9"/>
        <v>6</v>
      </c>
      <c r="K32" s="31">
        <f t="shared" si="9"/>
        <v>7</v>
      </c>
      <c r="L32" s="31">
        <f t="shared" si="9"/>
        <v>8</v>
      </c>
      <c r="M32" s="31">
        <f t="shared" si="9"/>
        <v>9</v>
      </c>
      <c r="N32" s="31">
        <f t="shared" si="9"/>
        <v>10</v>
      </c>
      <c r="O32" s="31">
        <f t="shared" si="9"/>
        <v>11</v>
      </c>
      <c r="P32" s="31">
        <f t="shared" si="9"/>
        <v>12</v>
      </c>
      <c r="Q32" s="31">
        <f t="shared" si="9"/>
        <v>13</v>
      </c>
      <c r="R32" s="31">
        <f t="shared" si="9"/>
        <v>14</v>
      </c>
      <c r="S32" s="31">
        <f t="shared" si="9"/>
        <v>15</v>
      </c>
      <c r="T32" s="31">
        <f t="shared" si="9"/>
        <v>16</v>
      </c>
      <c r="U32" s="31">
        <f t="shared" si="9"/>
        <v>17</v>
      </c>
      <c r="V32" s="31">
        <f t="shared" si="9"/>
        <v>18</v>
      </c>
      <c r="W32" s="227">
        <f t="shared" si="9"/>
        <v>19</v>
      </c>
      <c r="X32" s="31">
        <f t="shared" si="9"/>
        <v>20</v>
      </c>
      <c r="Y32" s="31">
        <f t="shared" si="9"/>
        <v>21</v>
      </c>
      <c r="Z32" s="31">
        <f t="shared" si="9"/>
        <v>22</v>
      </c>
      <c r="AA32" s="31">
        <f t="shared" si="9"/>
        <v>23</v>
      </c>
      <c r="AB32" s="31">
        <f t="shared" si="9"/>
        <v>24</v>
      </c>
      <c r="AC32" s="31">
        <f t="shared" si="9"/>
        <v>25</v>
      </c>
      <c r="AD32" s="31">
        <f t="shared" si="9"/>
        <v>26</v>
      </c>
      <c r="AE32" s="31">
        <f t="shared" si="9"/>
        <v>27</v>
      </c>
      <c r="AF32" s="31">
        <f t="shared" si="9"/>
        <v>28</v>
      </c>
      <c r="AG32" s="31">
        <f t="shared" si="9"/>
        <v>29</v>
      </c>
      <c r="AH32" s="31">
        <f t="shared" si="9"/>
        <v>30</v>
      </c>
      <c r="AI32" s="31">
        <f t="shared" si="9"/>
        <v>31</v>
      </c>
      <c r="AJ32" s="31">
        <f t="shared" si="9"/>
        <v>32</v>
      </c>
      <c r="AK32" s="31">
        <f t="shared" si="9"/>
        <v>33</v>
      </c>
      <c r="AL32" s="31">
        <f t="shared" si="9"/>
        <v>34</v>
      </c>
      <c r="AM32" s="31">
        <f t="shared" si="9"/>
        <v>35</v>
      </c>
      <c r="AN32" s="31">
        <f t="shared" si="9"/>
        <v>36</v>
      </c>
      <c r="AO32" s="31">
        <f t="shared" si="9"/>
        <v>37</v>
      </c>
      <c r="AP32" s="31">
        <f t="shared" si="9"/>
        <v>38</v>
      </c>
      <c r="AQ32" s="31">
        <f t="shared" si="9"/>
        <v>39</v>
      </c>
      <c r="AR32" s="31">
        <f t="shared" si="9"/>
        <v>40</v>
      </c>
      <c r="AS32" s="31">
        <f t="shared" si="9"/>
        <v>41</v>
      </c>
      <c r="AT32" s="31">
        <f t="shared" si="9"/>
        <v>42</v>
      </c>
      <c r="AU32" s="31">
        <f t="shared" si="9"/>
        <v>43</v>
      </c>
      <c r="AV32" s="31">
        <f t="shared" si="9"/>
        <v>44</v>
      </c>
      <c r="AW32" s="31">
        <f t="shared" si="9"/>
        <v>45</v>
      </c>
      <c r="AX32" s="31">
        <f t="shared" si="9"/>
        <v>46</v>
      </c>
      <c r="AY32" s="31">
        <f t="shared" si="9"/>
        <v>47</v>
      </c>
      <c r="AZ32" s="31">
        <f t="shared" si="9"/>
        <v>48</v>
      </c>
      <c r="BA32" s="40">
        <f t="shared" si="9"/>
        <v>49</v>
      </c>
    </row>
    <row r="33" spans="2:53" ht="20.100000000000001" customHeight="1">
      <c r="B33" s="51" t="s">
        <v>169</v>
      </c>
      <c r="C33" s="11"/>
      <c r="D33" s="105">
        <f>財務三表③!K91-財務三表③!K107</f>
        <v>0</v>
      </c>
      <c r="E33" s="105">
        <f>財務三表③!L91-財務三表③!L107</f>
        <v>0</v>
      </c>
      <c r="F33" s="105">
        <f>財務三表③!M91-財務三表③!M107</f>
        <v>0</v>
      </c>
      <c r="G33" s="105">
        <f>財務三表③!N91-財務三表③!N107</f>
        <v>0</v>
      </c>
      <c r="H33" s="105">
        <f>財務三表③!O91-財務三表③!O107</f>
        <v>0</v>
      </c>
      <c r="I33" s="105">
        <f>財務三表③!P91-財務三表③!P107</f>
        <v>0</v>
      </c>
      <c r="J33" s="105">
        <f>財務三表③!Q91-財務三表③!Q107</f>
        <v>0</v>
      </c>
      <c r="K33" s="105">
        <f>財務三表③!R91-財務三表③!R107</f>
        <v>0</v>
      </c>
      <c r="L33" s="105">
        <f>財務三表③!S91-財務三表③!S107</f>
        <v>0</v>
      </c>
      <c r="M33" s="105">
        <f>財務三表③!T91-財務三表③!T107</f>
        <v>0</v>
      </c>
      <c r="N33" s="105">
        <f>財務三表③!U91-財務三表③!U107</f>
        <v>0</v>
      </c>
      <c r="O33" s="105">
        <f>財務三表③!V91-財務三表③!V107</f>
        <v>0</v>
      </c>
      <c r="P33" s="105">
        <f>財務三表③!W91-財務三表③!W107</f>
        <v>0</v>
      </c>
      <c r="Q33" s="105">
        <f>財務三表③!X91-財務三表③!X107</f>
        <v>0</v>
      </c>
      <c r="R33" s="105">
        <f>財務三表③!Y91-財務三表③!Y107</f>
        <v>0</v>
      </c>
      <c r="S33" s="105">
        <f>財務三表③!Z91-財務三表③!Z107</f>
        <v>0</v>
      </c>
      <c r="T33" s="105">
        <f>財務三表③!AA91-財務三表③!AA107</f>
        <v>0</v>
      </c>
      <c r="U33" s="105">
        <f>財務三表③!AB91-財務三表③!AB107</f>
        <v>0</v>
      </c>
      <c r="V33" s="105">
        <f>財務三表③!AC91-財務三表③!AC107</f>
        <v>0</v>
      </c>
      <c r="W33" s="231">
        <f>財務三表③!AD91-財務三表③!AD107</f>
        <v>0</v>
      </c>
      <c r="X33" s="105">
        <f>財務三表③!AE91-財務三表③!AE107</f>
        <v>0</v>
      </c>
      <c r="Y33" s="105">
        <f>財務三表③!AF91-財務三表③!AF107</f>
        <v>0</v>
      </c>
      <c r="Z33" s="105">
        <f>財務三表③!AG91-財務三表③!AG107</f>
        <v>0</v>
      </c>
      <c r="AA33" s="105">
        <f>財務三表③!AH91-財務三表③!AH107</f>
        <v>0</v>
      </c>
      <c r="AB33" s="105">
        <f>財務三表③!AI91-財務三表③!AI107</f>
        <v>0</v>
      </c>
      <c r="AC33" s="105">
        <f>財務三表③!AJ91-財務三表③!AJ107</f>
        <v>0</v>
      </c>
      <c r="AD33" s="105">
        <f>財務三表③!AK91-財務三表③!AK107</f>
        <v>0</v>
      </c>
      <c r="AE33" s="105">
        <f>財務三表③!AL91-財務三表③!AL107</f>
        <v>0</v>
      </c>
      <c r="AF33" s="105">
        <f>財務三表③!AM91-財務三表③!AM107</f>
        <v>0</v>
      </c>
      <c r="AG33" s="105">
        <f>財務三表③!AN91-財務三表③!AN107</f>
        <v>0</v>
      </c>
      <c r="AH33" s="105">
        <f>財務三表③!AO91-財務三表③!AO107</f>
        <v>0</v>
      </c>
      <c r="AI33" s="105">
        <f>財務三表③!AP91-財務三表③!AP107</f>
        <v>0</v>
      </c>
      <c r="AJ33" s="105">
        <f>財務三表③!AQ91-財務三表③!AQ107</f>
        <v>0</v>
      </c>
      <c r="AK33" s="105">
        <f>財務三表③!AR91-財務三表③!AR107</f>
        <v>0</v>
      </c>
      <c r="AL33" s="105">
        <f>財務三表③!AS91-財務三表③!AS107</f>
        <v>0</v>
      </c>
      <c r="AM33" s="105">
        <f>財務三表③!AT91-財務三表③!AT107</f>
        <v>0</v>
      </c>
      <c r="AN33" s="105">
        <f>財務三表③!AU91-財務三表③!AU107</f>
        <v>0</v>
      </c>
      <c r="AO33" s="105">
        <f>財務三表③!AV91-財務三表③!AV107</f>
        <v>0</v>
      </c>
      <c r="AP33" s="105">
        <f>財務三表③!AW91-財務三表③!AW107</f>
        <v>0</v>
      </c>
      <c r="AQ33" s="105">
        <f>財務三表③!AX91-財務三表③!AX107</f>
        <v>0</v>
      </c>
      <c r="AR33" s="105">
        <f>財務三表③!AY91-財務三表③!AY107</f>
        <v>0</v>
      </c>
      <c r="AS33" s="105">
        <f>財務三表③!AZ91-財務三表③!AZ107</f>
        <v>0</v>
      </c>
      <c r="AT33" s="105">
        <f>財務三表③!BA91-財務三表③!BA107</f>
        <v>0</v>
      </c>
      <c r="AU33" s="105">
        <f>財務三表③!BB91-財務三表③!BB107</f>
        <v>0</v>
      </c>
      <c r="AV33" s="105">
        <f>財務三表③!BC91-財務三表③!BC107</f>
        <v>0</v>
      </c>
      <c r="AW33" s="105">
        <f>財務三表③!BD91-財務三表③!BD107</f>
        <v>0</v>
      </c>
      <c r="AX33" s="105">
        <f>財務三表③!BE91-財務三表③!BE107</f>
        <v>0</v>
      </c>
      <c r="AY33" s="105">
        <f>財務三表③!BF91-財務三表③!BF107</f>
        <v>0</v>
      </c>
      <c r="AZ33" s="105">
        <f>財務三表③!BG91-財務三表③!BG107</f>
        <v>0</v>
      </c>
      <c r="BA33" s="82">
        <f>財務三表③!BH91-財務三表③!BH107</f>
        <v>0</v>
      </c>
    </row>
    <row r="34" spans="2:53" ht="20.100000000000001" customHeight="1">
      <c r="B34" s="51" t="s">
        <v>597</v>
      </c>
      <c r="C34" s="11"/>
      <c r="D34" s="105" t="str">
        <f>財務三表③!K108</f>
        <v/>
      </c>
      <c r="E34" s="105" t="str">
        <f>財務三表③!L108</f>
        <v/>
      </c>
      <c r="F34" s="105" t="str">
        <f>財務三表③!M108</f>
        <v/>
      </c>
      <c r="G34" s="105" t="str">
        <f>財務三表③!N108</f>
        <v/>
      </c>
      <c r="H34" s="105" t="str">
        <f>財務三表③!O108</f>
        <v/>
      </c>
      <c r="I34" s="105" t="str">
        <f>財務三表③!P108</f>
        <v/>
      </c>
      <c r="J34" s="105" t="str">
        <f>財務三表③!Q108</f>
        <v/>
      </c>
      <c r="K34" s="105" t="str">
        <f>財務三表③!R108</f>
        <v/>
      </c>
      <c r="L34" s="105" t="str">
        <f>財務三表③!S108</f>
        <v/>
      </c>
      <c r="M34" s="105" t="str">
        <f>財務三表③!T108</f>
        <v/>
      </c>
      <c r="N34" s="105" t="str">
        <f>財務三表③!U108</f>
        <v/>
      </c>
      <c r="O34" s="105" t="str">
        <f>財務三表③!V108</f>
        <v/>
      </c>
      <c r="P34" s="105" t="str">
        <f>財務三表③!W108</f>
        <v/>
      </c>
      <c r="Q34" s="105" t="str">
        <f>財務三表③!X108</f>
        <v/>
      </c>
      <c r="R34" s="105" t="str">
        <f>財務三表③!Y108</f>
        <v/>
      </c>
      <c r="S34" s="105" t="str">
        <f>財務三表③!Z108</f>
        <v/>
      </c>
      <c r="T34" s="105" t="str">
        <f>財務三表③!AA108</f>
        <v/>
      </c>
      <c r="U34" s="105" t="str">
        <f>財務三表③!AB108</f>
        <v/>
      </c>
      <c r="V34" s="105" t="str">
        <f>財務三表③!AC108</f>
        <v/>
      </c>
      <c r="W34" s="231" t="str">
        <f>財務三表③!AD108</f>
        <v/>
      </c>
      <c r="X34" s="105" t="str">
        <f>財務三表③!AE108</f>
        <v/>
      </c>
      <c r="Y34" s="105" t="str">
        <f>財務三表③!AF108</f>
        <v/>
      </c>
      <c r="Z34" s="105" t="str">
        <f>財務三表③!AG108</f>
        <v/>
      </c>
      <c r="AA34" s="105" t="str">
        <f>財務三表③!AH108</f>
        <v/>
      </c>
      <c r="AB34" s="105" t="str">
        <f>財務三表③!AI108</f>
        <v/>
      </c>
      <c r="AC34" s="105" t="str">
        <f>財務三表③!AJ108</f>
        <v/>
      </c>
      <c r="AD34" s="105" t="str">
        <f>財務三表③!AK108</f>
        <v/>
      </c>
      <c r="AE34" s="105" t="str">
        <f>財務三表③!AL108</f>
        <v/>
      </c>
      <c r="AF34" s="105" t="str">
        <f>財務三表③!AM108</f>
        <v/>
      </c>
      <c r="AG34" s="105" t="str">
        <f>財務三表③!AN108</f>
        <v/>
      </c>
      <c r="AH34" s="105" t="str">
        <f>財務三表③!AO108</f>
        <v/>
      </c>
      <c r="AI34" s="105" t="str">
        <f>財務三表③!AP108</f>
        <v/>
      </c>
      <c r="AJ34" s="105" t="str">
        <f>財務三表③!AQ108</f>
        <v/>
      </c>
      <c r="AK34" s="105" t="str">
        <f>財務三表③!AR108</f>
        <v/>
      </c>
      <c r="AL34" s="105" t="str">
        <f>財務三表③!AS108</f>
        <v/>
      </c>
      <c r="AM34" s="105" t="str">
        <f>財務三表③!AT108</f>
        <v/>
      </c>
      <c r="AN34" s="105" t="str">
        <f>財務三表③!AU108</f>
        <v/>
      </c>
      <c r="AO34" s="105" t="str">
        <f>財務三表③!AV108</f>
        <v/>
      </c>
      <c r="AP34" s="105" t="str">
        <f>財務三表③!AW108</f>
        <v/>
      </c>
      <c r="AQ34" s="105" t="str">
        <f>財務三表③!AX108</f>
        <v/>
      </c>
      <c r="AR34" s="105" t="str">
        <f>財務三表③!AY108</f>
        <v/>
      </c>
      <c r="AS34" s="105" t="str">
        <f>財務三表③!AZ108</f>
        <v/>
      </c>
      <c r="AT34" s="105" t="str">
        <f>財務三表③!BA108</f>
        <v/>
      </c>
      <c r="AU34" s="105" t="str">
        <f>財務三表③!BB108</f>
        <v/>
      </c>
      <c r="AV34" s="105" t="str">
        <f>財務三表③!BC108</f>
        <v/>
      </c>
      <c r="AW34" s="105" t="str">
        <f>財務三表③!BD108</f>
        <v/>
      </c>
      <c r="AX34" s="105" t="str">
        <f>財務三表③!BE108</f>
        <v/>
      </c>
      <c r="AY34" s="105" t="str">
        <f>財務三表③!BF108</f>
        <v/>
      </c>
      <c r="AZ34" s="105" t="str">
        <f>財務三表③!BG108</f>
        <v/>
      </c>
      <c r="BA34" s="384" t="str">
        <f>財務三表③!BH108</f>
        <v/>
      </c>
    </row>
    <row r="35" spans="2:53" ht="20.100000000000001" customHeight="1">
      <c r="B35" s="48" t="s">
        <v>590</v>
      </c>
      <c r="C35" s="11"/>
      <c r="D35" s="105">
        <f>-財務三表③!K157</f>
        <v>0</v>
      </c>
      <c r="E35" s="105">
        <f>-財務三表③!L157</f>
        <v>0</v>
      </c>
      <c r="F35" s="105">
        <f>-財務三表③!M157</f>
        <v>0</v>
      </c>
      <c r="G35" s="105">
        <f>-財務三表③!N157</f>
        <v>0</v>
      </c>
      <c r="H35" s="105">
        <f>-財務三表③!O157</f>
        <v>0</v>
      </c>
      <c r="I35" s="105">
        <f>-財務三表③!P157</f>
        <v>0</v>
      </c>
      <c r="J35" s="105">
        <f>-財務三表③!Q157</f>
        <v>0</v>
      </c>
      <c r="K35" s="105">
        <f>-財務三表③!R157</f>
        <v>0</v>
      </c>
      <c r="L35" s="105">
        <f>-財務三表③!S157</f>
        <v>0</v>
      </c>
      <c r="M35" s="105">
        <f>-財務三表③!T157</f>
        <v>0</v>
      </c>
      <c r="N35" s="105">
        <f>-財務三表③!U157</f>
        <v>0</v>
      </c>
      <c r="O35" s="105">
        <f>-財務三表③!V157</f>
        <v>0</v>
      </c>
      <c r="P35" s="105">
        <f>-財務三表③!W157</f>
        <v>0</v>
      </c>
      <c r="Q35" s="105">
        <f>-財務三表③!X157</f>
        <v>0</v>
      </c>
      <c r="R35" s="105">
        <f>-財務三表③!Y157</f>
        <v>0</v>
      </c>
      <c r="S35" s="105">
        <f>-財務三表③!Z157</f>
        <v>0</v>
      </c>
      <c r="T35" s="105">
        <f>-財務三表③!AA157</f>
        <v>0</v>
      </c>
      <c r="U35" s="105">
        <f>-財務三表③!AB157</f>
        <v>0</v>
      </c>
      <c r="V35" s="105">
        <f>-財務三表③!AC157</f>
        <v>0</v>
      </c>
      <c r="W35" s="105">
        <f>-財務三表③!AD157</f>
        <v>0</v>
      </c>
      <c r="X35" s="105">
        <f>-財務三表③!AE157</f>
        <v>0</v>
      </c>
      <c r="Y35" s="105">
        <f>-財務三表③!AF157</f>
        <v>0</v>
      </c>
      <c r="Z35" s="105">
        <f>-財務三表③!AG157</f>
        <v>0</v>
      </c>
      <c r="AA35" s="105">
        <f>-財務三表③!AH157</f>
        <v>0</v>
      </c>
      <c r="AB35" s="105">
        <f>-財務三表③!AI157</f>
        <v>0</v>
      </c>
      <c r="AC35" s="105">
        <f>-財務三表③!AJ157</f>
        <v>0</v>
      </c>
      <c r="AD35" s="105">
        <f>-財務三表③!AK157</f>
        <v>0</v>
      </c>
      <c r="AE35" s="105">
        <f>-財務三表③!AL157</f>
        <v>0</v>
      </c>
      <c r="AF35" s="105">
        <f>-財務三表③!AM157</f>
        <v>0</v>
      </c>
      <c r="AG35" s="105">
        <f>-財務三表③!AN157</f>
        <v>0</v>
      </c>
      <c r="AH35" s="105">
        <f>-財務三表③!AO157</f>
        <v>0</v>
      </c>
      <c r="AI35" s="105">
        <f>-財務三表③!AP157</f>
        <v>0</v>
      </c>
      <c r="AJ35" s="105">
        <f>-財務三表③!AQ157</f>
        <v>0</v>
      </c>
      <c r="AK35" s="105">
        <f>-財務三表③!AR157</f>
        <v>0</v>
      </c>
      <c r="AL35" s="105">
        <f>-財務三表③!AS157</f>
        <v>0</v>
      </c>
      <c r="AM35" s="105">
        <f>-財務三表③!AT157</f>
        <v>0</v>
      </c>
      <c r="AN35" s="105">
        <f>-財務三表③!AU157</f>
        <v>0</v>
      </c>
      <c r="AO35" s="105">
        <f>-財務三表③!AV157</f>
        <v>0</v>
      </c>
      <c r="AP35" s="105">
        <f>-財務三表③!AW157</f>
        <v>0</v>
      </c>
      <c r="AQ35" s="105">
        <f>-財務三表③!AX157</f>
        <v>0</v>
      </c>
      <c r="AR35" s="105">
        <f>-財務三表③!AY157</f>
        <v>0</v>
      </c>
      <c r="AS35" s="105">
        <f>-財務三表③!AZ157</f>
        <v>0</v>
      </c>
      <c r="AT35" s="105">
        <f>-財務三表③!BA157</f>
        <v>0</v>
      </c>
      <c r="AU35" s="105">
        <f>-財務三表③!BB157</f>
        <v>0</v>
      </c>
      <c r="AV35" s="105">
        <f>-財務三表③!BC157</f>
        <v>0</v>
      </c>
      <c r="AW35" s="105">
        <f>-財務三表③!BD157</f>
        <v>0</v>
      </c>
      <c r="AX35" s="105">
        <f>-財務三表③!BE157</f>
        <v>0</v>
      </c>
      <c r="AY35" s="105">
        <f>-財務三表③!BF157</f>
        <v>0</v>
      </c>
      <c r="AZ35" s="231">
        <f>-財務三表③!BG157</f>
        <v>0</v>
      </c>
      <c r="BA35" s="82">
        <f>-財務三表③!BH157</f>
        <v>0</v>
      </c>
    </row>
    <row r="36" spans="2:53" ht="20.100000000000001" customHeight="1">
      <c r="B36" s="51" t="s">
        <v>515</v>
      </c>
      <c r="C36" s="11"/>
      <c r="D36" s="105">
        <f>財務三表③!K113</f>
        <v>0</v>
      </c>
      <c r="E36" s="105">
        <f>財務三表③!L113</f>
        <v>0</v>
      </c>
      <c r="F36" s="105">
        <f>財務三表③!M113</f>
        <v>0</v>
      </c>
      <c r="G36" s="105">
        <f>財務三表③!N113</f>
        <v>0</v>
      </c>
      <c r="H36" s="105">
        <f>財務三表③!O113</f>
        <v>0</v>
      </c>
      <c r="I36" s="105">
        <f>財務三表③!P113</f>
        <v>0</v>
      </c>
      <c r="J36" s="105">
        <f>財務三表③!Q113</f>
        <v>0</v>
      </c>
      <c r="K36" s="105">
        <f>財務三表③!R113</f>
        <v>0</v>
      </c>
      <c r="L36" s="105">
        <f>財務三表③!S113</f>
        <v>0</v>
      </c>
      <c r="M36" s="105">
        <f>財務三表③!T113</f>
        <v>0</v>
      </c>
      <c r="N36" s="105">
        <f>財務三表③!U113</f>
        <v>0</v>
      </c>
      <c r="O36" s="105">
        <f>財務三表③!V113</f>
        <v>0</v>
      </c>
      <c r="P36" s="105">
        <f>財務三表③!W113</f>
        <v>0</v>
      </c>
      <c r="Q36" s="105">
        <f>財務三表③!X113</f>
        <v>0</v>
      </c>
      <c r="R36" s="105">
        <f>財務三表③!Y113</f>
        <v>0</v>
      </c>
      <c r="S36" s="105">
        <f>財務三表③!Z113</f>
        <v>0</v>
      </c>
      <c r="T36" s="105">
        <f>財務三表③!AA113</f>
        <v>0</v>
      </c>
      <c r="U36" s="105">
        <f>財務三表③!AB113</f>
        <v>0</v>
      </c>
      <c r="V36" s="105">
        <f>財務三表③!AC113</f>
        <v>0</v>
      </c>
      <c r="W36" s="105">
        <f>財務三表③!AD113</f>
        <v>0</v>
      </c>
      <c r="X36" s="105">
        <f>財務三表③!AE113</f>
        <v>0</v>
      </c>
      <c r="Y36" s="105">
        <f>財務三表③!AF113</f>
        <v>0</v>
      </c>
      <c r="Z36" s="105">
        <f>財務三表③!AG113</f>
        <v>0</v>
      </c>
      <c r="AA36" s="105">
        <f>財務三表③!AH113</f>
        <v>0</v>
      </c>
      <c r="AB36" s="105">
        <f>財務三表③!AI113</f>
        <v>0</v>
      </c>
      <c r="AC36" s="105">
        <f>財務三表③!AJ113</f>
        <v>0</v>
      </c>
      <c r="AD36" s="105">
        <f>財務三表③!AK113</f>
        <v>0</v>
      </c>
      <c r="AE36" s="105">
        <f>財務三表③!AL113</f>
        <v>0</v>
      </c>
      <c r="AF36" s="105">
        <f>財務三表③!AM113</f>
        <v>0</v>
      </c>
      <c r="AG36" s="105">
        <f>財務三表③!AN113</f>
        <v>0</v>
      </c>
      <c r="AH36" s="105">
        <f>財務三表③!AO113</f>
        <v>0</v>
      </c>
      <c r="AI36" s="105">
        <f>財務三表③!AP113</f>
        <v>0</v>
      </c>
      <c r="AJ36" s="105">
        <f>財務三表③!AQ113</f>
        <v>0</v>
      </c>
      <c r="AK36" s="105">
        <f>財務三表③!AR113</f>
        <v>0</v>
      </c>
      <c r="AL36" s="105">
        <f>財務三表③!AS113</f>
        <v>0</v>
      </c>
      <c r="AM36" s="105">
        <f>財務三表③!AT113</f>
        <v>0</v>
      </c>
      <c r="AN36" s="105">
        <f>財務三表③!AU113</f>
        <v>0</v>
      </c>
      <c r="AO36" s="105">
        <f>財務三表③!AV113</f>
        <v>0</v>
      </c>
      <c r="AP36" s="105">
        <f>財務三表③!AW113</f>
        <v>0</v>
      </c>
      <c r="AQ36" s="105">
        <f>財務三表③!AX113</f>
        <v>0</v>
      </c>
      <c r="AR36" s="105">
        <f>財務三表③!AY113</f>
        <v>0</v>
      </c>
      <c r="AS36" s="105">
        <f>財務三表③!AZ113</f>
        <v>0</v>
      </c>
      <c r="AT36" s="105">
        <f>財務三表③!BA113</f>
        <v>0</v>
      </c>
      <c r="AU36" s="105">
        <f>財務三表③!BB113</f>
        <v>0</v>
      </c>
      <c r="AV36" s="105">
        <f>財務三表③!BC113</f>
        <v>0</v>
      </c>
      <c r="AW36" s="105">
        <f>財務三表③!BD113</f>
        <v>0</v>
      </c>
      <c r="AX36" s="105">
        <f>財務三表③!BE113</f>
        <v>0</v>
      </c>
      <c r="AY36" s="105">
        <f>財務三表③!BF113</f>
        <v>0</v>
      </c>
      <c r="AZ36" s="231">
        <f>財務三表③!BG113</f>
        <v>0</v>
      </c>
      <c r="BA36" s="82">
        <f>財務三表③!BH113</f>
        <v>0</v>
      </c>
    </row>
    <row r="37" spans="2:53" ht="20.100000000000001" customHeight="1" thickBot="1">
      <c r="B37" s="51" t="s">
        <v>595</v>
      </c>
      <c r="C37" s="11"/>
      <c r="D37" s="105" t="e">
        <f t="shared" ref="D37:AI37" si="10">D33+D34</f>
        <v>#VALUE!</v>
      </c>
      <c r="E37" s="105" t="e">
        <f t="shared" si="10"/>
        <v>#VALUE!</v>
      </c>
      <c r="F37" s="105" t="e">
        <f t="shared" si="10"/>
        <v>#VALUE!</v>
      </c>
      <c r="G37" s="105" t="e">
        <f t="shared" si="10"/>
        <v>#VALUE!</v>
      </c>
      <c r="H37" s="105" t="e">
        <f t="shared" si="10"/>
        <v>#VALUE!</v>
      </c>
      <c r="I37" s="105" t="e">
        <f t="shared" si="10"/>
        <v>#VALUE!</v>
      </c>
      <c r="J37" s="105" t="e">
        <f t="shared" si="10"/>
        <v>#VALUE!</v>
      </c>
      <c r="K37" s="105" t="e">
        <f t="shared" si="10"/>
        <v>#VALUE!</v>
      </c>
      <c r="L37" s="105" t="e">
        <f t="shared" si="10"/>
        <v>#VALUE!</v>
      </c>
      <c r="M37" s="105" t="e">
        <f t="shared" si="10"/>
        <v>#VALUE!</v>
      </c>
      <c r="N37" s="105" t="e">
        <f t="shared" si="10"/>
        <v>#VALUE!</v>
      </c>
      <c r="O37" s="105" t="e">
        <f t="shared" si="10"/>
        <v>#VALUE!</v>
      </c>
      <c r="P37" s="105" t="e">
        <f t="shared" si="10"/>
        <v>#VALUE!</v>
      </c>
      <c r="Q37" s="105" t="e">
        <f t="shared" si="10"/>
        <v>#VALUE!</v>
      </c>
      <c r="R37" s="105" t="e">
        <f t="shared" si="10"/>
        <v>#VALUE!</v>
      </c>
      <c r="S37" s="105" t="e">
        <f t="shared" si="10"/>
        <v>#VALUE!</v>
      </c>
      <c r="T37" s="105" t="e">
        <f t="shared" si="10"/>
        <v>#VALUE!</v>
      </c>
      <c r="U37" s="105" t="e">
        <f t="shared" si="10"/>
        <v>#VALUE!</v>
      </c>
      <c r="V37" s="105" t="e">
        <f t="shared" si="10"/>
        <v>#VALUE!</v>
      </c>
      <c r="W37" s="105" t="e">
        <f t="shared" si="10"/>
        <v>#VALUE!</v>
      </c>
      <c r="X37" s="105" t="e">
        <f t="shared" si="10"/>
        <v>#VALUE!</v>
      </c>
      <c r="Y37" s="105" t="e">
        <f t="shared" si="10"/>
        <v>#VALUE!</v>
      </c>
      <c r="Z37" s="105" t="e">
        <f t="shared" si="10"/>
        <v>#VALUE!</v>
      </c>
      <c r="AA37" s="105" t="e">
        <f t="shared" si="10"/>
        <v>#VALUE!</v>
      </c>
      <c r="AB37" s="105" t="e">
        <f t="shared" si="10"/>
        <v>#VALUE!</v>
      </c>
      <c r="AC37" s="105" t="e">
        <f t="shared" si="10"/>
        <v>#VALUE!</v>
      </c>
      <c r="AD37" s="105" t="e">
        <f t="shared" si="10"/>
        <v>#VALUE!</v>
      </c>
      <c r="AE37" s="105" t="e">
        <f t="shared" si="10"/>
        <v>#VALUE!</v>
      </c>
      <c r="AF37" s="105" t="e">
        <f t="shared" si="10"/>
        <v>#VALUE!</v>
      </c>
      <c r="AG37" s="105" t="e">
        <f t="shared" si="10"/>
        <v>#VALUE!</v>
      </c>
      <c r="AH37" s="105" t="e">
        <f t="shared" si="10"/>
        <v>#VALUE!</v>
      </c>
      <c r="AI37" s="105" t="e">
        <f t="shared" si="10"/>
        <v>#VALUE!</v>
      </c>
      <c r="AJ37" s="105" t="e">
        <f t="shared" ref="AJ37:BA37" si="11">AJ33+AJ34</f>
        <v>#VALUE!</v>
      </c>
      <c r="AK37" s="105" t="e">
        <f t="shared" si="11"/>
        <v>#VALUE!</v>
      </c>
      <c r="AL37" s="105" t="e">
        <f t="shared" si="11"/>
        <v>#VALUE!</v>
      </c>
      <c r="AM37" s="105" t="e">
        <f t="shared" si="11"/>
        <v>#VALUE!</v>
      </c>
      <c r="AN37" s="105" t="e">
        <f t="shared" si="11"/>
        <v>#VALUE!</v>
      </c>
      <c r="AO37" s="105" t="e">
        <f t="shared" si="11"/>
        <v>#VALUE!</v>
      </c>
      <c r="AP37" s="105" t="e">
        <f t="shared" si="11"/>
        <v>#VALUE!</v>
      </c>
      <c r="AQ37" s="105" t="e">
        <f t="shared" si="11"/>
        <v>#VALUE!</v>
      </c>
      <c r="AR37" s="105" t="e">
        <f t="shared" si="11"/>
        <v>#VALUE!</v>
      </c>
      <c r="AS37" s="105" t="e">
        <f t="shared" si="11"/>
        <v>#VALUE!</v>
      </c>
      <c r="AT37" s="105" t="e">
        <f t="shared" si="11"/>
        <v>#VALUE!</v>
      </c>
      <c r="AU37" s="105" t="e">
        <f t="shared" si="11"/>
        <v>#VALUE!</v>
      </c>
      <c r="AV37" s="105" t="e">
        <f t="shared" si="11"/>
        <v>#VALUE!</v>
      </c>
      <c r="AW37" s="105" t="e">
        <f t="shared" si="11"/>
        <v>#VALUE!</v>
      </c>
      <c r="AX37" s="105" t="e">
        <f t="shared" si="11"/>
        <v>#VALUE!</v>
      </c>
      <c r="AY37" s="105" t="e">
        <f t="shared" si="11"/>
        <v>#VALUE!</v>
      </c>
      <c r="AZ37" s="231" t="e">
        <f t="shared" si="11"/>
        <v>#VALUE!</v>
      </c>
      <c r="BA37" s="384" t="e">
        <f t="shared" si="11"/>
        <v>#VALUE!</v>
      </c>
    </row>
    <row r="38" spans="2:53" ht="20.100000000000001" customHeight="1" thickBot="1">
      <c r="B38" s="171" t="s">
        <v>106</v>
      </c>
      <c r="C38" s="172"/>
      <c r="D38" s="173">
        <f t="shared" ref="D38:M38" si="12">IFERROR(D37/(D35+D36),0)</f>
        <v>0</v>
      </c>
      <c r="E38" s="173">
        <f t="shared" si="12"/>
        <v>0</v>
      </c>
      <c r="F38" s="173">
        <f t="shared" si="12"/>
        <v>0</v>
      </c>
      <c r="G38" s="173">
        <f t="shared" si="12"/>
        <v>0</v>
      </c>
      <c r="H38" s="173">
        <f t="shared" si="12"/>
        <v>0</v>
      </c>
      <c r="I38" s="173">
        <f t="shared" si="12"/>
        <v>0</v>
      </c>
      <c r="J38" s="173">
        <f t="shared" si="12"/>
        <v>0</v>
      </c>
      <c r="K38" s="173">
        <f t="shared" si="12"/>
        <v>0</v>
      </c>
      <c r="L38" s="173">
        <f t="shared" si="12"/>
        <v>0</v>
      </c>
      <c r="M38" s="173">
        <f t="shared" si="12"/>
        <v>0</v>
      </c>
      <c r="N38" s="173">
        <f t="shared" ref="N38:AI38" si="13">IFERROR(N37/(N36+N35),0)</f>
        <v>0</v>
      </c>
      <c r="O38" s="173">
        <f t="shared" si="13"/>
        <v>0</v>
      </c>
      <c r="P38" s="173">
        <f t="shared" si="13"/>
        <v>0</v>
      </c>
      <c r="Q38" s="173">
        <f t="shared" si="13"/>
        <v>0</v>
      </c>
      <c r="R38" s="173">
        <f t="shared" si="13"/>
        <v>0</v>
      </c>
      <c r="S38" s="173">
        <f t="shared" si="13"/>
        <v>0</v>
      </c>
      <c r="T38" s="173">
        <f t="shared" si="13"/>
        <v>0</v>
      </c>
      <c r="U38" s="173">
        <f t="shared" si="13"/>
        <v>0</v>
      </c>
      <c r="V38" s="173">
        <f t="shared" si="13"/>
        <v>0</v>
      </c>
      <c r="W38" s="173">
        <f t="shared" si="13"/>
        <v>0</v>
      </c>
      <c r="X38" s="173">
        <f t="shared" si="13"/>
        <v>0</v>
      </c>
      <c r="Y38" s="173">
        <f t="shared" si="13"/>
        <v>0</v>
      </c>
      <c r="Z38" s="173">
        <f t="shared" si="13"/>
        <v>0</v>
      </c>
      <c r="AA38" s="173">
        <f t="shared" si="13"/>
        <v>0</v>
      </c>
      <c r="AB38" s="173">
        <f t="shared" si="13"/>
        <v>0</v>
      </c>
      <c r="AC38" s="173">
        <f t="shared" si="13"/>
        <v>0</v>
      </c>
      <c r="AD38" s="173">
        <f t="shared" si="13"/>
        <v>0</v>
      </c>
      <c r="AE38" s="173">
        <f t="shared" si="13"/>
        <v>0</v>
      </c>
      <c r="AF38" s="173">
        <f t="shared" si="13"/>
        <v>0</v>
      </c>
      <c r="AG38" s="173">
        <f t="shared" si="13"/>
        <v>0</v>
      </c>
      <c r="AH38" s="173">
        <f t="shared" si="13"/>
        <v>0</v>
      </c>
      <c r="AI38" s="173">
        <f t="shared" si="13"/>
        <v>0</v>
      </c>
      <c r="AJ38" s="173">
        <f t="shared" ref="AJ38:BA38" si="14">IFERROR(AJ37/(AJ36+AJ35),0)</f>
        <v>0</v>
      </c>
      <c r="AK38" s="173">
        <f t="shared" si="14"/>
        <v>0</v>
      </c>
      <c r="AL38" s="173">
        <f t="shared" si="14"/>
        <v>0</v>
      </c>
      <c r="AM38" s="173">
        <f t="shared" si="14"/>
        <v>0</v>
      </c>
      <c r="AN38" s="173">
        <f t="shared" si="14"/>
        <v>0</v>
      </c>
      <c r="AO38" s="173">
        <f t="shared" si="14"/>
        <v>0</v>
      </c>
      <c r="AP38" s="173">
        <f t="shared" si="14"/>
        <v>0</v>
      </c>
      <c r="AQ38" s="173">
        <f t="shared" si="14"/>
        <v>0</v>
      </c>
      <c r="AR38" s="173">
        <f t="shared" si="14"/>
        <v>0</v>
      </c>
      <c r="AS38" s="173">
        <f t="shared" si="14"/>
        <v>0</v>
      </c>
      <c r="AT38" s="173">
        <f t="shared" si="14"/>
        <v>0</v>
      </c>
      <c r="AU38" s="173">
        <f t="shared" si="14"/>
        <v>0</v>
      </c>
      <c r="AV38" s="173">
        <f t="shared" si="14"/>
        <v>0</v>
      </c>
      <c r="AW38" s="173">
        <f t="shared" si="14"/>
        <v>0</v>
      </c>
      <c r="AX38" s="173">
        <f t="shared" si="14"/>
        <v>0</v>
      </c>
      <c r="AY38" s="173">
        <f t="shared" si="14"/>
        <v>0</v>
      </c>
      <c r="AZ38" s="238">
        <f t="shared" si="14"/>
        <v>0</v>
      </c>
      <c r="BA38" s="174">
        <f t="shared" si="14"/>
        <v>0</v>
      </c>
    </row>
    <row r="40" spans="2:53" ht="20.100000000000001" customHeight="1" thickBot="1">
      <c r="B40" s="2" t="s">
        <v>103</v>
      </c>
      <c r="D40" s="223" t="s">
        <v>202</v>
      </c>
      <c r="E40" s="221" t="s">
        <v>226</v>
      </c>
    </row>
    <row r="41" spans="2:53" ht="20.100000000000001" customHeight="1">
      <c r="B41" s="46" t="s">
        <v>62</v>
      </c>
      <c r="C41" s="175"/>
      <c r="D41" s="38">
        <v>1</v>
      </c>
      <c r="E41" s="38">
        <v>2</v>
      </c>
      <c r="F41" s="38">
        <v>3</v>
      </c>
      <c r="G41" s="38">
        <v>4</v>
      </c>
      <c r="H41" s="38">
        <v>5</v>
      </c>
      <c r="I41" s="38">
        <v>6</v>
      </c>
      <c r="J41" s="38">
        <v>7</v>
      </c>
      <c r="K41" s="38">
        <v>8</v>
      </c>
      <c r="L41" s="38">
        <v>9</v>
      </c>
      <c r="M41" s="38">
        <v>10</v>
      </c>
      <c r="N41" s="38">
        <v>11</v>
      </c>
      <c r="O41" s="38">
        <v>12</v>
      </c>
      <c r="P41" s="38">
        <v>13</v>
      </c>
      <c r="Q41" s="38">
        <v>14</v>
      </c>
      <c r="R41" s="38">
        <v>15</v>
      </c>
      <c r="S41" s="38">
        <v>16</v>
      </c>
      <c r="T41" s="38">
        <v>17</v>
      </c>
      <c r="U41" s="38">
        <v>18</v>
      </c>
      <c r="V41" s="38">
        <v>19</v>
      </c>
      <c r="W41" s="39">
        <v>20</v>
      </c>
      <c r="X41" s="38">
        <v>21</v>
      </c>
      <c r="Y41" s="38">
        <v>22</v>
      </c>
      <c r="Z41" s="38">
        <v>23</v>
      </c>
      <c r="AA41" s="38">
        <v>24</v>
      </c>
      <c r="AB41" s="38">
        <v>25</v>
      </c>
      <c r="AC41" s="38">
        <v>26</v>
      </c>
      <c r="AD41" s="38">
        <v>27</v>
      </c>
      <c r="AE41" s="38">
        <v>28</v>
      </c>
      <c r="AF41" s="38">
        <v>29</v>
      </c>
      <c r="AG41" s="38">
        <v>30</v>
      </c>
      <c r="AH41" s="38">
        <v>31</v>
      </c>
      <c r="AI41" s="38">
        <v>32</v>
      </c>
      <c r="AJ41" s="38">
        <v>33</v>
      </c>
      <c r="AK41" s="38">
        <v>34</v>
      </c>
      <c r="AL41" s="38">
        <v>35</v>
      </c>
      <c r="AM41" s="38">
        <v>36</v>
      </c>
      <c r="AN41" s="38">
        <v>37</v>
      </c>
      <c r="AO41" s="38">
        <v>38</v>
      </c>
      <c r="AP41" s="38">
        <v>39</v>
      </c>
      <c r="AQ41" s="38">
        <v>40</v>
      </c>
      <c r="AR41" s="38">
        <v>41</v>
      </c>
      <c r="AS41" s="38">
        <v>42</v>
      </c>
      <c r="AT41" s="38">
        <v>43</v>
      </c>
      <c r="AU41" s="38">
        <v>44</v>
      </c>
      <c r="AV41" s="38">
        <v>45</v>
      </c>
      <c r="AW41" s="38">
        <v>46</v>
      </c>
      <c r="AX41" s="38">
        <v>47</v>
      </c>
      <c r="AY41" s="38">
        <v>48</v>
      </c>
      <c r="AZ41" s="38">
        <v>49</v>
      </c>
      <c r="BA41" s="39">
        <v>50</v>
      </c>
    </row>
    <row r="42" spans="2:53" ht="20.100000000000001" customHeight="1">
      <c r="B42" s="51" t="s">
        <v>63</v>
      </c>
      <c r="C42" s="164"/>
      <c r="D42" s="31">
        <f>G8</f>
        <v>0</v>
      </c>
      <c r="E42" s="31">
        <f>D42+1</f>
        <v>1</v>
      </c>
      <c r="F42" s="31">
        <f t="shared" ref="F42:G42" si="15">E42+1</f>
        <v>2</v>
      </c>
      <c r="G42" s="31">
        <f t="shared" si="15"/>
        <v>3</v>
      </c>
      <c r="H42" s="31">
        <f>G42+1</f>
        <v>4</v>
      </c>
      <c r="I42" s="31">
        <f t="shared" ref="I42:BA42" si="16">H42+1</f>
        <v>5</v>
      </c>
      <c r="J42" s="31">
        <f t="shared" si="16"/>
        <v>6</v>
      </c>
      <c r="K42" s="31">
        <f t="shared" si="16"/>
        <v>7</v>
      </c>
      <c r="L42" s="31">
        <f t="shared" si="16"/>
        <v>8</v>
      </c>
      <c r="M42" s="31">
        <f t="shared" si="16"/>
        <v>9</v>
      </c>
      <c r="N42" s="31">
        <f t="shared" si="16"/>
        <v>10</v>
      </c>
      <c r="O42" s="31">
        <f t="shared" si="16"/>
        <v>11</v>
      </c>
      <c r="P42" s="31">
        <f t="shared" si="16"/>
        <v>12</v>
      </c>
      <c r="Q42" s="31">
        <f t="shared" si="16"/>
        <v>13</v>
      </c>
      <c r="R42" s="31">
        <f t="shared" si="16"/>
        <v>14</v>
      </c>
      <c r="S42" s="31">
        <f t="shared" si="16"/>
        <v>15</v>
      </c>
      <c r="T42" s="31">
        <f t="shared" si="16"/>
        <v>16</v>
      </c>
      <c r="U42" s="31">
        <f t="shared" si="16"/>
        <v>17</v>
      </c>
      <c r="V42" s="31">
        <f t="shared" si="16"/>
        <v>18</v>
      </c>
      <c r="W42" s="31">
        <f t="shared" si="16"/>
        <v>19</v>
      </c>
      <c r="X42" s="31">
        <f t="shared" si="16"/>
        <v>20</v>
      </c>
      <c r="Y42" s="31">
        <f t="shared" si="16"/>
        <v>21</v>
      </c>
      <c r="Z42" s="31">
        <f t="shared" si="16"/>
        <v>22</v>
      </c>
      <c r="AA42" s="31">
        <f t="shared" si="16"/>
        <v>23</v>
      </c>
      <c r="AB42" s="31">
        <f t="shared" si="16"/>
        <v>24</v>
      </c>
      <c r="AC42" s="31">
        <f t="shared" si="16"/>
        <v>25</v>
      </c>
      <c r="AD42" s="31">
        <f t="shared" si="16"/>
        <v>26</v>
      </c>
      <c r="AE42" s="31">
        <f t="shared" si="16"/>
        <v>27</v>
      </c>
      <c r="AF42" s="31">
        <f t="shared" si="16"/>
        <v>28</v>
      </c>
      <c r="AG42" s="31">
        <f t="shared" si="16"/>
        <v>29</v>
      </c>
      <c r="AH42" s="31">
        <f t="shared" si="16"/>
        <v>30</v>
      </c>
      <c r="AI42" s="31">
        <f t="shared" si="16"/>
        <v>31</v>
      </c>
      <c r="AJ42" s="31">
        <f t="shared" si="16"/>
        <v>32</v>
      </c>
      <c r="AK42" s="31">
        <f t="shared" si="16"/>
        <v>33</v>
      </c>
      <c r="AL42" s="31">
        <f t="shared" si="16"/>
        <v>34</v>
      </c>
      <c r="AM42" s="31">
        <f t="shared" si="16"/>
        <v>35</v>
      </c>
      <c r="AN42" s="31">
        <f t="shared" si="16"/>
        <v>36</v>
      </c>
      <c r="AO42" s="31">
        <f t="shared" si="16"/>
        <v>37</v>
      </c>
      <c r="AP42" s="31">
        <f t="shared" si="16"/>
        <v>38</v>
      </c>
      <c r="AQ42" s="31">
        <f t="shared" si="16"/>
        <v>39</v>
      </c>
      <c r="AR42" s="31">
        <f t="shared" si="16"/>
        <v>40</v>
      </c>
      <c r="AS42" s="31">
        <f t="shared" si="16"/>
        <v>41</v>
      </c>
      <c r="AT42" s="31">
        <f t="shared" si="16"/>
        <v>42</v>
      </c>
      <c r="AU42" s="31">
        <f t="shared" si="16"/>
        <v>43</v>
      </c>
      <c r="AV42" s="31">
        <f t="shared" si="16"/>
        <v>44</v>
      </c>
      <c r="AW42" s="31">
        <f t="shared" si="16"/>
        <v>45</v>
      </c>
      <c r="AX42" s="31">
        <f t="shared" si="16"/>
        <v>46</v>
      </c>
      <c r="AY42" s="31">
        <f t="shared" si="16"/>
        <v>47</v>
      </c>
      <c r="AZ42" s="31">
        <f t="shared" si="16"/>
        <v>48</v>
      </c>
      <c r="BA42" s="40">
        <f t="shared" si="16"/>
        <v>49</v>
      </c>
    </row>
    <row r="43" spans="2:53" ht="20.100000000000001" customHeight="1">
      <c r="B43" s="48" t="s">
        <v>172</v>
      </c>
      <c r="C43" s="11"/>
      <c r="D43" s="105">
        <f t="shared" ref="D43:AI43" si="17">SUM(D44:D47)</f>
        <v>0</v>
      </c>
      <c r="E43" s="105">
        <f t="shared" si="17"/>
        <v>0</v>
      </c>
      <c r="F43" s="105">
        <f t="shared" si="17"/>
        <v>0</v>
      </c>
      <c r="G43" s="105">
        <f t="shared" si="17"/>
        <v>0</v>
      </c>
      <c r="H43" s="105">
        <f t="shared" si="17"/>
        <v>0</v>
      </c>
      <c r="I43" s="105">
        <f t="shared" si="17"/>
        <v>0</v>
      </c>
      <c r="J43" s="105">
        <f t="shared" si="17"/>
        <v>0</v>
      </c>
      <c r="K43" s="105">
        <f t="shared" si="17"/>
        <v>0</v>
      </c>
      <c r="L43" s="105">
        <f t="shared" si="17"/>
        <v>0</v>
      </c>
      <c r="M43" s="105">
        <f t="shared" si="17"/>
        <v>0</v>
      </c>
      <c r="N43" s="105">
        <f t="shared" si="17"/>
        <v>0</v>
      </c>
      <c r="O43" s="105">
        <f t="shared" si="17"/>
        <v>0</v>
      </c>
      <c r="P43" s="105">
        <f t="shared" si="17"/>
        <v>0</v>
      </c>
      <c r="Q43" s="105">
        <f t="shared" si="17"/>
        <v>0</v>
      </c>
      <c r="R43" s="105">
        <f t="shared" si="17"/>
        <v>0</v>
      </c>
      <c r="S43" s="105">
        <f t="shared" si="17"/>
        <v>0</v>
      </c>
      <c r="T43" s="105">
        <f t="shared" si="17"/>
        <v>0</v>
      </c>
      <c r="U43" s="105">
        <f t="shared" si="17"/>
        <v>0</v>
      </c>
      <c r="V43" s="105">
        <f t="shared" si="17"/>
        <v>0</v>
      </c>
      <c r="W43" s="105">
        <f t="shared" si="17"/>
        <v>0</v>
      </c>
      <c r="X43" s="105">
        <f t="shared" si="17"/>
        <v>0</v>
      </c>
      <c r="Y43" s="105">
        <f t="shared" si="17"/>
        <v>0</v>
      </c>
      <c r="Z43" s="105">
        <f t="shared" si="17"/>
        <v>0</v>
      </c>
      <c r="AA43" s="105">
        <f t="shared" si="17"/>
        <v>0</v>
      </c>
      <c r="AB43" s="105">
        <f t="shared" si="17"/>
        <v>0</v>
      </c>
      <c r="AC43" s="105">
        <f t="shared" si="17"/>
        <v>0</v>
      </c>
      <c r="AD43" s="105">
        <f t="shared" si="17"/>
        <v>0</v>
      </c>
      <c r="AE43" s="105">
        <f t="shared" si="17"/>
        <v>0</v>
      </c>
      <c r="AF43" s="105">
        <f t="shared" si="17"/>
        <v>0</v>
      </c>
      <c r="AG43" s="105">
        <f t="shared" si="17"/>
        <v>0</v>
      </c>
      <c r="AH43" s="105">
        <f t="shared" si="17"/>
        <v>0</v>
      </c>
      <c r="AI43" s="105">
        <f t="shared" si="17"/>
        <v>0</v>
      </c>
      <c r="AJ43" s="105">
        <f t="shared" ref="AJ43:BA43" si="18">SUM(AJ44:AJ47)</f>
        <v>0</v>
      </c>
      <c r="AK43" s="105">
        <f t="shared" si="18"/>
        <v>0</v>
      </c>
      <c r="AL43" s="105">
        <f t="shared" si="18"/>
        <v>0</v>
      </c>
      <c r="AM43" s="105">
        <f t="shared" si="18"/>
        <v>0</v>
      </c>
      <c r="AN43" s="105">
        <f t="shared" si="18"/>
        <v>0</v>
      </c>
      <c r="AO43" s="105">
        <f t="shared" si="18"/>
        <v>0</v>
      </c>
      <c r="AP43" s="105">
        <f t="shared" si="18"/>
        <v>0</v>
      </c>
      <c r="AQ43" s="105">
        <f t="shared" si="18"/>
        <v>0</v>
      </c>
      <c r="AR43" s="105">
        <f t="shared" si="18"/>
        <v>0</v>
      </c>
      <c r="AS43" s="105">
        <f t="shared" si="18"/>
        <v>0</v>
      </c>
      <c r="AT43" s="105">
        <f t="shared" si="18"/>
        <v>0</v>
      </c>
      <c r="AU43" s="105">
        <f t="shared" si="18"/>
        <v>0</v>
      </c>
      <c r="AV43" s="105">
        <f t="shared" si="18"/>
        <v>0</v>
      </c>
      <c r="AW43" s="105">
        <f t="shared" si="18"/>
        <v>0</v>
      </c>
      <c r="AX43" s="105">
        <f t="shared" si="18"/>
        <v>0</v>
      </c>
      <c r="AY43" s="105">
        <f t="shared" si="18"/>
        <v>0</v>
      </c>
      <c r="AZ43" s="105">
        <f t="shared" si="18"/>
        <v>0</v>
      </c>
      <c r="BA43" s="82">
        <f t="shared" si="18"/>
        <v>0</v>
      </c>
    </row>
    <row r="44" spans="2:53" ht="20.100000000000001" customHeight="1">
      <c r="B44" s="49"/>
      <c r="C44" s="11" t="s">
        <v>174</v>
      </c>
      <c r="D44" s="105">
        <f>財務三表③!K52</f>
        <v>0</v>
      </c>
      <c r="E44" s="105">
        <f>財務三表③!L52</f>
        <v>0</v>
      </c>
      <c r="F44" s="105">
        <f>財務三表③!M52</f>
        <v>0</v>
      </c>
      <c r="G44" s="105">
        <f>財務三表③!N52</f>
        <v>0</v>
      </c>
      <c r="H44" s="105">
        <f>財務三表③!O52</f>
        <v>0</v>
      </c>
      <c r="I44" s="105">
        <f>財務三表③!P52</f>
        <v>0</v>
      </c>
      <c r="J44" s="105">
        <f>財務三表③!Q52</f>
        <v>0</v>
      </c>
      <c r="K44" s="105">
        <f>財務三表③!R52</f>
        <v>0</v>
      </c>
      <c r="L44" s="105">
        <f>財務三表③!S52</f>
        <v>0</v>
      </c>
      <c r="M44" s="105">
        <f>財務三表③!T52</f>
        <v>0</v>
      </c>
      <c r="N44" s="105">
        <f>財務三表③!U52</f>
        <v>0</v>
      </c>
      <c r="O44" s="105">
        <f>財務三表③!V52</f>
        <v>0</v>
      </c>
      <c r="P44" s="105">
        <f>財務三表③!W52</f>
        <v>0</v>
      </c>
      <c r="Q44" s="105">
        <f>財務三表③!X52</f>
        <v>0</v>
      </c>
      <c r="R44" s="105">
        <f>財務三表③!Y52</f>
        <v>0</v>
      </c>
      <c r="S44" s="105">
        <f>財務三表③!Z52</f>
        <v>0</v>
      </c>
      <c r="T44" s="105">
        <f>財務三表③!AA52</f>
        <v>0</v>
      </c>
      <c r="U44" s="105">
        <f>財務三表③!AB52</f>
        <v>0</v>
      </c>
      <c r="V44" s="105">
        <f>財務三表③!AC52</f>
        <v>0</v>
      </c>
      <c r="W44" s="105">
        <f>財務三表③!AD52</f>
        <v>0</v>
      </c>
      <c r="X44" s="105">
        <f>財務三表③!AE52</f>
        <v>0</v>
      </c>
      <c r="Y44" s="105">
        <f>財務三表③!AF52</f>
        <v>0</v>
      </c>
      <c r="Z44" s="105">
        <f>財務三表③!AG52</f>
        <v>0</v>
      </c>
      <c r="AA44" s="105">
        <f>財務三表③!AH52</f>
        <v>0</v>
      </c>
      <c r="AB44" s="105">
        <f>財務三表③!AI52</f>
        <v>0</v>
      </c>
      <c r="AC44" s="105">
        <f>財務三表③!AJ52</f>
        <v>0</v>
      </c>
      <c r="AD44" s="105">
        <f>財務三表③!AK52</f>
        <v>0</v>
      </c>
      <c r="AE44" s="105">
        <f>財務三表③!AL52</f>
        <v>0</v>
      </c>
      <c r="AF44" s="105">
        <f>財務三表③!AM52</f>
        <v>0</v>
      </c>
      <c r="AG44" s="105">
        <f>財務三表③!AN52</f>
        <v>0</v>
      </c>
      <c r="AH44" s="105">
        <f>財務三表③!AO52</f>
        <v>0</v>
      </c>
      <c r="AI44" s="105">
        <f>財務三表③!AP52</f>
        <v>0</v>
      </c>
      <c r="AJ44" s="105">
        <f>財務三表③!AQ52</f>
        <v>0</v>
      </c>
      <c r="AK44" s="105">
        <f>財務三表③!AR52</f>
        <v>0</v>
      </c>
      <c r="AL44" s="105">
        <f>財務三表③!AS52</f>
        <v>0</v>
      </c>
      <c r="AM44" s="105">
        <f>財務三表③!AT52</f>
        <v>0</v>
      </c>
      <c r="AN44" s="105">
        <f>財務三表③!AU52</f>
        <v>0</v>
      </c>
      <c r="AO44" s="105">
        <f>財務三表③!AV52</f>
        <v>0</v>
      </c>
      <c r="AP44" s="105">
        <f>財務三表③!AW52</f>
        <v>0</v>
      </c>
      <c r="AQ44" s="105">
        <f>財務三表③!AX52</f>
        <v>0</v>
      </c>
      <c r="AR44" s="105">
        <f>財務三表③!AY52</f>
        <v>0</v>
      </c>
      <c r="AS44" s="105">
        <f>財務三表③!AZ52</f>
        <v>0</v>
      </c>
      <c r="AT44" s="105">
        <f>財務三表③!BA52</f>
        <v>0</v>
      </c>
      <c r="AU44" s="105">
        <f>財務三表③!BB52</f>
        <v>0</v>
      </c>
      <c r="AV44" s="105">
        <f>財務三表③!BC52</f>
        <v>0</v>
      </c>
      <c r="AW44" s="105">
        <f>財務三表③!BD52</f>
        <v>0</v>
      </c>
      <c r="AX44" s="105">
        <f>財務三表③!BE52</f>
        <v>0</v>
      </c>
      <c r="AY44" s="105">
        <f>財務三表③!BF52</f>
        <v>0</v>
      </c>
      <c r="AZ44" s="105">
        <f>財務三表③!BG52</f>
        <v>0</v>
      </c>
      <c r="BA44" s="82">
        <f>財務三表③!BH52</f>
        <v>0</v>
      </c>
    </row>
    <row r="45" spans="2:53" ht="20.100000000000001" customHeight="1">
      <c r="B45" s="49"/>
      <c r="C45" s="11" t="s">
        <v>175</v>
      </c>
      <c r="D45" s="105">
        <f>財務三表③!K61</f>
        <v>0</v>
      </c>
      <c r="E45" s="105">
        <f>財務三表③!L61</f>
        <v>0</v>
      </c>
      <c r="F45" s="105">
        <f>財務三表③!M61</f>
        <v>0</v>
      </c>
      <c r="G45" s="105">
        <f>財務三表③!N61</f>
        <v>0</v>
      </c>
      <c r="H45" s="105">
        <f>財務三表③!O61</f>
        <v>0</v>
      </c>
      <c r="I45" s="105">
        <f>財務三表③!P61</f>
        <v>0</v>
      </c>
      <c r="J45" s="105">
        <f>財務三表③!Q61</f>
        <v>0</v>
      </c>
      <c r="K45" s="105">
        <f>財務三表③!R61</f>
        <v>0</v>
      </c>
      <c r="L45" s="105">
        <f>財務三表③!S61</f>
        <v>0</v>
      </c>
      <c r="M45" s="105">
        <f>財務三表③!T61</f>
        <v>0</v>
      </c>
      <c r="N45" s="105">
        <f>財務三表③!U61</f>
        <v>0</v>
      </c>
      <c r="O45" s="105">
        <f>財務三表③!V61</f>
        <v>0</v>
      </c>
      <c r="P45" s="105">
        <f>財務三表③!W61</f>
        <v>0</v>
      </c>
      <c r="Q45" s="105">
        <f>財務三表③!X61</f>
        <v>0</v>
      </c>
      <c r="R45" s="105">
        <f>財務三表③!Y61</f>
        <v>0</v>
      </c>
      <c r="S45" s="105">
        <f>財務三表③!Z61</f>
        <v>0</v>
      </c>
      <c r="T45" s="105">
        <f>財務三表③!AA61</f>
        <v>0</v>
      </c>
      <c r="U45" s="105">
        <f>財務三表③!AB61</f>
        <v>0</v>
      </c>
      <c r="V45" s="105">
        <f>財務三表③!AC61</f>
        <v>0</v>
      </c>
      <c r="W45" s="105">
        <f>財務三表③!AD61</f>
        <v>0</v>
      </c>
      <c r="X45" s="105">
        <f>財務三表③!AE61</f>
        <v>0</v>
      </c>
      <c r="Y45" s="105">
        <f>財務三表③!AF61</f>
        <v>0</v>
      </c>
      <c r="Z45" s="105">
        <f>財務三表③!AG61</f>
        <v>0</v>
      </c>
      <c r="AA45" s="105">
        <f>財務三表③!AH61</f>
        <v>0</v>
      </c>
      <c r="AB45" s="105">
        <f>財務三表③!AI61</f>
        <v>0</v>
      </c>
      <c r="AC45" s="105">
        <f>財務三表③!AJ61</f>
        <v>0</v>
      </c>
      <c r="AD45" s="105">
        <f>財務三表③!AK61</f>
        <v>0</v>
      </c>
      <c r="AE45" s="105">
        <f>財務三表③!AL61</f>
        <v>0</v>
      </c>
      <c r="AF45" s="105">
        <f>財務三表③!AM61</f>
        <v>0</v>
      </c>
      <c r="AG45" s="105">
        <f>財務三表③!AN61</f>
        <v>0</v>
      </c>
      <c r="AH45" s="105">
        <f>財務三表③!AO61</f>
        <v>0</v>
      </c>
      <c r="AI45" s="105">
        <f>財務三表③!AP61</f>
        <v>0</v>
      </c>
      <c r="AJ45" s="105">
        <f>財務三表③!AQ61</f>
        <v>0</v>
      </c>
      <c r="AK45" s="105">
        <f>財務三表③!AR61</f>
        <v>0</v>
      </c>
      <c r="AL45" s="105">
        <f>財務三表③!AS61</f>
        <v>0</v>
      </c>
      <c r="AM45" s="105">
        <f>財務三表③!AT61</f>
        <v>0</v>
      </c>
      <c r="AN45" s="105">
        <f>財務三表③!AU61</f>
        <v>0</v>
      </c>
      <c r="AO45" s="105">
        <f>財務三表③!AV61</f>
        <v>0</v>
      </c>
      <c r="AP45" s="105">
        <f>財務三表③!AW61</f>
        <v>0</v>
      </c>
      <c r="AQ45" s="105">
        <f>財務三表③!AX61</f>
        <v>0</v>
      </c>
      <c r="AR45" s="105">
        <f>財務三表③!AY61</f>
        <v>0</v>
      </c>
      <c r="AS45" s="105">
        <f>財務三表③!AZ61</f>
        <v>0</v>
      </c>
      <c r="AT45" s="105">
        <f>財務三表③!BA61</f>
        <v>0</v>
      </c>
      <c r="AU45" s="105">
        <f>財務三表③!BB61</f>
        <v>0</v>
      </c>
      <c r="AV45" s="105">
        <f>財務三表③!BC61</f>
        <v>0</v>
      </c>
      <c r="AW45" s="105">
        <f>財務三表③!BD61</f>
        <v>0</v>
      </c>
      <c r="AX45" s="105">
        <f>財務三表③!BE61</f>
        <v>0</v>
      </c>
      <c r="AY45" s="105">
        <f>財務三表③!BF61</f>
        <v>0</v>
      </c>
      <c r="AZ45" s="105">
        <f>財務三表③!BG61</f>
        <v>0</v>
      </c>
      <c r="BA45" s="82">
        <f>財務三表③!BH61</f>
        <v>0</v>
      </c>
    </row>
    <row r="46" spans="2:53" ht="20.100000000000001" customHeight="1">
      <c r="B46" s="49"/>
      <c r="C46" s="11" t="s">
        <v>268</v>
      </c>
      <c r="D46" s="105">
        <f>財務三表③!K58+財務三表③!K63</f>
        <v>0</v>
      </c>
      <c r="E46" s="105">
        <f>財務三表③!L58+財務三表③!L63</f>
        <v>0</v>
      </c>
      <c r="F46" s="105">
        <f>財務三表③!M58+財務三表③!M63</f>
        <v>0</v>
      </c>
      <c r="G46" s="105">
        <f>財務三表③!N58+財務三表③!N63</f>
        <v>0</v>
      </c>
      <c r="H46" s="105">
        <f>財務三表③!O58+財務三表③!O63</f>
        <v>0</v>
      </c>
      <c r="I46" s="105">
        <f>財務三表③!P58+財務三表③!P63</f>
        <v>0</v>
      </c>
      <c r="J46" s="105">
        <f>財務三表③!Q58+財務三表③!Q63</f>
        <v>0</v>
      </c>
      <c r="K46" s="105">
        <f>財務三表③!R58+財務三表③!R63</f>
        <v>0</v>
      </c>
      <c r="L46" s="105">
        <f>財務三表③!S58+財務三表③!S63</f>
        <v>0</v>
      </c>
      <c r="M46" s="105">
        <f>財務三表③!T58+財務三表③!T63</f>
        <v>0</v>
      </c>
      <c r="N46" s="105">
        <f>財務三表③!U58+財務三表③!U63</f>
        <v>0</v>
      </c>
      <c r="O46" s="105">
        <f>財務三表③!V58+財務三表③!V63</f>
        <v>0</v>
      </c>
      <c r="P46" s="105">
        <f>財務三表③!W58+財務三表③!W63</f>
        <v>0</v>
      </c>
      <c r="Q46" s="105">
        <f>財務三表③!X58+財務三表③!X63</f>
        <v>0</v>
      </c>
      <c r="R46" s="105">
        <f>財務三表③!Y58+財務三表③!Y63</f>
        <v>0</v>
      </c>
      <c r="S46" s="105">
        <f>財務三表③!Z58+財務三表③!Z63</f>
        <v>0</v>
      </c>
      <c r="T46" s="105">
        <f>財務三表③!AA58+財務三表③!AA63</f>
        <v>0</v>
      </c>
      <c r="U46" s="105">
        <f>財務三表③!AB58+財務三表③!AB63</f>
        <v>0</v>
      </c>
      <c r="V46" s="105">
        <f>財務三表③!AC58+財務三表③!AC63</f>
        <v>0</v>
      </c>
      <c r="W46" s="105">
        <f>財務三表③!AD58+財務三表③!AD63</f>
        <v>0</v>
      </c>
      <c r="X46" s="105">
        <f>財務三表③!AE58+財務三表③!AE63</f>
        <v>0</v>
      </c>
      <c r="Y46" s="105">
        <f>財務三表③!AF58+財務三表③!AF63</f>
        <v>0</v>
      </c>
      <c r="Z46" s="105">
        <f>財務三表③!AG58+財務三表③!AG63</f>
        <v>0</v>
      </c>
      <c r="AA46" s="105">
        <f>財務三表③!AH58+財務三表③!AH63</f>
        <v>0</v>
      </c>
      <c r="AB46" s="105">
        <f>財務三表③!AI58+財務三表③!AI63</f>
        <v>0</v>
      </c>
      <c r="AC46" s="105">
        <f>財務三表③!AJ58+財務三表③!AJ63</f>
        <v>0</v>
      </c>
      <c r="AD46" s="105">
        <f>財務三表③!AK58+財務三表③!AK63</f>
        <v>0</v>
      </c>
      <c r="AE46" s="105">
        <f>財務三表③!AL58+財務三表③!AL63</f>
        <v>0</v>
      </c>
      <c r="AF46" s="105">
        <f>財務三表③!AM58+財務三表③!AM63</f>
        <v>0</v>
      </c>
      <c r="AG46" s="105">
        <f>財務三表③!AN58+財務三表③!AN63</f>
        <v>0</v>
      </c>
      <c r="AH46" s="105">
        <f>財務三表③!AO58+財務三表③!AO63</f>
        <v>0</v>
      </c>
      <c r="AI46" s="105">
        <f>財務三表③!AP58+財務三表③!AP63</f>
        <v>0</v>
      </c>
      <c r="AJ46" s="105">
        <f>財務三表③!AQ58+財務三表③!AQ63</f>
        <v>0</v>
      </c>
      <c r="AK46" s="105">
        <f>財務三表③!AR58+財務三表③!AR63</f>
        <v>0</v>
      </c>
      <c r="AL46" s="105">
        <f>財務三表③!AS58+財務三表③!AS63</f>
        <v>0</v>
      </c>
      <c r="AM46" s="105">
        <f>財務三表③!AT58+財務三表③!AT63</f>
        <v>0</v>
      </c>
      <c r="AN46" s="105">
        <f>財務三表③!AU58+財務三表③!AU63</f>
        <v>0</v>
      </c>
      <c r="AO46" s="105">
        <f>財務三表③!AV58+財務三表③!AV63</f>
        <v>0</v>
      </c>
      <c r="AP46" s="105">
        <f>財務三表③!AW58+財務三表③!AW63</f>
        <v>0</v>
      </c>
      <c r="AQ46" s="105">
        <f>財務三表③!AX58+財務三表③!AX63</f>
        <v>0</v>
      </c>
      <c r="AR46" s="105">
        <f>財務三表③!AY58+財務三表③!AY63</f>
        <v>0</v>
      </c>
      <c r="AS46" s="105">
        <f>財務三表③!AZ58+財務三表③!AZ63</f>
        <v>0</v>
      </c>
      <c r="AT46" s="105">
        <f>財務三表③!BA58+財務三表③!BA63</f>
        <v>0</v>
      </c>
      <c r="AU46" s="105">
        <f>財務三表③!BB58+財務三表③!BB63</f>
        <v>0</v>
      </c>
      <c r="AV46" s="105">
        <f>財務三表③!BC58+財務三表③!BC63</f>
        <v>0</v>
      </c>
      <c r="AW46" s="105">
        <f>財務三表③!BD58+財務三表③!BD63</f>
        <v>0</v>
      </c>
      <c r="AX46" s="105">
        <f>財務三表③!BE58+財務三表③!BE63</f>
        <v>0</v>
      </c>
      <c r="AY46" s="105">
        <f>財務三表③!BF58+財務三表③!BF63</f>
        <v>0</v>
      </c>
      <c r="AZ46" s="105">
        <f>財務三表③!BG58+財務三表③!BG63</f>
        <v>0</v>
      </c>
      <c r="BA46" s="82">
        <f>財務三表③!BH58+財務三表③!BH63</f>
        <v>0</v>
      </c>
    </row>
    <row r="47" spans="2:53" ht="20.100000000000001" customHeight="1">
      <c r="B47" s="50"/>
      <c r="C47" s="212"/>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41"/>
    </row>
    <row r="48" spans="2:53" ht="20.100000000000001" customHeight="1">
      <c r="B48" s="48" t="s">
        <v>173</v>
      </c>
      <c r="C48" s="11"/>
      <c r="D48" s="105">
        <f t="shared" ref="D48:AI48" ca="1" si="19">SUM(D49:D50)</f>
        <v>0</v>
      </c>
      <c r="E48" s="105">
        <f t="shared" ca="1" si="19"/>
        <v>0</v>
      </c>
      <c r="F48" s="105">
        <f t="shared" ca="1" si="19"/>
        <v>0</v>
      </c>
      <c r="G48" s="105">
        <f t="shared" ca="1" si="19"/>
        <v>0</v>
      </c>
      <c r="H48" s="105">
        <f t="shared" ca="1" si="19"/>
        <v>0</v>
      </c>
      <c r="I48" s="105">
        <f t="shared" ca="1" si="19"/>
        <v>0</v>
      </c>
      <c r="J48" s="105">
        <f t="shared" ca="1" si="19"/>
        <v>0</v>
      </c>
      <c r="K48" s="105">
        <f t="shared" ca="1" si="19"/>
        <v>0</v>
      </c>
      <c r="L48" s="105">
        <f t="shared" ca="1" si="19"/>
        <v>0</v>
      </c>
      <c r="M48" s="105">
        <f t="shared" ca="1" si="19"/>
        <v>0</v>
      </c>
      <c r="N48" s="105">
        <f t="shared" ca="1" si="19"/>
        <v>0</v>
      </c>
      <c r="O48" s="105">
        <f t="shared" ca="1" si="19"/>
        <v>0</v>
      </c>
      <c r="P48" s="105">
        <f t="shared" ca="1" si="19"/>
        <v>0</v>
      </c>
      <c r="Q48" s="105">
        <f t="shared" ca="1" si="19"/>
        <v>0</v>
      </c>
      <c r="R48" s="105">
        <f t="shared" ca="1" si="19"/>
        <v>0</v>
      </c>
      <c r="S48" s="105">
        <f t="shared" ca="1" si="19"/>
        <v>0</v>
      </c>
      <c r="T48" s="105">
        <f t="shared" ca="1" si="19"/>
        <v>0</v>
      </c>
      <c r="U48" s="105">
        <f t="shared" ca="1" si="19"/>
        <v>0</v>
      </c>
      <c r="V48" s="105">
        <f t="shared" ca="1" si="19"/>
        <v>0</v>
      </c>
      <c r="W48" s="105">
        <f t="shared" ca="1" si="19"/>
        <v>0</v>
      </c>
      <c r="X48" s="105">
        <f t="shared" ca="1" si="19"/>
        <v>0</v>
      </c>
      <c r="Y48" s="105">
        <f t="shared" ca="1" si="19"/>
        <v>0</v>
      </c>
      <c r="Z48" s="105">
        <f t="shared" ca="1" si="19"/>
        <v>0</v>
      </c>
      <c r="AA48" s="105">
        <f t="shared" ca="1" si="19"/>
        <v>0</v>
      </c>
      <c r="AB48" s="105">
        <f t="shared" ca="1" si="19"/>
        <v>0</v>
      </c>
      <c r="AC48" s="105">
        <f t="shared" ca="1" si="19"/>
        <v>0</v>
      </c>
      <c r="AD48" s="105">
        <f t="shared" ca="1" si="19"/>
        <v>0</v>
      </c>
      <c r="AE48" s="105">
        <f t="shared" ca="1" si="19"/>
        <v>0</v>
      </c>
      <c r="AF48" s="105">
        <f t="shared" ca="1" si="19"/>
        <v>0</v>
      </c>
      <c r="AG48" s="105">
        <f t="shared" ca="1" si="19"/>
        <v>0</v>
      </c>
      <c r="AH48" s="105">
        <f t="shared" ca="1" si="19"/>
        <v>0</v>
      </c>
      <c r="AI48" s="105">
        <f t="shared" ca="1" si="19"/>
        <v>0</v>
      </c>
      <c r="AJ48" s="105">
        <f t="shared" ref="AJ48:BA48" ca="1" si="20">SUM(AJ49:AJ50)</f>
        <v>0</v>
      </c>
      <c r="AK48" s="105">
        <f t="shared" ca="1" si="20"/>
        <v>0</v>
      </c>
      <c r="AL48" s="105">
        <f t="shared" ca="1" si="20"/>
        <v>0</v>
      </c>
      <c r="AM48" s="105">
        <f t="shared" ca="1" si="20"/>
        <v>0</v>
      </c>
      <c r="AN48" s="105">
        <f t="shared" ca="1" si="20"/>
        <v>0</v>
      </c>
      <c r="AO48" s="105">
        <f t="shared" ca="1" si="20"/>
        <v>0</v>
      </c>
      <c r="AP48" s="105">
        <f t="shared" ca="1" si="20"/>
        <v>0</v>
      </c>
      <c r="AQ48" s="105">
        <f t="shared" ca="1" si="20"/>
        <v>0</v>
      </c>
      <c r="AR48" s="105">
        <f t="shared" ca="1" si="20"/>
        <v>0</v>
      </c>
      <c r="AS48" s="105">
        <f t="shared" ca="1" si="20"/>
        <v>0</v>
      </c>
      <c r="AT48" s="105">
        <f t="shared" ca="1" si="20"/>
        <v>0</v>
      </c>
      <c r="AU48" s="105">
        <f t="shared" ca="1" si="20"/>
        <v>0</v>
      </c>
      <c r="AV48" s="105">
        <f t="shared" ca="1" si="20"/>
        <v>0</v>
      </c>
      <c r="AW48" s="105">
        <f t="shared" ca="1" si="20"/>
        <v>0</v>
      </c>
      <c r="AX48" s="105">
        <f t="shared" ca="1" si="20"/>
        <v>0</v>
      </c>
      <c r="AY48" s="105">
        <f t="shared" ca="1" si="20"/>
        <v>0</v>
      </c>
      <c r="AZ48" s="105">
        <f t="shared" ca="1" si="20"/>
        <v>0</v>
      </c>
      <c r="BA48" s="82">
        <f t="shared" ca="1" si="20"/>
        <v>0</v>
      </c>
    </row>
    <row r="49" spans="2:58" ht="20.100000000000001" customHeight="1">
      <c r="B49" s="49"/>
      <c r="C49" s="11" t="s">
        <v>163</v>
      </c>
      <c r="D49" s="105">
        <f ca="1">財務三表③!K72</f>
        <v>0</v>
      </c>
      <c r="E49" s="105">
        <f ca="1">財務三表③!L72</f>
        <v>0</v>
      </c>
      <c r="F49" s="105">
        <f ca="1">財務三表③!M72</f>
        <v>0</v>
      </c>
      <c r="G49" s="105">
        <f ca="1">財務三表③!N72</f>
        <v>0</v>
      </c>
      <c r="H49" s="105">
        <f ca="1">財務三表③!O72</f>
        <v>0</v>
      </c>
      <c r="I49" s="105">
        <f ca="1">財務三表③!P72</f>
        <v>0</v>
      </c>
      <c r="J49" s="105">
        <f ca="1">財務三表③!Q72</f>
        <v>0</v>
      </c>
      <c r="K49" s="105">
        <f ca="1">財務三表③!R72</f>
        <v>0</v>
      </c>
      <c r="L49" s="105">
        <f ca="1">財務三表③!S72</f>
        <v>0</v>
      </c>
      <c r="M49" s="105">
        <f ca="1">財務三表③!T72</f>
        <v>0</v>
      </c>
      <c r="N49" s="105">
        <f ca="1">財務三表③!U72</f>
        <v>0</v>
      </c>
      <c r="O49" s="105">
        <f ca="1">財務三表③!V72</f>
        <v>0</v>
      </c>
      <c r="P49" s="105">
        <f ca="1">財務三表③!W72</f>
        <v>0</v>
      </c>
      <c r="Q49" s="105">
        <f ca="1">財務三表③!X72</f>
        <v>0</v>
      </c>
      <c r="R49" s="105">
        <f ca="1">財務三表③!Y72</f>
        <v>0</v>
      </c>
      <c r="S49" s="105">
        <f ca="1">財務三表③!Z72</f>
        <v>0</v>
      </c>
      <c r="T49" s="105">
        <f ca="1">財務三表③!AA72</f>
        <v>0</v>
      </c>
      <c r="U49" s="105">
        <f ca="1">財務三表③!AB72</f>
        <v>0</v>
      </c>
      <c r="V49" s="105">
        <f ca="1">財務三表③!AC72</f>
        <v>0</v>
      </c>
      <c r="W49" s="105">
        <f ca="1">財務三表③!AD72</f>
        <v>0</v>
      </c>
      <c r="X49" s="105">
        <f ca="1">財務三表③!AE72</f>
        <v>0</v>
      </c>
      <c r="Y49" s="105">
        <f ca="1">財務三表③!AF72</f>
        <v>0</v>
      </c>
      <c r="Z49" s="105">
        <f ca="1">財務三表③!AG72</f>
        <v>0</v>
      </c>
      <c r="AA49" s="105">
        <f ca="1">財務三表③!AH72</f>
        <v>0</v>
      </c>
      <c r="AB49" s="105">
        <f ca="1">財務三表③!AI72</f>
        <v>0</v>
      </c>
      <c r="AC49" s="105">
        <f ca="1">財務三表③!AJ72</f>
        <v>0</v>
      </c>
      <c r="AD49" s="105">
        <f ca="1">財務三表③!AK72</f>
        <v>0</v>
      </c>
      <c r="AE49" s="105">
        <f ca="1">財務三表③!AL72</f>
        <v>0</v>
      </c>
      <c r="AF49" s="105">
        <f ca="1">財務三表③!AM72</f>
        <v>0</v>
      </c>
      <c r="AG49" s="105">
        <f ca="1">財務三表③!AN72</f>
        <v>0</v>
      </c>
      <c r="AH49" s="105">
        <f ca="1">財務三表③!AO72</f>
        <v>0</v>
      </c>
      <c r="AI49" s="105">
        <f ca="1">財務三表③!AP72</f>
        <v>0</v>
      </c>
      <c r="AJ49" s="105">
        <f ca="1">財務三表③!AQ72</f>
        <v>0</v>
      </c>
      <c r="AK49" s="105">
        <f ca="1">財務三表③!AR72</f>
        <v>0</v>
      </c>
      <c r="AL49" s="105">
        <f ca="1">財務三表③!AS72</f>
        <v>0</v>
      </c>
      <c r="AM49" s="105">
        <f ca="1">財務三表③!AT72</f>
        <v>0</v>
      </c>
      <c r="AN49" s="105">
        <f ca="1">財務三表③!AU72</f>
        <v>0</v>
      </c>
      <c r="AO49" s="105">
        <f ca="1">財務三表③!AV72</f>
        <v>0</v>
      </c>
      <c r="AP49" s="105">
        <f ca="1">財務三表③!AW72</f>
        <v>0</v>
      </c>
      <c r="AQ49" s="105">
        <f ca="1">財務三表③!AX72</f>
        <v>0</v>
      </c>
      <c r="AR49" s="105">
        <f ca="1">財務三表③!AY72</f>
        <v>0</v>
      </c>
      <c r="AS49" s="105">
        <f ca="1">財務三表③!AZ72</f>
        <v>0</v>
      </c>
      <c r="AT49" s="105">
        <f ca="1">財務三表③!BA72</f>
        <v>0</v>
      </c>
      <c r="AU49" s="105">
        <f ca="1">財務三表③!BB72</f>
        <v>0</v>
      </c>
      <c r="AV49" s="105">
        <f ca="1">財務三表③!BC72</f>
        <v>0</v>
      </c>
      <c r="AW49" s="105">
        <f ca="1">財務三表③!BD72</f>
        <v>0</v>
      </c>
      <c r="AX49" s="105">
        <f ca="1">財務三表③!BE72</f>
        <v>0</v>
      </c>
      <c r="AY49" s="105">
        <f ca="1">財務三表③!BF72</f>
        <v>0</v>
      </c>
      <c r="AZ49" s="105">
        <f ca="1">財務三表③!BG72</f>
        <v>0</v>
      </c>
      <c r="BA49" s="82">
        <f ca="1">財務三表③!BH72</f>
        <v>0</v>
      </c>
    </row>
    <row r="50" spans="2:58" ht="20.100000000000001" customHeight="1" thickBot="1">
      <c r="B50" s="239"/>
      <c r="C50" s="240"/>
      <c r="D50" s="165"/>
      <c r="E50" s="165"/>
      <c r="F50" s="165"/>
      <c r="G50" s="165"/>
      <c r="H50" s="165"/>
      <c r="I50" s="165"/>
      <c r="J50" s="165"/>
      <c r="K50" s="165"/>
      <c r="L50" s="165"/>
      <c r="M50" s="165"/>
      <c r="N50" s="165"/>
      <c r="O50" s="165"/>
      <c r="P50" s="165"/>
      <c r="Q50" s="165"/>
      <c r="R50" s="165"/>
      <c r="S50" s="165"/>
      <c r="T50" s="165"/>
      <c r="U50" s="165"/>
      <c r="V50" s="165"/>
      <c r="W50" s="165"/>
      <c r="X50" s="165"/>
      <c r="Y50" s="165"/>
      <c r="Z50" s="165"/>
      <c r="AA50" s="165"/>
      <c r="AB50" s="165"/>
      <c r="AC50" s="165"/>
      <c r="AD50" s="165"/>
      <c r="AE50" s="165"/>
      <c r="AF50" s="165"/>
      <c r="AG50" s="165"/>
      <c r="AH50" s="165"/>
      <c r="AI50" s="165"/>
      <c r="AJ50" s="165"/>
      <c r="AK50" s="165"/>
      <c r="AL50" s="165"/>
      <c r="AM50" s="165"/>
      <c r="AN50" s="165"/>
      <c r="AO50" s="165"/>
      <c r="AP50" s="165"/>
      <c r="AQ50" s="165"/>
      <c r="AR50" s="165"/>
      <c r="AS50" s="165"/>
      <c r="AT50" s="165"/>
      <c r="AU50" s="165"/>
      <c r="AV50" s="165"/>
      <c r="AW50" s="165"/>
      <c r="AX50" s="165"/>
      <c r="AY50" s="165"/>
      <c r="AZ50" s="165"/>
      <c r="BA50" s="166"/>
    </row>
    <row r="51" spans="2:58" ht="20.100000000000001" customHeight="1" thickBot="1">
      <c r="B51" s="171" t="s">
        <v>103</v>
      </c>
      <c r="C51" s="172"/>
      <c r="D51" s="173">
        <f t="shared" ref="D51:AI51" ca="1" si="21">IFERROR(D43/D48,0)</f>
        <v>0</v>
      </c>
      <c r="E51" s="173">
        <f t="shared" ca="1" si="21"/>
        <v>0</v>
      </c>
      <c r="F51" s="173">
        <f t="shared" ca="1" si="21"/>
        <v>0</v>
      </c>
      <c r="G51" s="173">
        <f t="shared" ca="1" si="21"/>
        <v>0</v>
      </c>
      <c r="H51" s="173">
        <f t="shared" ca="1" si="21"/>
        <v>0</v>
      </c>
      <c r="I51" s="173">
        <f t="shared" ca="1" si="21"/>
        <v>0</v>
      </c>
      <c r="J51" s="173">
        <f t="shared" ca="1" si="21"/>
        <v>0</v>
      </c>
      <c r="K51" s="173">
        <f t="shared" ca="1" si="21"/>
        <v>0</v>
      </c>
      <c r="L51" s="173">
        <f t="shared" ca="1" si="21"/>
        <v>0</v>
      </c>
      <c r="M51" s="173">
        <f t="shared" ca="1" si="21"/>
        <v>0</v>
      </c>
      <c r="N51" s="173">
        <f t="shared" ca="1" si="21"/>
        <v>0</v>
      </c>
      <c r="O51" s="173">
        <f t="shared" ca="1" si="21"/>
        <v>0</v>
      </c>
      <c r="P51" s="173">
        <f t="shared" ca="1" si="21"/>
        <v>0</v>
      </c>
      <c r="Q51" s="173">
        <f t="shared" ca="1" si="21"/>
        <v>0</v>
      </c>
      <c r="R51" s="173">
        <f t="shared" ca="1" si="21"/>
        <v>0</v>
      </c>
      <c r="S51" s="173">
        <f t="shared" ca="1" si="21"/>
        <v>0</v>
      </c>
      <c r="T51" s="173">
        <f t="shared" ca="1" si="21"/>
        <v>0</v>
      </c>
      <c r="U51" s="173">
        <f t="shared" ca="1" si="21"/>
        <v>0</v>
      </c>
      <c r="V51" s="173">
        <f t="shared" ca="1" si="21"/>
        <v>0</v>
      </c>
      <c r="W51" s="173">
        <f t="shared" ca="1" si="21"/>
        <v>0</v>
      </c>
      <c r="X51" s="173">
        <f t="shared" ca="1" si="21"/>
        <v>0</v>
      </c>
      <c r="Y51" s="173">
        <f t="shared" ca="1" si="21"/>
        <v>0</v>
      </c>
      <c r="Z51" s="173">
        <f t="shared" ca="1" si="21"/>
        <v>0</v>
      </c>
      <c r="AA51" s="173">
        <f t="shared" ca="1" si="21"/>
        <v>0</v>
      </c>
      <c r="AB51" s="173">
        <f t="shared" ca="1" si="21"/>
        <v>0</v>
      </c>
      <c r="AC51" s="173">
        <f t="shared" ca="1" si="21"/>
        <v>0</v>
      </c>
      <c r="AD51" s="173">
        <f t="shared" ca="1" si="21"/>
        <v>0</v>
      </c>
      <c r="AE51" s="173">
        <f t="shared" ca="1" si="21"/>
        <v>0</v>
      </c>
      <c r="AF51" s="173">
        <f t="shared" ca="1" si="21"/>
        <v>0</v>
      </c>
      <c r="AG51" s="173">
        <f t="shared" ca="1" si="21"/>
        <v>0</v>
      </c>
      <c r="AH51" s="173">
        <f t="shared" ca="1" si="21"/>
        <v>0</v>
      </c>
      <c r="AI51" s="173">
        <f t="shared" ca="1" si="21"/>
        <v>0</v>
      </c>
      <c r="AJ51" s="173">
        <f t="shared" ref="AJ51:BA51" ca="1" si="22">IFERROR(AJ43/AJ48,0)</f>
        <v>0</v>
      </c>
      <c r="AK51" s="173">
        <f t="shared" ca="1" si="22"/>
        <v>0</v>
      </c>
      <c r="AL51" s="173">
        <f t="shared" ca="1" si="22"/>
        <v>0</v>
      </c>
      <c r="AM51" s="173">
        <f t="shared" ca="1" si="22"/>
        <v>0</v>
      </c>
      <c r="AN51" s="173">
        <f t="shared" ca="1" si="22"/>
        <v>0</v>
      </c>
      <c r="AO51" s="173">
        <f t="shared" ca="1" si="22"/>
        <v>0</v>
      </c>
      <c r="AP51" s="173">
        <f t="shared" ca="1" si="22"/>
        <v>0</v>
      </c>
      <c r="AQ51" s="173">
        <f t="shared" ca="1" si="22"/>
        <v>0</v>
      </c>
      <c r="AR51" s="173">
        <f t="shared" ca="1" si="22"/>
        <v>0</v>
      </c>
      <c r="AS51" s="173">
        <f t="shared" ca="1" si="22"/>
        <v>0</v>
      </c>
      <c r="AT51" s="173">
        <f t="shared" ca="1" si="22"/>
        <v>0</v>
      </c>
      <c r="AU51" s="173">
        <f t="shared" ca="1" si="22"/>
        <v>0</v>
      </c>
      <c r="AV51" s="173">
        <f t="shared" ca="1" si="22"/>
        <v>0</v>
      </c>
      <c r="AW51" s="173">
        <f t="shared" ca="1" si="22"/>
        <v>0</v>
      </c>
      <c r="AX51" s="173">
        <f t="shared" ca="1" si="22"/>
        <v>0</v>
      </c>
      <c r="AY51" s="173">
        <f t="shared" ca="1" si="22"/>
        <v>0</v>
      </c>
      <c r="AZ51" s="173">
        <f t="shared" ca="1" si="22"/>
        <v>0</v>
      </c>
      <c r="BA51" s="174">
        <f t="shared" ca="1" si="22"/>
        <v>0</v>
      </c>
    </row>
    <row r="53" spans="2:58" ht="16.5" thickBot="1">
      <c r="B53" s="2" t="s">
        <v>452</v>
      </c>
      <c r="D53" s="223" t="s">
        <v>202</v>
      </c>
      <c r="E53" s="221" t="s">
        <v>226</v>
      </c>
    </row>
    <row r="54" spans="2:58">
      <c r="B54" s="54" t="s">
        <v>62</v>
      </c>
      <c r="C54" s="55"/>
      <c r="D54" s="394" t="s">
        <v>97</v>
      </c>
      <c r="E54" s="55"/>
      <c r="F54" s="55"/>
      <c r="G54" s="55"/>
      <c r="H54" s="395"/>
      <c r="I54" s="391" t="s">
        <v>62</v>
      </c>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c r="AT54" s="391"/>
      <c r="AU54" s="391"/>
      <c r="AV54" s="391"/>
      <c r="AW54" s="391"/>
      <c r="AX54" s="391"/>
      <c r="AY54" s="391"/>
      <c r="AZ54" s="391"/>
      <c r="BA54" s="391"/>
      <c r="BB54" s="391"/>
      <c r="BC54" s="391"/>
      <c r="BD54" s="391"/>
      <c r="BE54" s="391"/>
      <c r="BF54" s="392"/>
    </row>
    <row r="55" spans="2:58">
      <c r="B55" s="246"/>
      <c r="C55" s="268"/>
      <c r="D55" s="162"/>
      <c r="E55" s="268"/>
      <c r="F55" s="268"/>
      <c r="G55" s="268"/>
      <c r="H55" s="388"/>
      <c r="I55" s="393">
        <v>1</v>
      </c>
      <c r="J55" s="389">
        <v>2</v>
      </c>
      <c r="K55" s="389">
        <v>3</v>
      </c>
      <c r="L55" s="389">
        <v>4</v>
      </c>
      <c r="M55" s="389">
        <v>5</v>
      </c>
      <c r="N55" s="389">
        <v>6</v>
      </c>
      <c r="O55" s="389">
        <v>7</v>
      </c>
      <c r="P55" s="389">
        <v>8</v>
      </c>
      <c r="Q55" s="389">
        <v>9</v>
      </c>
      <c r="R55" s="389">
        <v>10</v>
      </c>
      <c r="S55" s="389">
        <v>11</v>
      </c>
      <c r="T55" s="389">
        <v>12</v>
      </c>
      <c r="U55" s="389">
        <v>13</v>
      </c>
      <c r="V55" s="389">
        <v>14</v>
      </c>
      <c r="W55" s="389">
        <v>15</v>
      </c>
      <c r="X55" s="389">
        <v>16</v>
      </c>
      <c r="Y55" s="389">
        <v>17</v>
      </c>
      <c r="Z55" s="389">
        <v>18</v>
      </c>
      <c r="AA55" s="389">
        <v>19</v>
      </c>
      <c r="AB55" s="389">
        <v>20</v>
      </c>
      <c r="AC55" s="389">
        <v>21</v>
      </c>
      <c r="AD55" s="389">
        <v>22</v>
      </c>
      <c r="AE55" s="389">
        <v>23</v>
      </c>
      <c r="AF55" s="389">
        <v>24</v>
      </c>
      <c r="AG55" s="389">
        <v>25</v>
      </c>
      <c r="AH55" s="389">
        <v>26</v>
      </c>
      <c r="AI55" s="389">
        <v>27</v>
      </c>
      <c r="AJ55" s="389">
        <v>28</v>
      </c>
      <c r="AK55" s="389">
        <v>29</v>
      </c>
      <c r="AL55" s="389">
        <v>30</v>
      </c>
      <c r="AM55" s="389">
        <v>31</v>
      </c>
      <c r="AN55" s="389">
        <v>32</v>
      </c>
      <c r="AO55" s="389">
        <v>33</v>
      </c>
      <c r="AP55" s="389">
        <v>34</v>
      </c>
      <c r="AQ55" s="389">
        <v>35</v>
      </c>
      <c r="AR55" s="389">
        <v>36</v>
      </c>
      <c r="AS55" s="389">
        <v>37</v>
      </c>
      <c r="AT55" s="389">
        <v>38</v>
      </c>
      <c r="AU55" s="389">
        <v>39</v>
      </c>
      <c r="AV55" s="389">
        <v>40</v>
      </c>
      <c r="AW55" s="389">
        <v>41</v>
      </c>
      <c r="AX55" s="389">
        <v>42</v>
      </c>
      <c r="AY55" s="389">
        <v>43</v>
      </c>
      <c r="AZ55" s="389">
        <v>44</v>
      </c>
      <c r="BA55" s="389">
        <v>45</v>
      </c>
      <c r="BB55" s="389">
        <v>46</v>
      </c>
      <c r="BC55" s="389">
        <v>47</v>
      </c>
      <c r="BD55" s="389">
        <v>48</v>
      </c>
      <c r="BE55" s="389">
        <v>49</v>
      </c>
      <c r="BF55" s="390">
        <v>50</v>
      </c>
    </row>
    <row r="56" spans="2:58">
      <c r="B56" s="51" t="s">
        <v>63</v>
      </c>
      <c r="C56" s="11"/>
      <c r="D56" s="449">
        <f>財務三表③!F127</f>
        <v>0</v>
      </c>
      <c r="E56" s="449">
        <f>D56+1</f>
        <v>1</v>
      </c>
      <c r="F56" s="449">
        <f>E56+1</f>
        <v>2</v>
      </c>
      <c r="G56" s="449">
        <f>F56+1</f>
        <v>3</v>
      </c>
      <c r="H56" s="449">
        <f>G56+1</f>
        <v>4</v>
      </c>
      <c r="I56" s="375">
        <f>G8</f>
        <v>0</v>
      </c>
      <c r="J56" s="375">
        <f>I56+1</f>
        <v>1</v>
      </c>
      <c r="K56" s="375">
        <f t="shared" ref="K56:BF56" si="23">J56+1</f>
        <v>2</v>
      </c>
      <c r="L56" s="375">
        <f t="shared" si="23"/>
        <v>3</v>
      </c>
      <c r="M56" s="375">
        <f t="shared" si="23"/>
        <v>4</v>
      </c>
      <c r="N56" s="375">
        <f t="shared" si="23"/>
        <v>5</v>
      </c>
      <c r="O56" s="375">
        <f t="shared" si="23"/>
        <v>6</v>
      </c>
      <c r="P56" s="375">
        <f t="shared" si="23"/>
        <v>7</v>
      </c>
      <c r="Q56" s="375">
        <f t="shared" si="23"/>
        <v>8</v>
      </c>
      <c r="R56" s="375">
        <f t="shared" si="23"/>
        <v>9</v>
      </c>
      <c r="S56" s="375">
        <f t="shared" si="23"/>
        <v>10</v>
      </c>
      <c r="T56" s="375">
        <f t="shared" si="23"/>
        <v>11</v>
      </c>
      <c r="U56" s="375">
        <f t="shared" si="23"/>
        <v>12</v>
      </c>
      <c r="V56" s="375">
        <f t="shared" si="23"/>
        <v>13</v>
      </c>
      <c r="W56" s="375">
        <f t="shared" si="23"/>
        <v>14</v>
      </c>
      <c r="X56" s="375">
        <f t="shared" si="23"/>
        <v>15</v>
      </c>
      <c r="Y56" s="375">
        <f t="shared" si="23"/>
        <v>16</v>
      </c>
      <c r="Z56" s="375">
        <f t="shared" si="23"/>
        <v>17</v>
      </c>
      <c r="AA56" s="375">
        <f t="shared" si="23"/>
        <v>18</v>
      </c>
      <c r="AB56" s="375">
        <f t="shared" si="23"/>
        <v>19</v>
      </c>
      <c r="AC56" s="375">
        <f t="shared" si="23"/>
        <v>20</v>
      </c>
      <c r="AD56" s="375">
        <f t="shared" si="23"/>
        <v>21</v>
      </c>
      <c r="AE56" s="375">
        <f t="shared" si="23"/>
        <v>22</v>
      </c>
      <c r="AF56" s="375">
        <f t="shared" si="23"/>
        <v>23</v>
      </c>
      <c r="AG56" s="375">
        <f t="shared" si="23"/>
        <v>24</v>
      </c>
      <c r="AH56" s="375">
        <f t="shared" si="23"/>
        <v>25</v>
      </c>
      <c r="AI56" s="375">
        <f t="shared" si="23"/>
        <v>26</v>
      </c>
      <c r="AJ56" s="375">
        <f t="shared" si="23"/>
        <v>27</v>
      </c>
      <c r="AK56" s="375">
        <f t="shared" si="23"/>
        <v>28</v>
      </c>
      <c r="AL56" s="375">
        <f t="shared" si="23"/>
        <v>29</v>
      </c>
      <c r="AM56" s="375">
        <f t="shared" si="23"/>
        <v>30</v>
      </c>
      <c r="AN56" s="375">
        <f t="shared" si="23"/>
        <v>31</v>
      </c>
      <c r="AO56" s="375">
        <f t="shared" si="23"/>
        <v>32</v>
      </c>
      <c r="AP56" s="375">
        <f t="shared" si="23"/>
        <v>33</v>
      </c>
      <c r="AQ56" s="375">
        <f t="shared" si="23"/>
        <v>34</v>
      </c>
      <c r="AR56" s="375">
        <f t="shared" si="23"/>
        <v>35</v>
      </c>
      <c r="AS56" s="375">
        <f t="shared" si="23"/>
        <v>36</v>
      </c>
      <c r="AT56" s="375">
        <f t="shared" si="23"/>
        <v>37</v>
      </c>
      <c r="AU56" s="375">
        <f t="shared" si="23"/>
        <v>38</v>
      </c>
      <c r="AV56" s="375">
        <f t="shared" si="23"/>
        <v>39</v>
      </c>
      <c r="AW56" s="375">
        <f t="shared" si="23"/>
        <v>40</v>
      </c>
      <c r="AX56" s="375">
        <f t="shared" si="23"/>
        <v>41</v>
      </c>
      <c r="AY56" s="375">
        <f t="shared" si="23"/>
        <v>42</v>
      </c>
      <c r="AZ56" s="375">
        <f t="shared" si="23"/>
        <v>43</v>
      </c>
      <c r="BA56" s="375">
        <f t="shared" si="23"/>
        <v>44</v>
      </c>
      <c r="BB56" s="375">
        <f t="shared" si="23"/>
        <v>45</v>
      </c>
      <c r="BC56" s="375">
        <f t="shared" si="23"/>
        <v>46</v>
      </c>
      <c r="BD56" s="375">
        <f t="shared" si="23"/>
        <v>47</v>
      </c>
      <c r="BE56" s="375">
        <f t="shared" si="23"/>
        <v>48</v>
      </c>
      <c r="BF56" s="376">
        <f t="shared" si="23"/>
        <v>49</v>
      </c>
    </row>
    <row r="57" spans="2:58">
      <c r="B57" s="51" t="s">
        <v>454</v>
      </c>
      <c r="C57" s="11"/>
      <c r="D57" s="398">
        <f>ABS(財務三表③!F150+財務三表③!F152)</f>
        <v>0</v>
      </c>
      <c r="E57" s="398">
        <f>ABS(財務三表③!G150+財務三表③!G152)</f>
        <v>0</v>
      </c>
      <c r="F57" s="398">
        <f>ABS(財務三表③!H150+財務三表③!H152)</f>
        <v>0</v>
      </c>
      <c r="G57" s="398">
        <f>ABS(財務三表③!I150+財務三表③!I152)</f>
        <v>0</v>
      </c>
      <c r="H57" s="398">
        <f>ABS(財務三表③!J150+財務三表③!J152)</f>
        <v>0</v>
      </c>
      <c r="I57" s="105">
        <f>ABS(財務三表③!K150+財務三表③!K152)</f>
        <v>0</v>
      </c>
      <c r="J57" s="105">
        <f>ABS(財務三表③!L150+財務三表③!L152)</f>
        <v>0</v>
      </c>
      <c r="K57" s="105">
        <f>ABS(財務三表③!M150+財務三表③!M152)</f>
        <v>0</v>
      </c>
      <c r="L57" s="105">
        <f>ABS(財務三表③!N150+財務三表③!N152)</f>
        <v>0</v>
      </c>
      <c r="M57" s="105">
        <f>ABS(財務三表③!O150+財務三表③!O152)</f>
        <v>0</v>
      </c>
      <c r="N57" s="105">
        <f>ABS(財務三表③!P150+財務三表③!P152)</f>
        <v>0</v>
      </c>
      <c r="O57" s="105">
        <f>ABS(財務三表③!Q150+財務三表③!Q152)</f>
        <v>0</v>
      </c>
      <c r="P57" s="105">
        <f>ABS(財務三表③!R150+財務三表③!R152)</f>
        <v>0</v>
      </c>
      <c r="Q57" s="105">
        <f>ABS(財務三表③!S150+財務三表③!S152)</f>
        <v>0</v>
      </c>
      <c r="R57" s="105">
        <f>ABS(財務三表③!T150+財務三表③!T152)</f>
        <v>0</v>
      </c>
      <c r="S57" s="105">
        <f>ABS(財務三表③!U150+財務三表③!U152)</f>
        <v>0</v>
      </c>
      <c r="T57" s="105">
        <f>ABS(財務三表③!V150+財務三表③!V152)</f>
        <v>0</v>
      </c>
      <c r="U57" s="105">
        <f>ABS(財務三表③!W150+財務三表③!W152)</f>
        <v>0</v>
      </c>
      <c r="V57" s="105">
        <f>ABS(財務三表③!X150+財務三表③!X152)</f>
        <v>0</v>
      </c>
      <c r="W57" s="105">
        <f>ABS(財務三表③!Y150+財務三表③!Y152)</f>
        <v>0</v>
      </c>
      <c r="X57" s="105">
        <f>ABS(財務三表③!Z150+財務三表③!Z152)</f>
        <v>0</v>
      </c>
      <c r="Y57" s="105">
        <f>ABS(財務三表③!AA150+財務三表③!AA152)</f>
        <v>0</v>
      </c>
      <c r="Z57" s="105">
        <f>ABS(財務三表③!AB150+財務三表③!AB152)</f>
        <v>0</v>
      </c>
      <c r="AA57" s="105">
        <f>ABS(財務三表③!AC150+財務三表③!AC152)</f>
        <v>0</v>
      </c>
      <c r="AB57" s="105">
        <f>ABS(財務三表③!AD150+財務三表③!AD152)</f>
        <v>0</v>
      </c>
      <c r="AC57" s="105">
        <f>ABS(財務三表③!AE150+財務三表③!AE152)</f>
        <v>0</v>
      </c>
      <c r="AD57" s="105">
        <f>ABS(財務三表③!AF150+財務三表③!AF152)</f>
        <v>0</v>
      </c>
      <c r="AE57" s="105">
        <f>ABS(財務三表③!AG150+財務三表③!AG152)</f>
        <v>0</v>
      </c>
      <c r="AF57" s="105">
        <f>ABS(財務三表③!AH150+財務三表③!AH152)</f>
        <v>0</v>
      </c>
      <c r="AG57" s="105">
        <f>ABS(財務三表③!AI150+財務三表③!AI152)</f>
        <v>0</v>
      </c>
      <c r="AH57" s="105">
        <f>ABS(財務三表③!AJ150+財務三表③!AJ152)</f>
        <v>0</v>
      </c>
      <c r="AI57" s="105">
        <f>ABS(財務三表③!AK150+財務三表③!AK152)</f>
        <v>0</v>
      </c>
      <c r="AJ57" s="105">
        <f>ABS(財務三表③!AL150+財務三表③!AL152)</f>
        <v>0</v>
      </c>
      <c r="AK57" s="105">
        <f>ABS(財務三表③!AM150+財務三表③!AM152)</f>
        <v>0</v>
      </c>
      <c r="AL57" s="105">
        <f>ABS(財務三表③!AN150+財務三表③!AN152)</f>
        <v>0</v>
      </c>
      <c r="AM57" s="105">
        <f>ABS(財務三表③!AO150+財務三表③!AO152)</f>
        <v>0</v>
      </c>
      <c r="AN57" s="105">
        <f>ABS(財務三表③!AP150+財務三表③!AP152)</f>
        <v>0</v>
      </c>
      <c r="AO57" s="105">
        <f>ABS(財務三表③!AQ150+財務三表③!AQ152)</f>
        <v>0</v>
      </c>
      <c r="AP57" s="105">
        <f>ABS(財務三表③!AR150+財務三表③!AR152)</f>
        <v>0</v>
      </c>
      <c r="AQ57" s="105">
        <f>ABS(財務三表③!AS150+財務三表③!AS152)</f>
        <v>0</v>
      </c>
      <c r="AR57" s="105">
        <f>ABS(財務三表③!AT150+財務三表③!AT152)</f>
        <v>0</v>
      </c>
      <c r="AS57" s="105">
        <f>ABS(財務三表③!AU150+財務三表③!AU152)</f>
        <v>0</v>
      </c>
      <c r="AT57" s="105">
        <f>ABS(財務三表③!AV150+財務三表③!AV152)</f>
        <v>0</v>
      </c>
      <c r="AU57" s="105">
        <f>ABS(財務三表③!AW150+財務三表③!AW152)</f>
        <v>0</v>
      </c>
      <c r="AV57" s="105">
        <f>ABS(財務三表③!AX150+財務三表③!AX152)</f>
        <v>0</v>
      </c>
      <c r="AW57" s="105">
        <f>ABS(財務三表③!AY150+財務三表③!AY152)</f>
        <v>0</v>
      </c>
      <c r="AX57" s="105">
        <f>ABS(財務三表③!AZ150+財務三表③!AZ152)</f>
        <v>0</v>
      </c>
      <c r="AY57" s="105">
        <f>ABS(財務三表③!BA150+財務三表③!BA152)</f>
        <v>0</v>
      </c>
      <c r="AZ57" s="105">
        <f>ABS(財務三表③!BB150+財務三表③!BB152)</f>
        <v>0</v>
      </c>
      <c r="BA57" s="105">
        <f>ABS(財務三表③!BC150+財務三表③!BC152)</f>
        <v>0</v>
      </c>
      <c r="BB57" s="105">
        <f>ABS(財務三表③!BD150+財務三表③!BD152)</f>
        <v>0</v>
      </c>
      <c r="BC57" s="105">
        <f>ABS(財務三表③!BE150+財務三表③!BE152)</f>
        <v>0</v>
      </c>
      <c r="BD57" s="105">
        <f>ABS(財務三表③!BF150+財務三表③!BF152)</f>
        <v>0</v>
      </c>
      <c r="BE57" s="105">
        <f>ABS(財務三表③!BG150+財務三表③!BG152)</f>
        <v>0</v>
      </c>
      <c r="BF57" s="82">
        <f>ABS(財務三表③!BH150+財務三表③!BH152)</f>
        <v>0</v>
      </c>
    </row>
    <row r="58" spans="2:58">
      <c r="B58" s="51" t="s">
        <v>455</v>
      </c>
      <c r="C58" s="11"/>
      <c r="D58" s="450">
        <v>0</v>
      </c>
      <c r="E58" s="34">
        <v>0</v>
      </c>
      <c r="F58" s="34">
        <v>0</v>
      </c>
      <c r="G58" s="34">
        <v>0</v>
      </c>
      <c r="H58" s="34">
        <v>0</v>
      </c>
      <c r="I58" s="105">
        <f>財務三表③!K110</f>
        <v>0</v>
      </c>
      <c r="J58" s="105">
        <f>財務三表③!L110</f>
        <v>0</v>
      </c>
      <c r="K58" s="105">
        <f>財務三表③!M110</f>
        <v>0</v>
      </c>
      <c r="L58" s="105">
        <f>財務三表③!N110</f>
        <v>0</v>
      </c>
      <c r="M58" s="105">
        <f>財務三表③!O110</f>
        <v>0</v>
      </c>
      <c r="N58" s="105">
        <f>財務三表③!P110</f>
        <v>0</v>
      </c>
      <c r="O58" s="105">
        <f>財務三表③!Q110</f>
        <v>0</v>
      </c>
      <c r="P58" s="105">
        <f>財務三表③!R110</f>
        <v>0</v>
      </c>
      <c r="Q58" s="105">
        <f>財務三表③!S110</f>
        <v>0</v>
      </c>
      <c r="R58" s="105">
        <f>財務三表③!T110</f>
        <v>0</v>
      </c>
      <c r="S58" s="105">
        <f>財務三表③!U110</f>
        <v>0</v>
      </c>
      <c r="T58" s="105">
        <f>財務三表③!V110</f>
        <v>0</v>
      </c>
      <c r="U58" s="105">
        <f>財務三表③!W110</f>
        <v>0</v>
      </c>
      <c r="V58" s="105">
        <f>財務三表③!X110</f>
        <v>0</v>
      </c>
      <c r="W58" s="105">
        <f>財務三表③!Y110</f>
        <v>0</v>
      </c>
      <c r="X58" s="105">
        <f>財務三表③!Z110</f>
        <v>0</v>
      </c>
      <c r="Y58" s="105">
        <f>財務三表③!AA110</f>
        <v>0</v>
      </c>
      <c r="Z58" s="105">
        <f>財務三表③!AB110</f>
        <v>0</v>
      </c>
      <c r="AA58" s="105">
        <f>財務三表③!AC110</f>
        <v>0</v>
      </c>
      <c r="AB58" s="105">
        <f>財務三表③!AD110</f>
        <v>0</v>
      </c>
      <c r="AC58" s="105">
        <f>財務三表③!AE110</f>
        <v>0</v>
      </c>
      <c r="AD58" s="105">
        <f>財務三表③!AF110</f>
        <v>0</v>
      </c>
      <c r="AE58" s="105">
        <f>財務三表③!AG110</f>
        <v>0</v>
      </c>
      <c r="AF58" s="105">
        <f>財務三表③!AH110</f>
        <v>0</v>
      </c>
      <c r="AG58" s="105">
        <f>財務三表③!AI110</f>
        <v>0</v>
      </c>
      <c r="AH58" s="105">
        <f>財務三表③!AJ110</f>
        <v>0</v>
      </c>
      <c r="AI58" s="105">
        <f>財務三表③!AK110</f>
        <v>0</v>
      </c>
      <c r="AJ58" s="105">
        <f>財務三表③!AL110</f>
        <v>0</v>
      </c>
      <c r="AK58" s="105">
        <f>財務三表③!AM110</f>
        <v>0</v>
      </c>
      <c r="AL58" s="105">
        <f>財務三表③!AN110</f>
        <v>0</v>
      </c>
      <c r="AM58" s="105">
        <f>財務三表③!AO110</f>
        <v>0</v>
      </c>
      <c r="AN58" s="105">
        <f>財務三表③!AP110</f>
        <v>0</v>
      </c>
      <c r="AO58" s="105">
        <f>財務三表③!AQ110</f>
        <v>0</v>
      </c>
      <c r="AP58" s="105">
        <f>財務三表③!AR110</f>
        <v>0</v>
      </c>
      <c r="AQ58" s="105">
        <f>財務三表③!AS110</f>
        <v>0</v>
      </c>
      <c r="AR58" s="105">
        <f>財務三表③!AT110</f>
        <v>0</v>
      </c>
      <c r="AS58" s="105">
        <f>財務三表③!AU110</f>
        <v>0</v>
      </c>
      <c r="AT58" s="105">
        <f>財務三表③!AV110</f>
        <v>0</v>
      </c>
      <c r="AU58" s="105">
        <f>財務三表③!AW110</f>
        <v>0</v>
      </c>
      <c r="AV58" s="105">
        <f>財務三表③!AX110</f>
        <v>0</v>
      </c>
      <c r="AW58" s="105">
        <f>財務三表③!AY110</f>
        <v>0</v>
      </c>
      <c r="AX58" s="105">
        <f>財務三表③!AZ110</f>
        <v>0</v>
      </c>
      <c r="AY58" s="105">
        <f>財務三表③!BA110</f>
        <v>0</v>
      </c>
      <c r="AZ58" s="105">
        <f>財務三表③!BB110</f>
        <v>0</v>
      </c>
      <c r="BA58" s="105">
        <f>財務三表③!BC110</f>
        <v>0</v>
      </c>
      <c r="BB58" s="105">
        <f>財務三表③!BD110</f>
        <v>0</v>
      </c>
      <c r="BC58" s="105">
        <f>財務三表③!BE110</f>
        <v>0</v>
      </c>
      <c r="BD58" s="105">
        <f>財務三表③!BF110</f>
        <v>0</v>
      </c>
      <c r="BE58" s="105">
        <f>財務三表③!BG110</f>
        <v>0</v>
      </c>
      <c r="BF58" s="82">
        <f>財務三表③!BH110</f>
        <v>0</v>
      </c>
    </row>
    <row r="59" spans="2:58" ht="16.5" thickBot="1">
      <c r="B59" s="176" t="s">
        <v>456</v>
      </c>
      <c r="C59" s="177"/>
      <c r="D59" s="451">
        <v>0</v>
      </c>
      <c r="E59" s="165">
        <v>0</v>
      </c>
      <c r="F59" s="165">
        <v>0</v>
      </c>
      <c r="G59" s="165">
        <v>0</v>
      </c>
      <c r="H59" s="165">
        <v>0</v>
      </c>
      <c r="I59" s="77" t="str">
        <f>収入③!C19</f>
        <v/>
      </c>
      <c r="J59" s="77" t="str">
        <f>収入③!D19</f>
        <v/>
      </c>
      <c r="K59" s="77" t="str">
        <f>収入③!E19</f>
        <v/>
      </c>
      <c r="L59" s="77" t="str">
        <f>収入③!F19</f>
        <v/>
      </c>
      <c r="M59" s="77" t="str">
        <f>収入③!G19</f>
        <v/>
      </c>
      <c r="N59" s="77" t="str">
        <f>収入③!H19</f>
        <v/>
      </c>
      <c r="O59" s="77" t="str">
        <f>収入③!I19</f>
        <v/>
      </c>
      <c r="P59" s="77" t="str">
        <f>収入③!J19</f>
        <v/>
      </c>
      <c r="Q59" s="77" t="str">
        <f>収入③!K19</f>
        <v/>
      </c>
      <c r="R59" s="77" t="str">
        <f>収入③!L19</f>
        <v/>
      </c>
      <c r="S59" s="77" t="str">
        <f>収入③!M19</f>
        <v/>
      </c>
      <c r="T59" s="77" t="str">
        <f>収入③!N19</f>
        <v/>
      </c>
      <c r="U59" s="77" t="str">
        <f>収入③!O19</f>
        <v/>
      </c>
      <c r="V59" s="77" t="str">
        <f>収入③!P19</f>
        <v/>
      </c>
      <c r="W59" s="77" t="str">
        <f>収入③!Q19</f>
        <v/>
      </c>
      <c r="X59" s="77" t="str">
        <f>収入③!R19</f>
        <v/>
      </c>
      <c r="Y59" s="77" t="str">
        <f>収入③!S19</f>
        <v/>
      </c>
      <c r="Z59" s="77" t="str">
        <f>収入③!T19</f>
        <v/>
      </c>
      <c r="AA59" s="77" t="str">
        <f>収入③!U19</f>
        <v/>
      </c>
      <c r="AB59" s="77" t="str">
        <f>収入③!V19</f>
        <v/>
      </c>
      <c r="AC59" s="77" t="str">
        <f>収入③!W19</f>
        <v/>
      </c>
      <c r="AD59" s="77" t="str">
        <f>収入③!X19</f>
        <v/>
      </c>
      <c r="AE59" s="77" t="str">
        <f>収入③!Y19</f>
        <v/>
      </c>
      <c r="AF59" s="77" t="str">
        <f>収入③!Z19</f>
        <v/>
      </c>
      <c r="AG59" s="77" t="str">
        <f>収入③!AA19</f>
        <v/>
      </c>
      <c r="AH59" s="77" t="str">
        <f>収入③!AB19</f>
        <v/>
      </c>
      <c r="AI59" s="77" t="str">
        <f>収入③!AC19</f>
        <v/>
      </c>
      <c r="AJ59" s="77" t="str">
        <f>収入③!AD19</f>
        <v/>
      </c>
      <c r="AK59" s="77" t="str">
        <f>収入③!AE19</f>
        <v/>
      </c>
      <c r="AL59" s="77" t="str">
        <f>収入③!AF19</f>
        <v/>
      </c>
      <c r="AM59" s="77" t="str">
        <f>収入③!AG19</f>
        <v/>
      </c>
      <c r="AN59" s="77" t="str">
        <f>収入③!AH19</f>
        <v/>
      </c>
      <c r="AO59" s="77" t="str">
        <f>収入③!AI19</f>
        <v/>
      </c>
      <c r="AP59" s="77" t="str">
        <f>収入③!AJ19</f>
        <v/>
      </c>
      <c r="AQ59" s="77" t="str">
        <f>収入③!AK19</f>
        <v/>
      </c>
      <c r="AR59" s="77" t="str">
        <f>収入③!AL19</f>
        <v/>
      </c>
      <c r="AS59" s="77" t="str">
        <f>収入③!AM19</f>
        <v/>
      </c>
      <c r="AT59" s="77" t="str">
        <f>収入③!AN19</f>
        <v/>
      </c>
      <c r="AU59" s="77" t="str">
        <f>収入③!AO19</f>
        <v/>
      </c>
      <c r="AV59" s="77" t="str">
        <f>収入③!AP19</f>
        <v/>
      </c>
      <c r="AW59" s="77" t="str">
        <f>収入③!AQ19</f>
        <v/>
      </c>
      <c r="AX59" s="77" t="str">
        <f>収入③!AR19</f>
        <v/>
      </c>
      <c r="AY59" s="77" t="str">
        <f>収入③!AS19</f>
        <v/>
      </c>
      <c r="AZ59" s="77" t="str">
        <f>収入③!AT19</f>
        <v/>
      </c>
      <c r="BA59" s="77" t="str">
        <f>収入③!AU19</f>
        <v/>
      </c>
      <c r="BB59" s="77" t="str">
        <f>収入③!AV19</f>
        <v/>
      </c>
      <c r="BC59" s="77" t="str">
        <f>収入③!AW19</f>
        <v/>
      </c>
      <c r="BD59" s="77" t="str">
        <f>収入③!AX19</f>
        <v/>
      </c>
      <c r="BE59" s="77" t="str">
        <f>収入③!AY19</f>
        <v/>
      </c>
      <c r="BF59" s="78" t="str">
        <f>収入③!AZ19</f>
        <v/>
      </c>
    </row>
    <row r="60" spans="2:58" ht="16.5" thickBot="1"/>
    <row r="61" spans="2:58" ht="16.5" thickBot="1">
      <c r="B61" s="46" t="s">
        <v>457</v>
      </c>
      <c r="C61" s="292"/>
      <c r="D61" s="328"/>
      <c r="E61" s="1" t="s">
        <v>60</v>
      </c>
    </row>
    <row r="62" spans="2:58" ht="16.5" thickBot="1">
      <c r="B62" s="171" t="s">
        <v>460</v>
      </c>
      <c r="C62" s="172"/>
      <c r="D62" s="174" t="str" cm="1">
        <f t="array" ref="D62">IFERROR(1000*SUMPRODUCT((D57:BF57+D58:BF58)/(1+$D$61/100)^(D56:BF56-MIN($D$56:$BF$56)))/SUMPRODUCT(D59:BF59/(1+$D$61/100)^(D56:BF56-MIN($D$56:$BF$56))),"")</f>
        <v/>
      </c>
    </row>
    <row r="64" spans="2:58">
      <c r="B64" s="32" t="s">
        <v>269</v>
      </c>
    </row>
  </sheetData>
  <mergeCells count="4">
    <mergeCell ref="B3:I3"/>
    <mergeCell ref="B5:I5"/>
    <mergeCell ref="C7:D7"/>
    <mergeCell ref="C8:D8"/>
  </mergeCells>
  <phoneticPr fontId="2"/>
  <conditionalFormatting sqref="C41">
    <cfRule type="expression" dxfId="12" priority="12">
      <formula>D$23&gt;$G$7</formula>
    </cfRule>
  </conditionalFormatting>
  <conditionalFormatting sqref="D13:BA17 D31:BA38 D41:BA51 D61:D62">
    <cfRule type="expression" dxfId="11" priority="13">
      <formula>I$23&gt;$G$7</formula>
    </cfRule>
  </conditionalFormatting>
  <conditionalFormatting sqref="I22:BF26">
    <cfRule type="expression" dxfId="1" priority="2">
      <formula>I$23&gt;$G$7</formula>
    </cfRule>
  </conditionalFormatting>
  <conditionalFormatting sqref="I54:BF59">
    <cfRule type="expression" dxfId="0" priority="177">
      <formula>I$55&gt;$G$7</formula>
    </cfRule>
  </conditionalFormatting>
  <dataValidations count="2">
    <dataValidation imeMode="off" allowBlank="1" showInputMessage="1" showErrorMessage="1" sqref="C19 D15:BA17 G7:G8 C11 D33:BA38 E58:H59 D26:BF26 D43:BA51" xr:uid="{A3AC9874-02A0-4CDA-AB74-938799AD0C43}"/>
    <dataValidation imeMode="hiragana" allowBlank="1" showInputMessage="1" showErrorMessage="1" sqref="C50 C47" xr:uid="{5F9491DB-4221-4DA3-97E3-135D39D3A03D}"/>
  </dataValidations>
  <hyperlinks>
    <hyperlink ref="L1" location="ファイルの説明!A1" display="［ファイルの説明］シートに戻る" xr:uid="{EE97025A-8C32-4791-A392-2249352B36F5}"/>
    <hyperlink ref="B64" location="ファイルの説明!A1" display="［ファイルの説明］シートに戻る" xr:uid="{8D71AB96-8EF2-4477-872B-82A703E0AFDD}"/>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6" id="{E0D71DD6-54E6-4294-ABB7-58B841631641}">
            <xm:f>財務三表③!$H$10&lt;2</xm:f>
            <x14:dxf>
              <font>
                <color theme="0" tint="-0.24994659260841701"/>
              </font>
              <fill>
                <patternFill>
                  <bgColor theme="0" tint="-0.24994659260841701"/>
                </patternFill>
              </fill>
            </x14:dxf>
          </x14:cfRule>
          <xm:sqref>E22:E26</xm:sqref>
        </x14:conditionalFormatting>
        <x14:conditionalFormatting xmlns:xm="http://schemas.microsoft.com/office/excel/2006/main">
          <x14:cfRule type="expression" priority="9" id="{0DAA699F-886F-49CE-810B-A30E9E8119AB}">
            <xm:f>財務三表③!$H$10&lt;2</xm:f>
            <x14:dxf>
              <font>
                <color theme="0" tint="-0.24994659260841701"/>
              </font>
              <fill>
                <patternFill>
                  <bgColor theme="0" tint="-0.24994659260841701"/>
                </patternFill>
              </fill>
            </x14:dxf>
          </x14:cfRule>
          <xm:sqref>E56:E59</xm:sqref>
        </x14:conditionalFormatting>
        <x14:conditionalFormatting xmlns:xm="http://schemas.microsoft.com/office/excel/2006/main">
          <x14:cfRule type="expression" priority="11" id="{9A2DAA96-C333-4160-9153-C6385AA9A2DC}">
            <xm:f>OR(財務三表③!$H$10="",COLUMN()-COLUMN($D$54)+1&gt;財務三表③!$H$10)</xm:f>
            <x14:dxf>
              <font>
                <color theme="0" tint="-0.24994659260841701"/>
              </font>
              <fill>
                <patternFill>
                  <bgColor theme="0" tint="-0.24994659260841701"/>
                </patternFill>
              </fill>
            </x14:dxf>
          </x14:cfRule>
          <xm:sqref>E54:H55</xm:sqref>
        </x14:conditionalFormatting>
        <x14:conditionalFormatting xmlns:xm="http://schemas.microsoft.com/office/excel/2006/main">
          <x14:cfRule type="expression" priority="5" id="{89CD0DAE-E567-45EC-BB51-2B3E452FB567}">
            <xm:f>財務三表③!$H$10&lt;3</xm:f>
            <x14:dxf>
              <font>
                <color theme="0" tint="-0.24994659260841701"/>
              </font>
              <fill>
                <patternFill>
                  <bgColor theme="0" tint="-0.24994659260841701"/>
                </patternFill>
              </fill>
            </x14:dxf>
          </x14:cfRule>
          <xm:sqref>F22:F26</xm:sqref>
        </x14:conditionalFormatting>
        <x14:conditionalFormatting xmlns:xm="http://schemas.microsoft.com/office/excel/2006/main">
          <x14:cfRule type="expression" priority="10" id="{F02D6717-08DB-4E7A-8AB9-9F547D4E5EC8}">
            <xm:f>財務三表③!$H$10&lt;3</xm:f>
            <x14:dxf>
              <font>
                <color theme="0" tint="-0.24994659260841701"/>
              </font>
              <fill>
                <patternFill>
                  <bgColor theme="0" tint="-0.24994659260841701"/>
                </patternFill>
              </fill>
            </x14:dxf>
          </x14:cfRule>
          <xm:sqref>F56:F59</xm:sqref>
        </x14:conditionalFormatting>
        <x14:conditionalFormatting xmlns:xm="http://schemas.microsoft.com/office/excel/2006/main">
          <x14:cfRule type="expression" priority="4" id="{38C1DA01-DC52-4029-AAD2-81DFB5442EE1}">
            <xm:f>財務三表③!$H$10&lt;4</xm:f>
            <x14:dxf>
              <font>
                <color theme="0" tint="-0.24994659260841701"/>
              </font>
              <fill>
                <patternFill>
                  <bgColor theme="0" tint="-0.24994659260841701"/>
                </patternFill>
              </fill>
            </x14:dxf>
          </x14:cfRule>
          <xm:sqref>G22:G26</xm:sqref>
        </x14:conditionalFormatting>
        <x14:conditionalFormatting xmlns:xm="http://schemas.microsoft.com/office/excel/2006/main">
          <x14:cfRule type="expression" priority="8" id="{FD653782-3018-45CB-A13A-D85382A59C32}">
            <xm:f>財務三表③!$H$10&lt;4</xm:f>
            <x14:dxf>
              <font>
                <color theme="0" tint="-0.24994659260841701"/>
              </font>
              <fill>
                <patternFill>
                  <bgColor theme="0" tint="-0.24994659260841701"/>
                </patternFill>
              </fill>
            </x14:dxf>
          </x14:cfRule>
          <xm:sqref>G56:G59</xm:sqref>
        </x14:conditionalFormatting>
        <x14:conditionalFormatting xmlns:xm="http://schemas.microsoft.com/office/excel/2006/main">
          <x14:cfRule type="expression" priority="3" id="{3370245F-1F4D-411E-B1CE-338339C7E439}">
            <xm:f>財務三表③!$H$10&lt;5</xm:f>
            <x14:dxf>
              <font>
                <color theme="0" tint="-0.24994659260841701"/>
              </font>
              <fill>
                <patternFill>
                  <bgColor theme="0" tint="-0.24994659260841701"/>
                </patternFill>
              </fill>
            </x14:dxf>
          </x14:cfRule>
          <xm:sqref>H22:H26</xm:sqref>
        </x14:conditionalFormatting>
        <x14:conditionalFormatting xmlns:xm="http://schemas.microsoft.com/office/excel/2006/main">
          <x14:cfRule type="expression" priority="7" id="{F4C0FD49-EAAB-435F-A8BC-1BF7EB50D179}">
            <xm:f>財務三表③!$H$10&lt;5</xm:f>
            <x14:dxf>
              <font>
                <color theme="0" tint="-0.24994659260841701"/>
              </font>
              <fill>
                <patternFill>
                  <bgColor theme="0" tint="-0.24994659260841701"/>
                </patternFill>
              </fill>
            </x14:dxf>
          </x14:cfRule>
          <xm:sqref>H56:H59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8A463-6E3F-449C-B9AD-86B96B3157CC}">
  <sheetPr>
    <tabColor theme="5" tint="0.79998168889431442"/>
  </sheetPr>
  <dimension ref="B1:H49"/>
  <sheetViews>
    <sheetView showGridLines="0" workbookViewId="0"/>
  </sheetViews>
  <sheetFormatPr defaultColWidth="8.88671875" defaultRowHeight="15.75"/>
  <cols>
    <col min="1" max="1" width="1.77734375" style="1" customWidth="1"/>
    <col min="2" max="2" width="9.77734375" style="1" customWidth="1"/>
    <col min="3" max="3" width="26.33203125" style="1" customWidth="1"/>
    <col min="4" max="4" width="6.5546875" style="1" customWidth="1"/>
    <col min="5" max="7" width="15.77734375" style="1" customWidth="1"/>
    <col min="8" max="8" width="56.21875" style="1" customWidth="1"/>
    <col min="9" max="11" width="8.88671875" style="1" customWidth="1"/>
    <col min="12" max="16384" width="8.88671875" style="1"/>
  </cols>
  <sheetData>
    <row r="1" spans="2:8">
      <c r="H1" s="274" t="s">
        <v>269</v>
      </c>
    </row>
    <row r="2" spans="2:8" ht="19.5">
      <c r="B2" s="3" t="s">
        <v>19</v>
      </c>
      <c r="C2" s="2"/>
    </row>
    <row r="3" spans="2:8" ht="68.45" customHeight="1">
      <c r="B3" s="459" t="s">
        <v>591</v>
      </c>
      <c r="C3" s="460"/>
      <c r="D3" s="460"/>
      <c r="E3" s="460"/>
      <c r="F3" s="460"/>
      <c r="G3" s="460"/>
    </row>
    <row r="4" spans="2:8" ht="20.100000000000001" customHeight="1">
      <c r="B4" s="2" t="s">
        <v>107</v>
      </c>
      <c r="C4" s="2"/>
    </row>
    <row r="5" spans="2:8" ht="324" customHeight="1">
      <c r="B5" s="459" t="s">
        <v>532</v>
      </c>
      <c r="C5" s="459"/>
      <c r="D5" s="459"/>
      <c r="E5" s="459"/>
      <c r="F5" s="459"/>
      <c r="G5" s="459"/>
    </row>
    <row r="6" spans="2:8" ht="16.5" thickBot="1">
      <c r="B6" s="2"/>
      <c r="C6" s="2"/>
    </row>
    <row r="7" spans="2:8">
      <c r="B7" s="54"/>
      <c r="C7" s="55"/>
      <c r="D7" s="56"/>
      <c r="E7" s="457" t="s">
        <v>23</v>
      </c>
      <c r="F7" s="457"/>
      <c r="G7" s="458"/>
      <c r="H7" s="461" t="s">
        <v>223</v>
      </c>
    </row>
    <row r="8" spans="2:8">
      <c r="B8" s="57" t="s">
        <v>20</v>
      </c>
      <c r="C8" s="58"/>
      <c r="D8" s="16" t="s">
        <v>22</v>
      </c>
      <c r="E8" s="5" t="s">
        <v>108</v>
      </c>
      <c r="F8" s="5" t="s">
        <v>109</v>
      </c>
      <c r="G8" s="210" t="s">
        <v>110</v>
      </c>
      <c r="H8" s="462"/>
    </row>
    <row r="9" spans="2:8" ht="20.100000000000001" customHeight="1">
      <c r="B9" s="51" t="s">
        <v>21</v>
      </c>
      <c r="C9" s="14"/>
      <c r="D9" s="15" t="s">
        <v>37</v>
      </c>
      <c r="E9" s="410"/>
      <c r="F9" s="29"/>
      <c r="G9" s="216"/>
      <c r="H9" s="219" t="s">
        <v>534</v>
      </c>
    </row>
    <row r="10" spans="2:8" ht="20.100000000000001" customHeight="1">
      <c r="B10" s="42" t="s">
        <v>35</v>
      </c>
      <c r="C10" s="10" t="s">
        <v>18</v>
      </c>
      <c r="D10" s="15" t="s">
        <v>24</v>
      </c>
      <c r="E10" s="431"/>
      <c r="F10" s="431"/>
      <c r="G10" s="432"/>
      <c r="H10" s="219"/>
    </row>
    <row r="11" spans="2:8" ht="20.100000000000001" customHeight="1">
      <c r="B11" s="49"/>
      <c r="C11" s="10" t="s">
        <v>48</v>
      </c>
      <c r="D11" s="15" t="s">
        <v>25</v>
      </c>
      <c r="E11" s="431"/>
      <c r="F11" s="431"/>
      <c r="G11" s="432"/>
      <c r="H11" s="219"/>
    </row>
    <row r="12" spans="2:8" ht="20.100000000000001" customHeight="1">
      <c r="B12" s="49"/>
      <c r="C12" s="10" t="s">
        <v>522</v>
      </c>
      <c r="D12" s="15" t="s">
        <v>25</v>
      </c>
      <c r="E12" s="431"/>
      <c r="F12" s="431"/>
      <c r="G12" s="432"/>
      <c r="H12" s="219"/>
    </row>
    <row r="13" spans="2:8" ht="20.100000000000001" customHeight="1">
      <c r="B13" s="49"/>
      <c r="C13" s="10" t="s">
        <v>523</v>
      </c>
      <c r="D13" s="15" t="s">
        <v>25</v>
      </c>
      <c r="E13" s="431"/>
      <c r="F13" s="431"/>
      <c r="G13" s="432"/>
      <c r="H13" s="219"/>
    </row>
    <row r="14" spans="2:8" ht="20.100000000000001" customHeight="1">
      <c r="B14" s="49"/>
      <c r="C14" s="10" t="s">
        <v>49</v>
      </c>
      <c r="D14" s="15" t="s">
        <v>25</v>
      </c>
      <c r="E14" s="431"/>
      <c r="F14" s="431"/>
      <c r="G14" s="432"/>
      <c r="H14" s="219"/>
    </row>
    <row r="15" spans="2:8" ht="20.100000000000001" customHeight="1">
      <c r="B15" s="49"/>
      <c r="C15" s="10" t="s">
        <v>26</v>
      </c>
      <c r="D15" s="15" t="s">
        <v>28</v>
      </c>
      <c r="E15" s="27">
        <f>E$12-E$13</f>
        <v>0</v>
      </c>
      <c r="F15" s="27">
        <f>F$12-F$13</f>
        <v>0</v>
      </c>
      <c r="G15" s="217">
        <f>G$12-G$13</f>
        <v>0</v>
      </c>
      <c r="H15" s="219" t="s">
        <v>602</v>
      </c>
    </row>
    <row r="16" spans="2:8" ht="20.100000000000001" customHeight="1">
      <c r="B16" s="49"/>
      <c r="C16" s="10" t="s">
        <v>603</v>
      </c>
      <c r="D16" s="15" t="s">
        <v>28</v>
      </c>
      <c r="E16" s="418" t="str">
        <f>IFERROR(VLOOKUP(E$19,収入①!$E$29:$L$393,8,FALSE),"")</f>
        <v/>
      </c>
      <c r="F16" s="418" t="str">
        <f>IFERROR(VLOOKUP(F$19,収入②!$E$29:$L$393,8,FALSE),"")</f>
        <v/>
      </c>
      <c r="G16" s="418" t="str">
        <f>IFERROR(VLOOKUP(G$19,収入③!$E$29:$L$393,8,FALSE),"")</f>
        <v/>
      </c>
      <c r="H16" s="219"/>
    </row>
    <row r="17" spans="2:8" ht="20.100000000000001" customHeight="1">
      <c r="B17" s="49"/>
      <c r="C17" s="10" t="s">
        <v>29</v>
      </c>
      <c r="D17" s="15" t="s">
        <v>31</v>
      </c>
      <c r="E17" s="224" t="str">
        <f>収入①!$Q$29</f>
        <v/>
      </c>
      <c r="F17" s="224" t="str">
        <f>収入②!$Q$29</f>
        <v/>
      </c>
      <c r="G17" s="224" t="str">
        <f>収入③!$Q$29</f>
        <v/>
      </c>
      <c r="H17" s="335" t="s">
        <v>535</v>
      </c>
    </row>
    <row r="18" spans="2:8" ht="20.100000000000001" customHeight="1">
      <c r="B18" s="49"/>
      <c r="C18" s="10" t="s">
        <v>51</v>
      </c>
      <c r="D18" s="15" t="s">
        <v>31</v>
      </c>
      <c r="E18" s="224" t="str">
        <f>収入①!$Q$383</f>
        <v/>
      </c>
      <c r="F18" s="224" t="str">
        <f>収入②!$Q$383</f>
        <v/>
      </c>
      <c r="G18" s="224" t="str">
        <f>収入③!$Q$383</f>
        <v/>
      </c>
      <c r="H18" s="219"/>
    </row>
    <row r="19" spans="2:8" ht="20.100000000000001" customHeight="1">
      <c r="B19" s="49"/>
      <c r="C19" s="10" t="s">
        <v>524</v>
      </c>
      <c r="D19" s="15" t="s">
        <v>33</v>
      </c>
      <c r="E19" s="431"/>
      <c r="F19" s="431"/>
      <c r="G19" s="432"/>
      <c r="H19" s="219" t="s">
        <v>536</v>
      </c>
    </row>
    <row r="20" spans="2:8" ht="20.100000000000001" customHeight="1">
      <c r="B20" s="49"/>
      <c r="C20" s="10" t="s">
        <v>50</v>
      </c>
      <c r="D20" s="15" t="s">
        <v>33</v>
      </c>
      <c r="E20" s="377" t="str">
        <f>IF(E22="流れ込み式",流量データ!S$365,IF(OR(E22="貯水池式",E22="調整池式"),流量データ!S$375,""))</f>
        <v/>
      </c>
      <c r="F20" s="377" t="str">
        <f>IF(F22="流れ込み式",流量データ!T$365,IF(OR(F22="貯水池式",F22="調整池式"),流量データ!T$375,""))</f>
        <v/>
      </c>
      <c r="G20" s="377" t="str">
        <f>IF(G22="流れ込み式",流量データ!U$365,IF(OR(G22="貯水池式",G22="調整池式"),流量データ!U$375,""))</f>
        <v/>
      </c>
      <c r="H20" s="219" t="s">
        <v>537</v>
      </c>
    </row>
    <row r="21" spans="2:8" ht="20.100000000000001" customHeight="1">
      <c r="B21" s="50"/>
      <c r="C21" s="10" t="s">
        <v>61</v>
      </c>
      <c r="D21" s="15" t="s">
        <v>41</v>
      </c>
      <c r="E21" s="30"/>
      <c r="F21" s="30"/>
      <c r="G21" s="218"/>
      <c r="H21" s="219" t="s">
        <v>538</v>
      </c>
    </row>
    <row r="22" spans="2:8" ht="20.100000000000001" customHeight="1">
      <c r="B22" s="42" t="s">
        <v>36</v>
      </c>
      <c r="C22" s="10" t="s">
        <v>525</v>
      </c>
      <c r="D22" s="15" t="s">
        <v>37</v>
      </c>
      <c r="E22" s="28"/>
      <c r="F22" s="28"/>
      <c r="G22" s="28"/>
      <c r="H22" s="219"/>
    </row>
    <row r="23" spans="2:8" ht="20.100000000000001" customHeight="1">
      <c r="B23" s="49"/>
      <c r="C23" s="10" t="s">
        <v>526</v>
      </c>
      <c r="D23" s="15" t="s">
        <v>37</v>
      </c>
      <c r="E23" s="28"/>
      <c r="F23" s="28"/>
      <c r="G23" s="28"/>
      <c r="H23" s="219" t="s">
        <v>546</v>
      </c>
    </row>
    <row r="24" spans="2:8" ht="20.100000000000001" customHeight="1">
      <c r="B24" s="49"/>
      <c r="C24" s="277" t="s">
        <v>276</v>
      </c>
      <c r="D24" s="15" t="s">
        <v>37</v>
      </c>
      <c r="E24" s="28"/>
      <c r="F24" s="28"/>
      <c r="G24" s="28"/>
      <c r="H24" s="219"/>
    </row>
    <row r="25" spans="2:8" ht="20.100000000000001" customHeight="1">
      <c r="B25" s="49"/>
      <c r="C25" s="277" t="s">
        <v>316</v>
      </c>
      <c r="D25" s="15" t="s">
        <v>41</v>
      </c>
      <c r="E25" s="30"/>
      <c r="F25" s="30"/>
      <c r="G25" s="218"/>
      <c r="H25" s="219"/>
    </row>
    <row r="26" spans="2:8" ht="20.100000000000001" customHeight="1">
      <c r="B26" s="49"/>
      <c r="C26" s="277" t="s">
        <v>317</v>
      </c>
      <c r="D26" s="15" t="s">
        <v>41</v>
      </c>
      <c r="E26" s="30"/>
      <c r="F26" s="30"/>
      <c r="G26" s="218"/>
      <c r="H26" s="219"/>
    </row>
    <row r="27" spans="2:8" ht="20.100000000000001" customHeight="1">
      <c r="B27" s="49"/>
      <c r="C27" s="277" t="s">
        <v>527</v>
      </c>
      <c r="D27" s="15" t="s">
        <v>41</v>
      </c>
      <c r="E27" s="331">
        <f>E25*E26/10000</f>
        <v>0</v>
      </c>
      <c r="F27" s="331">
        <f>F25*F26/10000</f>
        <v>0</v>
      </c>
      <c r="G27" s="365">
        <f>G25*G26/10000</f>
        <v>0</v>
      </c>
      <c r="H27" s="219" t="s">
        <v>539</v>
      </c>
    </row>
    <row r="28" spans="2:8" ht="20.100000000000001" customHeight="1">
      <c r="B28" s="49"/>
      <c r="C28" s="277" t="s">
        <v>474</v>
      </c>
      <c r="D28" s="15" t="s">
        <v>41</v>
      </c>
      <c r="E28" s="30"/>
      <c r="F28" s="30"/>
      <c r="G28" s="218"/>
      <c r="H28" s="219" t="s">
        <v>540</v>
      </c>
    </row>
    <row r="29" spans="2:8" ht="20.100000000000001" customHeight="1">
      <c r="B29" s="49"/>
      <c r="C29" s="10" t="s">
        <v>528</v>
      </c>
      <c r="D29" s="15" t="s">
        <v>37</v>
      </c>
      <c r="E29" s="28"/>
      <c r="F29" s="28"/>
      <c r="G29" s="28"/>
      <c r="H29" s="219"/>
    </row>
    <row r="30" spans="2:8" ht="20.100000000000001" customHeight="1">
      <c r="B30" s="49"/>
      <c r="C30" s="10" t="s">
        <v>529</v>
      </c>
      <c r="D30" s="15" t="s">
        <v>28</v>
      </c>
      <c r="E30" s="378"/>
      <c r="F30" s="378"/>
      <c r="G30" s="379"/>
      <c r="H30" s="219" t="s">
        <v>541</v>
      </c>
    </row>
    <row r="31" spans="2:8" ht="20.100000000000001" customHeight="1">
      <c r="B31" s="49"/>
      <c r="C31" s="10" t="s">
        <v>530</v>
      </c>
      <c r="D31" s="15" t="s">
        <v>28</v>
      </c>
      <c r="E31" s="378"/>
      <c r="F31" s="378"/>
      <c r="G31" s="379"/>
      <c r="H31" s="219" t="s">
        <v>542</v>
      </c>
    </row>
    <row r="32" spans="2:8" ht="20.100000000000001" customHeight="1">
      <c r="B32" s="49"/>
      <c r="C32" s="10" t="s">
        <v>39</v>
      </c>
      <c r="D32" s="15" t="s">
        <v>28</v>
      </c>
      <c r="E32" s="378"/>
      <c r="F32" s="378"/>
      <c r="G32" s="379"/>
      <c r="H32" s="219" t="s">
        <v>543</v>
      </c>
    </row>
    <row r="33" spans="2:8" ht="16.5" thickBot="1">
      <c r="B33" s="60" t="s">
        <v>40</v>
      </c>
      <c r="C33" s="61" t="s">
        <v>531</v>
      </c>
      <c r="D33" s="62" t="s">
        <v>33</v>
      </c>
      <c r="E33" s="380"/>
      <c r="F33" s="380"/>
      <c r="G33" s="381"/>
      <c r="H33" s="220" t="s">
        <v>544</v>
      </c>
    </row>
    <row r="36" spans="2:8">
      <c r="B36" s="32" t="s">
        <v>269</v>
      </c>
    </row>
    <row r="39" spans="2:8" hidden="1">
      <c r="B39" s="17" t="s">
        <v>116</v>
      </c>
      <c r="C39" s="17" t="s">
        <v>117</v>
      </c>
    </row>
    <row r="40" spans="2:8" hidden="1">
      <c r="B40" s="17" t="s">
        <v>111</v>
      </c>
      <c r="C40" s="17" t="s">
        <v>118</v>
      </c>
    </row>
    <row r="41" spans="2:8" hidden="1">
      <c r="B41" s="17" t="s">
        <v>112</v>
      </c>
      <c r="C41" s="17" t="s">
        <v>119</v>
      </c>
    </row>
    <row r="42" spans="2:8" hidden="1">
      <c r="B42" s="17" t="s">
        <v>598</v>
      </c>
      <c r="C42" s="24"/>
    </row>
    <row r="43" spans="2:8" hidden="1">
      <c r="B43" s="17" t="s">
        <v>599</v>
      </c>
      <c r="C43" s="24"/>
    </row>
    <row r="44" spans="2:8" hidden="1">
      <c r="B44" s="17" t="s">
        <v>600</v>
      </c>
      <c r="C44" s="24"/>
    </row>
    <row r="45" spans="2:8" hidden="1">
      <c r="B45" s="17" t="s">
        <v>113</v>
      </c>
    </row>
    <row r="46" spans="2:8" hidden="1">
      <c r="B46" s="17" t="s">
        <v>114</v>
      </c>
    </row>
    <row r="47" spans="2:8" hidden="1">
      <c r="B47" s="17" t="s">
        <v>115</v>
      </c>
    </row>
    <row r="48" spans="2:8" hidden="1">
      <c r="B48" s="17" t="s">
        <v>601</v>
      </c>
    </row>
    <row r="49" spans="2:2" hidden="1">
      <c r="B49" s="17" t="s">
        <v>605</v>
      </c>
    </row>
  </sheetData>
  <mergeCells count="4">
    <mergeCell ref="E7:G7"/>
    <mergeCell ref="B3:G3"/>
    <mergeCell ref="H7:H8"/>
    <mergeCell ref="B5:G5"/>
  </mergeCells>
  <phoneticPr fontId="2"/>
  <dataValidations count="5">
    <dataValidation imeMode="hiragana" allowBlank="1" showInputMessage="1" showErrorMessage="1" sqref="E9:G9 E24:G28" xr:uid="{13D2C153-0806-4365-97AE-BAB05AAFE39B}"/>
    <dataValidation imeMode="off" allowBlank="1" showInputMessage="1" showErrorMessage="1" sqref="E30:G33 E10:G21" xr:uid="{5E220C45-3BD6-4732-9242-4463FC49F3CF}"/>
    <dataValidation type="list" imeMode="hiragana" allowBlank="1" showInputMessage="1" showErrorMessage="1" sqref="E22:G22" xr:uid="{383D49A3-849F-4D9E-B956-3EF2A9BABB1F}">
      <formula1>"流れ込み式, 貯水池式, 調整池式"</formula1>
    </dataValidation>
    <dataValidation type="list" imeMode="hiragana" allowBlank="1" showInputMessage="1" showErrorMessage="1" sqref="E29:G29" xr:uid="{F0386E04-EC5B-4432-97FC-C8A6398FB7C5}">
      <formula1>$C$40:$C$41</formula1>
    </dataValidation>
    <dataValidation type="list" imeMode="hiragana" allowBlank="1" showInputMessage="1" showErrorMessage="1" sqref="E23:G23" xr:uid="{6E5ECFD0-A602-43C9-B835-FD594EDE6A38}">
      <formula1>$B$40:$B$49</formula1>
    </dataValidation>
  </dataValidations>
  <hyperlinks>
    <hyperlink ref="H1" location="ファイルの説明!A1" display="［ファイルの説明］シートに戻る" xr:uid="{1DB0F126-08CA-4E84-BC70-09C97F063C82}"/>
    <hyperlink ref="B36" location="ファイルの説明!A1" display="［ファイルの説明］シートに戻る" xr:uid="{C298BF59-9BAB-488E-A6AC-B4161580D70B}"/>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E3751-A5A9-4B7D-9302-495697893567}">
  <sheetPr>
    <tabColor rgb="FFFFFF00"/>
  </sheetPr>
  <dimension ref="B1:H20"/>
  <sheetViews>
    <sheetView showGridLines="0" workbookViewId="0"/>
  </sheetViews>
  <sheetFormatPr defaultColWidth="8.88671875" defaultRowHeight="15.75"/>
  <cols>
    <col min="1" max="1" width="1.77734375" style="1" customWidth="1"/>
    <col min="2" max="2" width="32" style="1" bestFit="1" customWidth="1"/>
    <col min="3" max="16384" width="8.88671875" style="1"/>
  </cols>
  <sheetData>
    <row r="1" spans="2:8">
      <c r="H1" s="274" t="s">
        <v>269</v>
      </c>
    </row>
    <row r="2" spans="2:8" ht="19.5">
      <c r="B2" s="3" t="s">
        <v>98</v>
      </c>
    </row>
    <row r="3" spans="2:8" ht="50.1" customHeight="1">
      <c r="B3" s="460" t="s">
        <v>179</v>
      </c>
      <c r="C3" s="460"/>
      <c r="D3" s="460"/>
      <c r="E3" s="460"/>
      <c r="F3" s="460"/>
      <c r="G3" s="460"/>
      <c r="H3" s="460"/>
    </row>
    <row r="4" spans="2:8">
      <c r="B4" s="18"/>
      <c r="C4" s="18"/>
      <c r="D4" s="18"/>
      <c r="E4" s="18"/>
      <c r="F4" s="18"/>
      <c r="G4" s="18"/>
      <c r="H4" s="18"/>
    </row>
    <row r="5" spans="2:8">
      <c r="B5" s="534" t="s">
        <v>20</v>
      </c>
      <c r="C5" s="528" t="s">
        <v>23</v>
      </c>
      <c r="D5" s="536"/>
      <c r="E5" s="529"/>
    </row>
    <row r="6" spans="2:8">
      <c r="B6" s="535"/>
      <c r="C6" s="5" t="s">
        <v>108</v>
      </c>
      <c r="D6" s="5" t="s">
        <v>109</v>
      </c>
      <c r="E6" s="5" t="s">
        <v>110</v>
      </c>
    </row>
    <row r="7" spans="2:8">
      <c r="B7" s="278" t="s">
        <v>38</v>
      </c>
      <c r="C7" s="191" t="str">
        <f>IF(発電計画!E23="","",発電計画!E23)</f>
        <v/>
      </c>
      <c r="D7" s="191" t="str">
        <f>IF(発電計画!F23="","",発電計画!F23)</f>
        <v/>
      </c>
      <c r="E7" s="191" t="str">
        <f>IF(発電計画!G23="","",発電計画!G23)</f>
        <v/>
      </c>
    </row>
    <row r="8" spans="2:8">
      <c r="B8" s="278" t="s">
        <v>99</v>
      </c>
      <c r="C8" s="452" t="str">
        <f>IF(収入①!Q29="","",IFERROR(MAX(収入①!Q29:Q393),""))</f>
        <v/>
      </c>
      <c r="D8" s="452" t="str">
        <f>IF(収入②!Q29="","",IFERROR(MAX(収入②!Q29:Q393),""))</f>
        <v/>
      </c>
      <c r="E8" s="452" t="str">
        <f>IF(収入③!Q29="","",IFERROR(MAX(収入③!Q29:Q393),""))</f>
        <v/>
      </c>
    </row>
    <row r="9" spans="2:8">
      <c r="B9" s="278" t="s">
        <v>100</v>
      </c>
      <c r="C9" s="453" t="str">
        <f>IF(収入①!R29="","",IFERROR(SUM(収入①!R29:R393),""))</f>
        <v/>
      </c>
      <c r="D9" s="453" t="str">
        <f>IF(収入②!R29="","",IFERROR(SUM(収入②!R29:R393),""))</f>
        <v/>
      </c>
      <c r="E9" s="453" t="str">
        <f>IF(収入③!R29="","",IFERROR(SUM(収入③!R29:R393),""))</f>
        <v/>
      </c>
    </row>
    <row r="10" spans="2:8">
      <c r="B10" s="278" t="s">
        <v>434</v>
      </c>
      <c r="C10" s="452" t="str">
        <f>IFERROR(AVERAGEIF(収入①!C21:V21,"&gt;0"),"")</f>
        <v/>
      </c>
      <c r="D10" s="452" t="str">
        <f>IFERROR(AVERAGEIF(収入②!C21:V21,"&gt;0"),"")</f>
        <v/>
      </c>
      <c r="E10" s="452" t="str">
        <f>IFERROR(AVERAGEIF(収入③!C21:V21,"&gt;0"),"")</f>
        <v/>
      </c>
    </row>
    <row r="11" spans="2:8">
      <c r="B11" s="278" t="s">
        <v>435</v>
      </c>
      <c r="C11" s="454" t="str">
        <f>IFERROR(AVERAGEIF(収入①!C22:V22,"&gt;0"),"")</f>
        <v/>
      </c>
      <c r="D11" s="454" t="str">
        <f>IFERROR(AVERAGEIF(収入②!C22:V22,"&gt;0"),"")</f>
        <v/>
      </c>
      <c r="E11" s="454" t="str">
        <f>IFERROR(AVERAGEIF(収入③!C22:V22,"&gt;0"),"")</f>
        <v/>
      </c>
    </row>
    <row r="12" spans="2:8">
      <c r="B12" s="278" t="s">
        <v>436</v>
      </c>
      <c r="C12" s="412" t="str">
        <f>IFERROR(AVERAGEIF(収入①!C23:V23,"&gt;0")/1000,"")</f>
        <v/>
      </c>
      <c r="D12" s="412" t="str">
        <f>IFERROR(AVERAGEIF(収入②!C23:V23,"&gt;0")/1000,"")</f>
        <v/>
      </c>
      <c r="E12" s="412" t="str">
        <f>IFERROR(AVERAGEIF(収入③!C23:V23,"&gt;0")/1000,"")</f>
        <v/>
      </c>
    </row>
    <row r="13" spans="2:8">
      <c r="B13" s="278" t="s">
        <v>101</v>
      </c>
      <c r="C13" s="412">
        <f>支出①!G14/1000</f>
        <v>0</v>
      </c>
      <c r="D13" s="412">
        <f>支出②!G14/1000</f>
        <v>0</v>
      </c>
      <c r="E13" s="412">
        <f>支出③!G14/1000</f>
        <v>0</v>
      </c>
    </row>
    <row r="14" spans="2:8">
      <c r="B14" s="278" t="s">
        <v>273</v>
      </c>
      <c r="C14" s="412">
        <f ca="1">財務三表①!AD163/1000</f>
        <v>0</v>
      </c>
      <c r="D14" s="412">
        <f ca="1">財務三表②!AD163/1000</f>
        <v>0</v>
      </c>
      <c r="E14" s="412">
        <f ca="1">財務三表③!AD163/1000</f>
        <v>0</v>
      </c>
    </row>
    <row r="15" spans="2:8">
      <c r="B15" s="278" t="s">
        <v>274</v>
      </c>
      <c r="C15" s="412">
        <f ca="1">財務三表①!AX163/1000</f>
        <v>0</v>
      </c>
      <c r="D15" s="412">
        <f ca="1">財務三表②!AX163/1000</f>
        <v>0</v>
      </c>
      <c r="E15" s="412">
        <f ca="1">財務三表③!AX163/1000</f>
        <v>0</v>
      </c>
    </row>
    <row r="16" spans="2:8">
      <c r="B16" s="278" t="s">
        <v>428</v>
      </c>
      <c r="C16" s="455" t="str">
        <f>事業性評価指標①!$C$19</f>
        <v/>
      </c>
      <c r="D16" s="455" t="str">
        <f>事業性評価指標②!$C$19</f>
        <v/>
      </c>
      <c r="E16" s="455" t="str">
        <f>事業性評価指標③!$C$19</f>
        <v/>
      </c>
    </row>
    <row r="17" spans="2:5">
      <c r="B17" s="278" t="s">
        <v>105</v>
      </c>
      <c r="C17" s="414" t="str">
        <f ca="1">事業性評価指標①!$C$28</f>
        <v/>
      </c>
      <c r="D17" s="414" t="str">
        <f ca="1">事業性評価指標②!$C$28</f>
        <v/>
      </c>
      <c r="E17" s="414" t="str">
        <f ca="1">事業性評価指標③!$C$28</f>
        <v/>
      </c>
    </row>
    <row r="18" spans="2:5">
      <c r="B18" s="278" t="s">
        <v>437</v>
      </c>
      <c r="C18" s="413">
        <f>IFERROR(MIN(事業性評価指標①!D38:BA38),"")</f>
        <v>0</v>
      </c>
      <c r="D18" s="413">
        <f>IFERROR(MIN(事業性評価指標②!D38:BA38),"")</f>
        <v>0</v>
      </c>
      <c r="E18" s="413">
        <f>IFERROR(MIN(事業性評価指標③!D38:BA38),"")</f>
        <v>0</v>
      </c>
    </row>
    <row r="19" spans="2:5">
      <c r="B19" s="4" t="s">
        <v>438</v>
      </c>
      <c r="C19" s="413" t="str">
        <f>IFERROR(_xlfn.XLOOKUP(事業性評価指標①!G7,事業性評価指標①!D41:BA41,事業性評価指標①!D51:BA51),"")</f>
        <v/>
      </c>
      <c r="D19" s="413" t="str">
        <f>IFERROR(_xlfn.XLOOKUP(事業性評価指標②!G7,事業性評価指標②!D41:BA41,事業性評価指標②!D51:BA51),"")</f>
        <v/>
      </c>
      <c r="E19" s="413" t="str">
        <f>IFERROR(_xlfn.XLOOKUP(事業性評価指標③!G7,事業性評価指標③!D41:BA41,事業性評価指標③!D51:BA51),"")</f>
        <v/>
      </c>
    </row>
    <row r="20" spans="2:5">
      <c r="B20" s="4" t="s">
        <v>453</v>
      </c>
      <c r="C20" s="413" t="str">
        <f>事業性評価指標①!$D$62</f>
        <v/>
      </c>
      <c r="D20" s="413" t="str">
        <f>事業性評価指標②!$D$62</f>
        <v/>
      </c>
      <c r="E20" s="413" t="str">
        <f>事業性評価指標③!$D$62</f>
        <v/>
      </c>
    </row>
  </sheetData>
  <mergeCells count="3">
    <mergeCell ref="B3:H3"/>
    <mergeCell ref="B5:B6"/>
    <mergeCell ref="C5:E5"/>
  </mergeCells>
  <phoneticPr fontId="2"/>
  <hyperlinks>
    <hyperlink ref="H1" location="ファイルの説明!A1" display="［ファイルの説明］シートに戻る" xr:uid="{20B19A99-C65E-4607-8F47-7A009367B3DE}"/>
  </hyperlinks>
  <pageMargins left="0.7" right="0.7" top="0.75" bottom="0.75" header="0.3" footer="0.3"/>
  <pageSetup paperSize="9" orientation="portrait" r:id="rId1"/>
  <ignoredErrors>
    <ignoredError sqref="C10:E11"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3C8FA-4220-4CE2-8113-86F9772B2583}">
  <sheetPr>
    <tabColor theme="5" tint="0.79998168889431442"/>
  </sheetPr>
  <dimension ref="A1:AP378"/>
  <sheetViews>
    <sheetView showGridLines="0" topLeftCell="B351" workbookViewId="0">
      <selection activeCell="B1" sqref="B1"/>
    </sheetView>
  </sheetViews>
  <sheetFormatPr defaultColWidth="8.88671875" defaultRowHeight="15.75"/>
  <cols>
    <col min="1" max="1" width="6.109375" style="1" hidden="1" customWidth="1"/>
    <col min="2" max="2" width="1.77734375" style="1" customWidth="1"/>
    <col min="3" max="4" width="5.77734375" style="1" customWidth="1"/>
    <col min="5" max="15" width="8.77734375" style="1" customWidth="1"/>
    <col min="16" max="16" width="5.77734375" style="1" customWidth="1"/>
    <col min="17" max="17" width="9.109375" style="1" customWidth="1"/>
    <col min="18" max="21" width="10.77734375" style="1" customWidth="1"/>
    <col min="22" max="33" width="5.77734375" style="1" hidden="1" customWidth="1"/>
    <col min="34" max="34" width="5.77734375" style="1" customWidth="1"/>
    <col min="35" max="42" width="11.44140625" style="1" customWidth="1"/>
    <col min="43" max="16384" width="8.88671875" style="1"/>
  </cols>
  <sheetData>
    <row r="1" spans="1:42">
      <c r="M1" s="465" t="s">
        <v>269</v>
      </c>
      <c r="N1" s="465"/>
      <c r="O1" s="465"/>
    </row>
    <row r="2" spans="1:42" ht="19.5">
      <c r="C2" s="3" t="s">
        <v>3</v>
      </c>
      <c r="E2" s="3"/>
      <c r="F2" s="3"/>
      <c r="G2" s="3"/>
    </row>
    <row r="3" spans="1:42" ht="72" customHeight="1">
      <c r="C3" s="467" t="s">
        <v>279</v>
      </c>
      <c r="D3" s="468"/>
      <c r="E3" s="468"/>
      <c r="F3" s="468"/>
      <c r="G3" s="468"/>
      <c r="H3" s="468"/>
      <c r="I3" s="468"/>
      <c r="J3" s="468"/>
      <c r="K3" s="468"/>
      <c r="L3" s="468"/>
      <c r="M3" s="468"/>
      <c r="N3" s="468"/>
      <c r="O3" s="468"/>
      <c r="P3" s="468"/>
    </row>
    <row r="4" spans="1:42">
      <c r="C4" s="2"/>
      <c r="E4" s="2"/>
      <c r="F4" s="2"/>
      <c r="G4" s="2"/>
    </row>
    <row r="5" spans="1:42" ht="20.100000000000001" customHeight="1">
      <c r="C5" s="2" t="s">
        <v>4</v>
      </c>
      <c r="E5" s="2"/>
      <c r="F5" s="2"/>
      <c r="G5" s="2"/>
    </row>
    <row r="6" spans="1:42" ht="20.100000000000001" customHeight="1">
      <c r="D6" s="1" t="s">
        <v>604</v>
      </c>
      <c r="H6" s="12"/>
      <c r="I6" s="1" t="s">
        <v>122</v>
      </c>
    </row>
    <row r="7" spans="1:42" ht="20.100000000000001" customHeight="1">
      <c r="D7" s="1" t="s">
        <v>124</v>
      </c>
      <c r="H7" s="12"/>
      <c r="I7" s="1" t="s">
        <v>123</v>
      </c>
      <c r="V7" s="24" t="s">
        <v>128</v>
      </c>
    </row>
    <row r="8" spans="1:42" ht="20.100000000000001" customHeight="1" thickBot="1">
      <c r="D8" s="2"/>
      <c r="Q8" s="1" t="s">
        <v>8</v>
      </c>
      <c r="V8" s="24" t="s">
        <v>129</v>
      </c>
      <c r="W8" s="24" t="s">
        <v>131</v>
      </c>
      <c r="X8" s="24" t="s">
        <v>134</v>
      </c>
      <c r="Y8" s="24"/>
      <c r="Z8" s="24" t="s">
        <v>130</v>
      </c>
      <c r="AA8" s="24"/>
      <c r="AB8" s="24" t="s">
        <v>135</v>
      </c>
      <c r="AC8" s="24"/>
      <c r="AD8" s="24" t="s">
        <v>136</v>
      </c>
      <c r="AE8" s="24"/>
      <c r="AF8" s="24" t="s">
        <v>137</v>
      </c>
      <c r="AG8" s="24"/>
      <c r="AI8" s="2" t="s">
        <v>11</v>
      </c>
    </row>
    <row r="9" spans="1:42" ht="20.100000000000001" customHeight="1">
      <c r="C9" s="466" t="s">
        <v>5</v>
      </c>
      <c r="D9" s="457"/>
      <c r="E9" s="63" t="s">
        <v>7</v>
      </c>
      <c r="F9" s="47"/>
      <c r="G9" s="47"/>
      <c r="H9" s="47"/>
      <c r="I9" s="47"/>
      <c r="J9" s="47"/>
      <c r="K9" s="47"/>
      <c r="L9" s="47"/>
      <c r="M9" s="47"/>
      <c r="N9" s="47"/>
      <c r="O9" s="64"/>
      <c r="P9" s="18" t="s">
        <v>9</v>
      </c>
      <c r="Q9" s="466" t="s">
        <v>127</v>
      </c>
      <c r="R9" s="470" t="s">
        <v>7</v>
      </c>
      <c r="S9" s="463" t="s">
        <v>277</v>
      </c>
      <c r="T9" s="463"/>
      <c r="U9" s="464"/>
      <c r="V9" s="73" t="s">
        <v>132</v>
      </c>
      <c r="W9" s="22" t="s">
        <v>133</v>
      </c>
      <c r="X9" s="22" t="s">
        <v>132</v>
      </c>
      <c r="Y9" s="22" t="s">
        <v>133</v>
      </c>
      <c r="Z9" s="22" t="s">
        <v>132</v>
      </c>
      <c r="AA9" s="22" t="s">
        <v>133</v>
      </c>
      <c r="AB9" s="22" t="s">
        <v>132</v>
      </c>
      <c r="AC9" s="22" t="s">
        <v>133</v>
      </c>
      <c r="AD9" s="22" t="s">
        <v>132</v>
      </c>
      <c r="AE9" s="22" t="s">
        <v>133</v>
      </c>
      <c r="AF9" s="22" t="s">
        <v>132</v>
      </c>
      <c r="AG9" s="22" t="s">
        <v>133</v>
      </c>
      <c r="AI9" s="37"/>
      <c r="AJ9" s="70" t="s">
        <v>12</v>
      </c>
      <c r="AK9" s="70" t="s">
        <v>13</v>
      </c>
      <c r="AL9" s="70" t="s">
        <v>14</v>
      </c>
      <c r="AM9" s="70" t="s">
        <v>15</v>
      </c>
      <c r="AN9" s="70" t="s">
        <v>16</v>
      </c>
      <c r="AO9" s="70" t="s">
        <v>17</v>
      </c>
      <c r="AP9" s="71" t="s">
        <v>278</v>
      </c>
    </row>
    <row r="10" spans="1:42" ht="20.100000000000001" customHeight="1" thickBot="1">
      <c r="A10" s="21" t="s">
        <v>126</v>
      </c>
      <c r="C10" s="65" t="s">
        <v>120</v>
      </c>
      <c r="D10" s="19" t="s">
        <v>121</v>
      </c>
      <c r="E10" s="19">
        <f>H7</f>
        <v>0</v>
      </c>
      <c r="F10" s="19">
        <f>E10+1</f>
        <v>1</v>
      </c>
      <c r="G10" s="19">
        <f t="shared" ref="G10" si="0">F10+1</f>
        <v>2</v>
      </c>
      <c r="H10" s="19">
        <f>IF(H6=3,"",G10+1)</f>
        <v>3</v>
      </c>
      <c r="I10" s="19">
        <f>IF(H6=3,"",H10+1)</f>
        <v>4</v>
      </c>
      <c r="J10" s="19">
        <f t="shared" ref="J10:N10" si="1">IF(I6=3,"",I10+1)</f>
        <v>5</v>
      </c>
      <c r="K10" s="19">
        <f t="shared" si="1"/>
        <v>6</v>
      </c>
      <c r="L10" s="19">
        <f t="shared" si="1"/>
        <v>7</v>
      </c>
      <c r="M10" s="19">
        <f t="shared" si="1"/>
        <v>8</v>
      </c>
      <c r="N10" s="19">
        <f t="shared" si="1"/>
        <v>9</v>
      </c>
      <c r="O10" s="66" t="s">
        <v>125</v>
      </c>
      <c r="Q10" s="469"/>
      <c r="R10" s="471"/>
      <c r="S10" s="204" t="s">
        <v>199</v>
      </c>
      <c r="T10" s="204" t="s">
        <v>200</v>
      </c>
      <c r="U10" s="205" t="s">
        <v>201</v>
      </c>
      <c r="V10" s="74">
        <f>0</f>
        <v>0</v>
      </c>
      <c r="W10" s="188"/>
      <c r="X10" s="23">
        <f>0</f>
        <v>0</v>
      </c>
      <c r="Y10" s="188" t="str">
        <f t="shared" ref="Y10:Y11" si="2">$R$45</f>
        <v/>
      </c>
      <c r="Z10" s="23">
        <f>0</f>
        <v>0</v>
      </c>
      <c r="AA10" s="188" t="str">
        <f>$R$105</f>
        <v/>
      </c>
      <c r="AB10" s="23">
        <f>0</f>
        <v>0</v>
      </c>
      <c r="AC10" s="188" t="str">
        <f t="shared" ref="AC10:AC11" si="3">$R$195</f>
        <v/>
      </c>
      <c r="AD10" s="23">
        <f>0</f>
        <v>0</v>
      </c>
      <c r="AE10" s="188" t="str">
        <f t="shared" ref="AE10:AE11" si="4">$R$285</f>
        <v/>
      </c>
      <c r="AF10" s="23">
        <f>0</f>
        <v>0</v>
      </c>
      <c r="AG10" s="188" t="str">
        <f t="shared" ref="AG10:AG11" si="5">$R$365</f>
        <v/>
      </c>
      <c r="AI10" s="60" t="s">
        <v>7</v>
      </c>
      <c r="AJ10" s="187" t="str">
        <f>VLOOKUP(1,$Q$11:$R$375,2,FALSE)</f>
        <v/>
      </c>
      <c r="AK10" s="187" t="str">
        <f>VLOOKUP(35,$Q$11:$R$375,2,FALSE)</f>
        <v/>
      </c>
      <c r="AL10" s="187" t="str">
        <f>VLOOKUP(95,$Q$11:$R$375,2,FALSE)</f>
        <v/>
      </c>
      <c r="AM10" s="187" t="str">
        <f>VLOOKUP(185,$Q$11:$R$375,2,FALSE)</f>
        <v/>
      </c>
      <c r="AN10" s="187" t="str">
        <f>VLOOKUP(275,$Q$11:$R$375,2,FALSE)</f>
        <v/>
      </c>
      <c r="AO10" s="187" t="str">
        <f>VLOOKUP(355,$Q$11:$R$375,2,FALSE)</f>
        <v/>
      </c>
      <c r="AP10" s="186" t="str">
        <f>VLOOKUP(365,$Q$11:$R$375,2,FALSE)</f>
        <v/>
      </c>
    </row>
    <row r="11" spans="1:42" ht="20.100000000000001" customHeight="1">
      <c r="A11" s="203" t="e">
        <f>_xlfn.RANK.EQ(O11,$O$11:$O$375)+COUNTIF($O$11:O11,O11)-1</f>
        <v>#VALUE!</v>
      </c>
      <c r="C11" s="67">
        <v>45658</v>
      </c>
      <c r="D11" s="20">
        <v>45658</v>
      </c>
      <c r="E11" s="181"/>
      <c r="F11" s="181"/>
      <c r="G11" s="181"/>
      <c r="H11" s="181"/>
      <c r="I11" s="181"/>
      <c r="J11" s="181"/>
      <c r="K11" s="181"/>
      <c r="L11" s="181"/>
      <c r="M11" s="181"/>
      <c r="N11" s="181"/>
      <c r="O11" s="182" t="str">
        <f>IF($H$6=3,SUM(E11:G11)/3,IF($H$6=5,SUM(E11:I11)/5,IF($H$6=10,SUM(E11:N11)/10,"")))</f>
        <v/>
      </c>
      <c r="Q11" s="75">
        <v>1</v>
      </c>
      <c r="R11" s="189" t="str" cm="1">
        <f t="array" ref="R11:R375">IFERROR(IF(COUNTA($O$11:$O$375)=0,"",_xlfn._xlws.SORT($O$11:$O$375,1,-1)),"")</f>
        <v/>
      </c>
      <c r="S11" s="189" t="str">
        <f>IF($R11="","",IF($R11-発電計画!E$33&gt;発電計画!E$19,発電計画!E$19,$R11-発電計画!E$33))</f>
        <v/>
      </c>
      <c r="T11" s="189" t="str">
        <f>IF($R11="","",IF($R11-発電計画!F$33&gt;発電計画!F$19,発電計画!F$19,$R11-発電計画!F$33))</f>
        <v/>
      </c>
      <c r="U11" s="185" t="str">
        <f>IF($R11="","",IF($R11-発電計画!G$33&gt;発電計画!G$19,発電計画!G$19,$R11-発電計画!G$33))</f>
        <v/>
      </c>
      <c r="V11" s="74">
        <f>$Q11</f>
        <v>1</v>
      </c>
      <c r="W11" s="188" t="str">
        <f>$R11</f>
        <v/>
      </c>
      <c r="X11" s="23">
        <f>$Q11</f>
        <v>1</v>
      </c>
      <c r="Y11" s="188" t="str">
        <f t="shared" si="2"/>
        <v/>
      </c>
      <c r="Z11" s="23">
        <f>$Q11</f>
        <v>1</v>
      </c>
      <c r="AA11" s="188" t="str">
        <f>$R$105</f>
        <v/>
      </c>
      <c r="AB11" s="23">
        <f>$Q11</f>
        <v>1</v>
      </c>
      <c r="AC11" s="188" t="str">
        <f t="shared" si="3"/>
        <v/>
      </c>
      <c r="AD11" s="23">
        <f>$Q11</f>
        <v>1</v>
      </c>
      <c r="AE11" s="188" t="str">
        <f t="shared" si="4"/>
        <v/>
      </c>
      <c r="AF11" s="23">
        <f>$Q11</f>
        <v>1</v>
      </c>
      <c r="AG11" s="188" t="str">
        <f t="shared" si="5"/>
        <v/>
      </c>
    </row>
    <row r="12" spans="1:42" ht="20.100000000000001" customHeight="1">
      <c r="A12" s="21" t="e">
        <f>_xlfn.RANK.EQ(O12,$O$11:$O$375)+COUNTIF($O$11:O12,O12)-1</f>
        <v>#VALUE!</v>
      </c>
      <c r="C12" s="67">
        <v>45658</v>
      </c>
      <c r="D12" s="20">
        <v>45659</v>
      </c>
      <c r="E12" s="181"/>
      <c r="F12" s="181"/>
      <c r="G12" s="181"/>
      <c r="H12" s="181"/>
      <c r="I12" s="181"/>
      <c r="J12" s="181"/>
      <c r="K12" s="181"/>
      <c r="L12" s="181"/>
      <c r="M12" s="181"/>
      <c r="N12" s="181"/>
      <c r="O12" s="182" t="str">
        <f t="shared" ref="O12:O75" si="6">IF($H$6=3,SUM(E12:G12)/3,IF($H$6=5,SUM(E12:I12)/5,IF($H$6=10,SUM(E12:N12)/10,"")))</f>
        <v/>
      </c>
      <c r="Q12" s="75">
        <v>2</v>
      </c>
      <c r="R12" s="189" t="str">
        <v/>
      </c>
      <c r="S12" s="189" t="str">
        <f>IF($R12="","",IF($R12-発電計画!E$33&gt;発電計画!E$19,発電計画!E$19,$R12-発電計画!E$33))</f>
        <v/>
      </c>
      <c r="T12" s="189" t="str">
        <f>IF($R12="","",IF($R12-発電計画!F$33&gt;発電計画!F$19,発電計画!F$19,$R12-発電計画!F$33))</f>
        <v/>
      </c>
      <c r="U12" s="185" t="str">
        <f>IF($R12="","",IF($R12-発電計画!G$33&gt;発電計画!G$19,発電計画!G$19,$R12-発電計画!G$33))</f>
        <v/>
      </c>
      <c r="V12" s="74"/>
      <c r="W12" s="188"/>
      <c r="X12" s="23"/>
      <c r="Y12" s="188"/>
      <c r="Z12" s="23"/>
      <c r="AA12" s="188"/>
      <c r="AB12" s="23"/>
      <c r="AC12" s="188"/>
      <c r="AD12" s="23"/>
      <c r="AE12" s="188"/>
      <c r="AF12" s="23"/>
      <c r="AG12" s="188"/>
      <c r="AI12" s="2" t="s">
        <v>10</v>
      </c>
    </row>
    <row r="13" spans="1:42" ht="20.100000000000001" customHeight="1">
      <c r="A13" s="21" t="e">
        <f>_xlfn.RANK.EQ(O13,$O$11:$O$375)+COUNTIF($O$11:O13,O13)-1</f>
        <v>#VALUE!</v>
      </c>
      <c r="C13" s="67">
        <v>45658</v>
      </c>
      <c r="D13" s="20">
        <v>45660</v>
      </c>
      <c r="E13" s="181"/>
      <c r="F13" s="181"/>
      <c r="G13" s="181"/>
      <c r="H13" s="181"/>
      <c r="I13" s="181"/>
      <c r="J13" s="181"/>
      <c r="K13" s="181"/>
      <c r="L13" s="181"/>
      <c r="M13" s="181"/>
      <c r="N13" s="181"/>
      <c r="O13" s="182" t="str">
        <f t="shared" si="6"/>
        <v/>
      </c>
      <c r="Q13" s="75">
        <v>3</v>
      </c>
      <c r="R13" s="189" t="str">
        <v/>
      </c>
      <c r="S13" s="189" t="str">
        <f>IF($R13="","",IF($R13-発電計画!E$33&gt;発電計画!E$19,発電計画!E$19,$R13-発電計画!E$33))</f>
        <v/>
      </c>
      <c r="T13" s="189" t="str">
        <f>IF($R13="","",IF($R13-発電計画!F$33&gt;発電計画!F$19,発電計画!F$19,$R13-発電計画!F$33))</f>
        <v/>
      </c>
      <c r="U13" s="185" t="str">
        <f>IF($R13="","",IF($R13-発電計画!G$33&gt;発電計画!G$19,発電計画!G$19,$R13-発電計画!G$33))</f>
        <v/>
      </c>
      <c r="V13" s="74"/>
      <c r="W13" s="188"/>
      <c r="X13" s="23"/>
      <c r="Y13" s="188"/>
      <c r="Z13" s="23"/>
      <c r="AA13" s="188"/>
      <c r="AB13" s="23"/>
      <c r="AC13" s="188"/>
      <c r="AD13" s="23"/>
      <c r="AE13" s="188"/>
      <c r="AF13" s="23"/>
      <c r="AG13" s="188"/>
    </row>
    <row r="14" spans="1:42" ht="20.100000000000001" customHeight="1">
      <c r="A14" s="21" t="e">
        <f>_xlfn.RANK.EQ(O14,$O$11:$O$375)+COUNTIF($O$11:O14,O14)-1</f>
        <v>#VALUE!</v>
      </c>
      <c r="C14" s="67">
        <v>45658</v>
      </c>
      <c r="D14" s="20">
        <v>45661</v>
      </c>
      <c r="E14" s="181"/>
      <c r="F14" s="181"/>
      <c r="G14" s="181"/>
      <c r="H14" s="181"/>
      <c r="I14" s="181"/>
      <c r="J14" s="181"/>
      <c r="K14" s="181"/>
      <c r="L14" s="181"/>
      <c r="M14" s="181"/>
      <c r="N14" s="181"/>
      <c r="O14" s="182" t="str">
        <f t="shared" si="6"/>
        <v/>
      </c>
      <c r="Q14" s="75">
        <v>4</v>
      </c>
      <c r="R14" s="189" t="str">
        <v/>
      </c>
      <c r="S14" s="189" t="str">
        <f>IF($R14="","",IF($R14-発電計画!E$33&gt;発電計画!E$19,発電計画!E$19,$R14-発電計画!E$33))</f>
        <v/>
      </c>
      <c r="T14" s="189" t="str">
        <f>IF($R14="","",IF($R14-発電計画!F$33&gt;発電計画!F$19,発電計画!F$19,$R14-発電計画!F$33))</f>
        <v/>
      </c>
      <c r="U14" s="185" t="str">
        <f>IF($R14="","",IF($R14-発電計画!G$33&gt;発電計画!G$19,発電計画!G$19,$R14-発電計画!G$33))</f>
        <v/>
      </c>
      <c r="V14" s="74"/>
      <c r="W14" s="188"/>
      <c r="X14" s="23"/>
      <c r="Y14" s="188"/>
      <c r="Z14" s="23"/>
      <c r="AA14" s="188"/>
      <c r="AB14" s="23"/>
      <c r="AC14" s="188"/>
      <c r="AD14" s="23"/>
      <c r="AE14" s="188"/>
      <c r="AF14" s="23"/>
      <c r="AG14" s="188"/>
    </row>
    <row r="15" spans="1:42" ht="20.100000000000001" customHeight="1">
      <c r="A15" s="21" t="e">
        <f>_xlfn.RANK.EQ(O15,$O$11:$O$375)+COUNTIF($O$11:O15,O15)-1</f>
        <v>#VALUE!</v>
      </c>
      <c r="C15" s="67">
        <v>45658</v>
      </c>
      <c r="D15" s="20">
        <v>45662</v>
      </c>
      <c r="E15" s="181"/>
      <c r="F15" s="181"/>
      <c r="G15" s="181"/>
      <c r="H15" s="181"/>
      <c r="I15" s="181"/>
      <c r="J15" s="181"/>
      <c r="K15" s="181"/>
      <c r="L15" s="181"/>
      <c r="M15" s="181"/>
      <c r="N15" s="181"/>
      <c r="O15" s="182" t="str">
        <f t="shared" si="6"/>
        <v/>
      </c>
      <c r="Q15" s="75">
        <v>5</v>
      </c>
      <c r="R15" s="189" t="str">
        <v/>
      </c>
      <c r="S15" s="189" t="str">
        <f>IF($R15="","",IF($R15-発電計画!E$33&gt;発電計画!E$19,発電計画!E$19,$R15-発電計画!E$33))</f>
        <v/>
      </c>
      <c r="T15" s="189" t="str">
        <f>IF($R15="","",IF($R15-発電計画!F$33&gt;発電計画!F$19,発電計画!F$19,$R15-発電計画!F$33))</f>
        <v/>
      </c>
      <c r="U15" s="185" t="str">
        <f>IF($R15="","",IF($R15-発電計画!G$33&gt;発電計画!G$19,発電計画!G$19,$R15-発電計画!G$33))</f>
        <v/>
      </c>
      <c r="V15" s="74"/>
      <c r="W15" s="188"/>
      <c r="X15" s="23"/>
      <c r="Y15" s="188"/>
      <c r="Z15" s="23"/>
      <c r="AA15" s="188"/>
      <c r="AB15" s="23"/>
      <c r="AC15" s="188"/>
      <c r="AD15" s="23"/>
      <c r="AE15" s="188"/>
      <c r="AF15" s="23"/>
      <c r="AG15" s="188"/>
    </row>
    <row r="16" spans="1:42" ht="20.100000000000001" customHeight="1">
      <c r="A16" s="21" t="e">
        <f>_xlfn.RANK.EQ(O16,$O$11:$O$375)+COUNTIF($O$11:O16,O16)-1</f>
        <v>#VALUE!</v>
      </c>
      <c r="C16" s="67">
        <v>45658</v>
      </c>
      <c r="D16" s="20">
        <v>45663</v>
      </c>
      <c r="E16" s="181"/>
      <c r="F16" s="181"/>
      <c r="G16" s="181"/>
      <c r="H16" s="181"/>
      <c r="I16" s="181"/>
      <c r="J16" s="181"/>
      <c r="K16" s="181"/>
      <c r="L16" s="181"/>
      <c r="M16" s="181"/>
      <c r="N16" s="181"/>
      <c r="O16" s="182" t="str">
        <f t="shared" si="6"/>
        <v/>
      </c>
      <c r="Q16" s="75">
        <v>6</v>
      </c>
      <c r="R16" s="189" t="str">
        <v/>
      </c>
      <c r="S16" s="189" t="str">
        <f>IF($R16="","",IF($R16-発電計画!E$33&gt;発電計画!E$19,発電計画!E$19,$R16-発電計画!E$33))</f>
        <v/>
      </c>
      <c r="T16" s="189" t="str">
        <f>IF($R16="","",IF($R16-発電計画!F$33&gt;発電計画!F$19,発電計画!F$19,$R16-発電計画!F$33))</f>
        <v/>
      </c>
      <c r="U16" s="185" t="str">
        <f>IF($R16="","",IF($R16-発電計画!G$33&gt;発電計画!G$19,発電計画!G$19,$R16-発電計画!G$33))</f>
        <v/>
      </c>
      <c r="V16" s="74"/>
      <c r="W16" s="188"/>
      <c r="X16" s="23"/>
      <c r="Y16" s="188"/>
      <c r="Z16" s="23"/>
      <c r="AA16" s="188"/>
      <c r="AB16" s="23"/>
      <c r="AC16" s="188"/>
      <c r="AD16" s="23"/>
      <c r="AE16" s="188"/>
      <c r="AF16" s="23"/>
      <c r="AG16" s="188"/>
    </row>
    <row r="17" spans="1:33" ht="20.100000000000001" customHeight="1">
      <c r="A17" s="21" t="e">
        <f>_xlfn.RANK.EQ(O17,$O$11:$O$375)+COUNTIF($O$11:O17,O17)-1</f>
        <v>#VALUE!</v>
      </c>
      <c r="C17" s="67">
        <v>45658</v>
      </c>
      <c r="D17" s="20">
        <v>45664</v>
      </c>
      <c r="E17" s="181"/>
      <c r="F17" s="181"/>
      <c r="G17" s="181"/>
      <c r="H17" s="181"/>
      <c r="I17" s="181"/>
      <c r="J17" s="181"/>
      <c r="K17" s="181"/>
      <c r="L17" s="181"/>
      <c r="M17" s="181"/>
      <c r="N17" s="181"/>
      <c r="O17" s="182" t="str">
        <f t="shared" si="6"/>
        <v/>
      </c>
      <c r="Q17" s="75">
        <v>7</v>
      </c>
      <c r="R17" s="189" t="str">
        <v/>
      </c>
      <c r="S17" s="189" t="str">
        <f>IF($R17="","",IF($R17-発電計画!E$33&gt;発電計画!E$19,発電計画!E$19,$R17-発電計画!E$33))</f>
        <v/>
      </c>
      <c r="T17" s="189" t="str">
        <f>IF($R17="","",IF($R17-発電計画!F$33&gt;発電計画!F$19,発電計画!F$19,$R17-発電計画!F$33))</f>
        <v/>
      </c>
      <c r="U17" s="185" t="str">
        <f>IF($R17="","",IF($R17-発電計画!G$33&gt;発電計画!G$19,発電計画!G$19,$R17-発電計画!G$33))</f>
        <v/>
      </c>
      <c r="V17" s="74"/>
      <c r="W17" s="188"/>
      <c r="X17" s="23"/>
      <c r="Y17" s="188"/>
      <c r="Z17" s="23"/>
      <c r="AA17" s="188"/>
      <c r="AB17" s="23"/>
      <c r="AC17" s="188"/>
      <c r="AD17" s="23"/>
      <c r="AE17" s="188"/>
      <c r="AF17" s="23"/>
      <c r="AG17" s="188"/>
    </row>
    <row r="18" spans="1:33" ht="20.100000000000001" customHeight="1">
      <c r="A18" s="21" t="e">
        <f>_xlfn.RANK.EQ(O18,$O$11:$O$375)+COUNTIF($O$11:O18,O18)-1</f>
        <v>#VALUE!</v>
      </c>
      <c r="C18" s="67">
        <v>45658</v>
      </c>
      <c r="D18" s="20">
        <v>45665</v>
      </c>
      <c r="E18" s="181"/>
      <c r="F18" s="181"/>
      <c r="G18" s="181"/>
      <c r="H18" s="181"/>
      <c r="I18" s="181"/>
      <c r="J18" s="181"/>
      <c r="K18" s="181"/>
      <c r="L18" s="181"/>
      <c r="M18" s="181"/>
      <c r="N18" s="181"/>
      <c r="O18" s="182" t="str">
        <f t="shared" si="6"/>
        <v/>
      </c>
      <c r="Q18" s="75">
        <v>8</v>
      </c>
      <c r="R18" s="189" t="str">
        <v/>
      </c>
      <c r="S18" s="189" t="str">
        <f>IF($R18="","",IF($R18-発電計画!E$33&gt;発電計画!E$19,発電計画!E$19,$R18-発電計画!E$33))</f>
        <v/>
      </c>
      <c r="T18" s="189" t="str">
        <f>IF($R18="","",IF($R18-発電計画!F$33&gt;発電計画!F$19,発電計画!F$19,$R18-発電計画!F$33))</f>
        <v/>
      </c>
      <c r="U18" s="185" t="str">
        <f>IF($R18="","",IF($R18-発電計画!G$33&gt;発電計画!G$19,発電計画!G$19,$R18-発電計画!G$33))</f>
        <v/>
      </c>
      <c r="V18" s="74"/>
      <c r="W18" s="188"/>
      <c r="X18" s="23"/>
      <c r="Y18" s="188"/>
      <c r="Z18" s="23"/>
      <c r="AA18" s="188"/>
      <c r="AB18" s="23"/>
      <c r="AC18" s="188"/>
      <c r="AD18" s="23"/>
      <c r="AE18" s="188"/>
      <c r="AF18" s="23"/>
      <c r="AG18" s="188"/>
    </row>
    <row r="19" spans="1:33" ht="20.100000000000001" customHeight="1">
      <c r="A19" s="21" t="e">
        <f>_xlfn.RANK.EQ(O19,$O$11:$O$375)+COUNTIF($O$11:O19,O19)-1</f>
        <v>#VALUE!</v>
      </c>
      <c r="C19" s="67">
        <v>45658</v>
      </c>
      <c r="D19" s="20">
        <v>45666</v>
      </c>
      <c r="E19" s="181"/>
      <c r="F19" s="181"/>
      <c r="G19" s="181"/>
      <c r="H19" s="181"/>
      <c r="I19" s="181"/>
      <c r="J19" s="181"/>
      <c r="K19" s="181"/>
      <c r="L19" s="181"/>
      <c r="M19" s="181"/>
      <c r="N19" s="181"/>
      <c r="O19" s="182" t="str">
        <f t="shared" si="6"/>
        <v/>
      </c>
      <c r="Q19" s="75">
        <v>9</v>
      </c>
      <c r="R19" s="189" t="str">
        <v/>
      </c>
      <c r="S19" s="189" t="str">
        <f>IF($R19="","",IF($R19-発電計画!E$33&gt;発電計画!E$19,発電計画!E$19,$R19-発電計画!E$33))</f>
        <v/>
      </c>
      <c r="T19" s="189" t="str">
        <f>IF($R19="","",IF($R19-発電計画!F$33&gt;発電計画!F$19,発電計画!F$19,$R19-発電計画!F$33))</f>
        <v/>
      </c>
      <c r="U19" s="185" t="str">
        <f>IF($R19="","",IF($R19-発電計画!G$33&gt;発電計画!G$19,発電計画!G$19,$R19-発電計画!G$33))</f>
        <v/>
      </c>
      <c r="V19" s="74"/>
      <c r="W19" s="188"/>
      <c r="X19" s="23"/>
      <c r="Y19" s="188"/>
      <c r="Z19" s="23"/>
      <c r="AA19" s="188"/>
      <c r="AB19" s="23"/>
      <c r="AC19" s="188"/>
      <c r="AD19" s="23"/>
      <c r="AE19" s="188"/>
      <c r="AF19" s="23"/>
      <c r="AG19" s="188"/>
    </row>
    <row r="20" spans="1:33" ht="20.100000000000001" customHeight="1">
      <c r="A20" s="21" t="e">
        <f>_xlfn.RANK.EQ(O20,$O$11:$O$375)+COUNTIF($O$11:O20,O20)-1</f>
        <v>#VALUE!</v>
      </c>
      <c r="C20" s="67">
        <v>45658</v>
      </c>
      <c r="D20" s="20">
        <v>45667</v>
      </c>
      <c r="E20" s="181"/>
      <c r="F20" s="181"/>
      <c r="G20" s="181"/>
      <c r="H20" s="181"/>
      <c r="I20" s="181"/>
      <c r="J20" s="181"/>
      <c r="K20" s="181"/>
      <c r="L20" s="181"/>
      <c r="M20" s="181"/>
      <c r="N20" s="181"/>
      <c r="O20" s="182" t="str">
        <f t="shared" si="6"/>
        <v/>
      </c>
      <c r="Q20" s="75">
        <v>10</v>
      </c>
      <c r="R20" s="189" t="str">
        <v/>
      </c>
      <c r="S20" s="189" t="str">
        <f>IF($R20="","",IF($R20-発電計画!E$33&gt;発電計画!E$19,発電計画!E$19,$R20-発電計画!E$33))</f>
        <v/>
      </c>
      <c r="T20" s="189" t="str">
        <f>IF($R20="","",IF($R20-発電計画!F$33&gt;発電計画!F$19,発電計画!F$19,$R20-発電計画!F$33))</f>
        <v/>
      </c>
      <c r="U20" s="185" t="str">
        <f>IF($R20="","",IF($R20-発電計画!G$33&gt;発電計画!G$19,発電計画!G$19,$R20-発電計画!G$33))</f>
        <v/>
      </c>
      <c r="V20" s="74"/>
      <c r="W20" s="188"/>
      <c r="X20" s="23"/>
      <c r="Y20" s="188"/>
      <c r="Z20" s="23"/>
      <c r="AA20" s="188"/>
      <c r="AB20" s="23"/>
      <c r="AC20" s="188"/>
      <c r="AD20" s="23"/>
      <c r="AE20" s="188"/>
      <c r="AF20" s="23"/>
      <c r="AG20" s="188"/>
    </row>
    <row r="21" spans="1:33" ht="20.100000000000001" customHeight="1">
      <c r="A21" s="21" t="e">
        <f>_xlfn.RANK.EQ(O21,$O$11:$O$375)+COUNTIF($O$11:O21,O21)-1</f>
        <v>#VALUE!</v>
      </c>
      <c r="C21" s="67">
        <v>45658</v>
      </c>
      <c r="D21" s="20">
        <v>45668</v>
      </c>
      <c r="E21" s="181"/>
      <c r="F21" s="181"/>
      <c r="G21" s="181"/>
      <c r="H21" s="181"/>
      <c r="I21" s="181"/>
      <c r="J21" s="181"/>
      <c r="K21" s="181"/>
      <c r="L21" s="181"/>
      <c r="M21" s="181"/>
      <c r="N21" s="181"/>
      <c r="O21" s="182" t="str">
        <f t="shared" si="6"/>
        <v/>
      </c>
      <c r="Q21" s="75">
        <v>11</v>
      </c>
      <c r="R21" s="189" t="str">
        <v/>
      </c>
      <c r="S21" s="189" t="str">
        <f>IF($R21="","",IF($R21-発電計画!E$33&gt;発電計画!E$19,発電計画!E$19,$R21-発電計画!E$33))</f>
        <v/>
      </c>
      <c r="T21" s="189" t="str">
        <f>IF($R21="","",IF($R21-発電計画!F$33&gt;発電計画!F$19,発電計画!F$19,$R21-発電計画!F$33))</f>
        <v/>
      </c>
      <c r="U21" s="185" t="str">
        <f>IF($R21="","",IF($R21-発電計画!G$33&gt;発電計画!G$19,発電計画!G$19,$R21-発電計画!G$33))</f>
        <v/>
      </c>
      <c r="V21" s="74"/>
      <c r="W21" s="188"/>
      <c r="X21" s="23"/>
      <c r="Y21" s="188"/>
      <c r="Z21" s="23"/>
      <c r="AA21" s="188"/>
      <c r="AB21" s="23"/>
      <c r="AC21" s="188"/>
      <c r="AD21" s="23"/>
      <c r="AE21" s="188"/>
      <c r="AF21" s="23"/>
      <c r="AG21" s="188"/>
    </row>
    <row r="22" spans="1:33" ht="20.100000000000001" customHeight="1">
      <c r="A22" s="21" t="e">
        <f>_xlfn.RANK.EQ(O22,$O$11:$O$375)+COUNTIF($O$11:O22,O22)-1</f>
        <v>#VALUE!</v>
      </c>
      <c r="C22" s="67">
        <v>45658</v>
      </c>
      <c r="D22" s="20">
        <v>45669</v>
      </c>
      <c r="E22" s="181"/>
      <c r="F22" s="181"/>
      <c r="G22" s="181"/>
      <c r="H22" s="181"/>
      <c r="I22" s="181"/>
      <c r="J22" s="181"/>
      <c r="K22" s="181"/>
      <c r="L22" s="181"/>
      <c r="M22" s="181"/>
      <c r="N22" s="181"/>
      <c r="O22" s="182" t="str">
        <f t="shared" si="6"/>
        <v/>
      </c>
      <c r="Q22" s="75">
        <v>12</v>
      </c>
      <c r="R22" s="189" t="str">
        <v/>
      </c>
      <c r="S22" s="189" t="str">
        <f>IF($R22="","",IF($R22-発電計画!E$33&gt;発電計画!E$19,発電計画!E$19,$R22-発電計画!E$33))</f>
        <v/>
      </c>
      <c r="T22" s="189" t="str">
        <f>IF($R22="","",IF($R22-発電計画!F$33&gt;発電計画!F$19,発電計画!F$19,$R22-発電計画!F$33))</f>
        <v/>
      </c>
      <c r="U22" s="185" t="str">
        <f>IF($R22="","",IF($R22-発電計画!G$33&gt;発電計画!G$19,発電計画!G$19,$R22-発電計画!G$33))</f>
        <v/>
      </c>
      <c r="V22" s="74"/>
      <c r="W22" s="188"/>
      <c r="X22" s="23"/>
      <c r="Y22" s="188"/>
      <c r="Z22" s="23"/>
      <c r="AA22" s="188"/>
      <c r="AB22" s="23"/>
      <c r="AC22" s="188"/>
      <c r="AD22" s="23"/>
      <c r="AE22" s="188"/>
      <c r="AF22" s="23"/>
      <c r="AG22" s="188"/>
    </row>
    <row r="23" spans="1:33" ht="20.100000000000001" customHeight="1">
      <c r="A23" s="21" t="e">
        <f>_xlfn.RANK.EQ(O23,$O$11:$O$375)+COUNTIF($O$11:O23,O23)-1</f>
        <v>#VALUE!</v>
      </c>
      <c r="C23" s="67">
        <v>45658</v>
      </c>
      <c r="D23" s="20">
        <v>45670</v>
      </c>
      <c r="E23" s="181"/>
      <c r="F23" s="181"/>
      <c r="G23" s="181"/>
      <c r="H23" s="181"/>
      <c r="I23" s="181"/>
      <c r="J23" s="181"/>
      <c r="K23" s="181"/>
      <c r="L23" s="181"/>
      <c r="M23" s="181"/>
      <c r="N23" s="181"/>
      <c r="O23" s="182" t="str">
        <f t="shared" si="6"/>
        <v/>
      </c>
      <c r="Q23" s="75">
        <v>13</v>
      </c>
      <c r="R23" s="189" t="str">
        <v/>
      </c>
      <c r="S23" s="189" t="str">
        <f>IF($R23="","",IF($R23-発電計画!E$33&gt;発電計画!E$19,発電計画!E$19,$R23-発電計画!E$33))</f>
        <v/>
      </c>
      <c r="T23" s="189" t="str">
        <f>IF($R23="","",IF($R23-発電計画!F$33&gt;発電計画!F$19,発電計画!F$19,$R23-発電計画!F$33))</f>
        <v/>
      </c>
      <c r="U23" s="185" t="str">
        <f>IF($R23="","",IF($R23-発電計画!G$33&gt;発電計画!G$19,発電計画!G$19,$R23-発電計画!G$33))</f>
        <v/>
      </c>
      <c r="V23" s="74"/>
      <c r="W23" s="188"/>
      <c r="X23" s="23"/>
      <c r="Y23" s="188"/>
      <c r="Z23" s="23"/>
      <c r="AA23" s="188"/>
      <c r="AB23" s="23"/>
      <c r="AC23" s="188"/>
      <c r="AD23" s="23"/>
      <c r="AE23" s="188"/>
      <c r="AF23" s="23"/>
      <c r="AG23" s="188"/>
    </row>
    <row r="24" spans="1:33" ht="20.100000000000001" customHeight="1">
      <c r="A24" s="21" t="e">
        <f>_xlfn.RANK.EQ(O24,$O$11:$O$375)+COUNTIF($O$11:O24,O24)-1</f>
        <v>#VALUE!</v>
      </c>
      <c r="C24" s="67">
        <v>45658</v>
      </c>
      <c r="D24" s="20">
        <v>45671</v>
      </c>
      <c r="E24" s="181"/>
      <c r="F24" s="181"/>
      <c r="G24" s="181"/>
      <c r="H24" s="181"/>
      <c r="I24" s="181"/>
      <c r="J24" s="181"/>
      <c r="K24" s="181"/>
      <c r="L24" s="181"/>
      <c r="M24" s="181"/>
      <c r="N24" s="181"/>
      <c r="O24" s="182" t="str">
        <f t="shared" si="6"/>
        <v/>
      </c>
      <c r="Q24" s="75">
        <v>14</v>
      </c>
      <c r="R24" s="189" t="str">
        <v/>
      </c>
      <c r="S24" s="189" t="str">
        <f>IF($R24="","",IF($R24-発電計画!E$33&gt;発電計画!E$19,発電計画!E$19,$R24-発電計画!E$33))</f>
        <v/>
      </c>
      <c r="T24" s="189" t="str">
        <f>IF($R24="","",IF($R24-発電計画!F$33&gt;発電計画!F$19,発電計画!F$19,$R24-発電計画!F$33))</f>
        <v/>
      </c>
      <c r="U24" s="185" t="str">
        <f>IF($R24="","",IF($R24-発電計画!G$33&gt;発電計画!G$19,発電計画!G$19,$R24-発電計画!G$33))</f>
        <v/>
      </c>
      <c r="V24" s="74"/>
      <c r="W24" s="188"/>
      <c r="X24" s="23"/>
      <c r="Y24" s="188"/>
      <c r="Z24" s="23"/>
      <c r="AA24" s="188"/>
      <c r="AB24" s="23"/>
      <c r="AC24" s="188"/>
      <c r="AD24" s="23"/>
      <c r="AE24" s="188"/>
      <c r="AF24" s="23"/>
      <c r="AG24" s="188"/>
    </row>
    <row r="25" spans="1:33" ht="20.100000000000001" customHeight="1">
      <c r="A25" s="21" t="e">
        <f>_xlfn.RANK.EQ(O25,$O$11:$O$375)+COUNTIF($O$11:O25,O25)-1</f>
        <v>#VALUE!</v>
      </c>
      <c r="C25" s="67">
        <v>45658</v>
      </c>
      <c r="D25" s="20">
        <v>45672</v>
      </c>
      <c r="E25" s="181"/>
      <c r="F25" s="181"/>
      <c r="G25" s="181"/>
      <c r="H25" s="181"/>
      <c r="I25" s="181"/>
      <c r="J25" s="181"/>
      <c r="K25" s="181"/>
      <c r="L25" s="181"/>
      <c r="M25" s="181"/>
      <c r="N25" s="181"/>
      <c r="O25" s="182" t="str">
        <f t="shared" si="6"/>
        <v/>
      </c>
      <c r="Q25" s="75">
        <v>15</v>
      </c>
      <c r="R25" s="189" t="str">
        <v/>
      </c>
      <c r="S25" s="189" t="str">
        <f>IF($R25="","",IF($R25-発電計画!E$33&gt;発電計画!E$19,発電計画!E$19,$R25-発電計画!E$33))</f>
        <v/>
      </c>
      <c r="T25" s="189" t="str">
        <f>IF($R25="","",IF($R25-発電計画!F$33&gt;発電計画!F$19,発電計画!F$19,$R25-発電計画!F$33))</f>
        <v/>
      </c>
      <c r="U25" s="185" t="str">
        <f>IF($R25="","",IF($R25-発電計画!G$33&gt;発電計画!G$19,発電計画!G$19,$R25-発電計画!G$33))</f>
        <v/>
      </c>
      <c r="V25" s="74"/>
      <c r="W25" s="188"/>
      <c r="X25" s="23"/>
      <c r="Y25" s="188"/>
      <c r="Z25" s="23"/>
      <c r="AA25" s="188"/>
      <c r="AB25" s="23"/>
      <c r="AC25" s="188"/>
      <c r="AD25" s="23"/>
      <c r="AE25" s="188"/>
      <c r="AF25" s="23"/>
      <c r="AG25" s="188"/>
    </row>
    <row r="26" spans="1:33" ht="20.100000000000001" customHeight="1">
      <c r="A26" s="21" t="e">
        <f>_xlfn.RANK.EQ(O26,$O$11:$O$375)+COUNTIF($O$11:O26,O26)-1</f>
        <v>#VALUE!</v>
      </c>
      <c r="C26" s="67">
        <v>45658</v>
      </c>
      <c r="D26" s="20">
        <v>45673</v>
      </c>
      <c r="E26" s="181"/>
      <c r="F26" s="181"/>
      <c r="G26" s="181"/>
      <c r="H26" s="181"/>
      <c r="I26" s="181"/>
      <c r="J26" s="181"/>
      <c r="K26" s="181"/>
      <c r="L26" s="181"/>
      <c r="M26" s="181"/>
      <c r="N26" s="181"/>
      <c r="O26" s="182" t="str">
        <f t="shared" si="6"/>
        <v/>
      </c>
      <c r="Q26" s="75">
        <v>16</v>
      </c>
      <c r="R26" s="189" t="str">
        <v/>
      </c>
      <c r="S26" s="189" t="str">
        <f>IF($R26="","",IF($R26-発電計画!E$33&gt;発電計画!E$19,発電計画!E$19,$R26-発電計画!E$33))</f>
        <v/>
      </c>
      <c r="T26" s="189" t="str">
        <f>IF($R26="","",IF($R26-発電計画!F$33&gt;発電計画!F$19,発電計画!F$19,$R26-発電計画!F$33))</f>
        <v/>
      </c>
      <c r="U26" s="185" t="str">
        <f>IF($R26="","",IF($R26-発電計画!G$33&gt;発電計画!G$19,発電計画!G$19,$R26-発電計画!G$33))</f>
        <v/>
      </c>
      <c r="V26" s="74"/>
      <c r="W26" s="188"/>
      <c r="X26" s="23"/>
      <c r="Y26" s="188"/>
      <c r="Z26" s="23"/>
      <c r="AA26" s="188"/>
      <c r="AB26" s="23"/>
      <c r="AC26" s="188"/>
      <c r="AD26" s="23"/>
      <c r="AE26" s="188"/>
      <c r="AF26" s="23"/>
      <c r="AG26" s="188"/>
    </row>
    <row r="27" spans="1:33" ht="20.100000000000001" customHeight="1">
      <c r="A27" s="21" t="e">
        <f>_xlfn.RANK.EQ(O27,$O$11:$O$375)+COUNTIF($O$11:O27,O27)-1</f>
        <v>#VALUE!</v>
      </c>
      <c r="C27" s="67">
        <v>45658</v>
      </c>
      <c r="D27" s="20">
        <v>45674</v>
      </c>
      <c r="E27" s="181"/>
      <c r="F27" s="181"/>
      <c r="G27" s="181"/>
      <c r="H27" s="181"/>
      <c r="I27" s="181"/>
      <c r="J27" s="181"/>
      <c r="K27" s="181"/>
      <c r="L27" s="181"/>
      <c r="M27" s="181"/>
      <c r="N27" s="181"/>
      <c r="O27" s="182" t="str">
        <f t="shared" si="6"/>
        <v/>
      </c>
      <c r="Q27" s="75">
        <v>17</v>
      </c>
      <c r="R27" s="189" t="str">
        <v/>
      </c>
      <c r="S27" s="189" t="str">
        <f>IF($R27="","",IF($R27-発電計画!E$33&gt;発電計画!E$19,発電計画!E$19,$R27-発電計画!E$33))</f>
        <v/>
      </c>
      <c r="T27" s="189" t="str">
        <f>IF($R27="","",IF($R27-発電計画!F$33&gt;発電計画!F$19,発電計画!F$19,$R27-発電計画!F$33))</f>
        <v/>
      </c>
      <c r="U27" s="185" t="str">
        <f>IF($R27="","",IF($R27-発電計画!G$33&gt;発電計画!G$19,発電計画!G$19,$R27-発電計画!G$33))</f>
        <v/>
      </c>
      <c r="V27" s="74"/>
      <c r="W27" s="188"/>
      <c r="X27" s="23"/>
      <c r="Y27" s="188"/>
      <c r="Z27" s="23"/>
      <c r="AA27" s="188"/>
      <c r="AB27" s="23"/>
      <c r="AC27" s="188"/>
      <c r="AD27" s="23"/>
      <c r="AE27" s="188"/>
      <c r="AF27" s="23"/>
      <c r="AG27" s="188"/>
    </row>
    <row r="28" spans="1:33" ht="20.100000000000001" customHeight="1">
      <c r="A28" s="21" t="e">
        <f>_xlfn.RANK.EQ(O28,$O$11:$O$375)+COUNTIF($O$11:O28,O28)-1</f>
        <v>#VALUE!</v>
      </c>
      <c r="C28" s="67">
        <v>45658</v>
      </c>
      <c r="D28" s="20">
        <v>45675</v>
      </c>
      <c r="E28" s="181"/>
      <c r="F28" s="181"/>
      <c r="G28" s="181"/>
      <c r="H28" s="181"/>
      <c r="I28" s="181"/>
      <c r="J28" s="181"/>
      <c r="K28" s="181"/>
      <c r="L28" s="181"/>
      <c r="M28" s="181"/>
      <c r="N28" s="181"/>
      <c r="O28" s="182" t="str">
        <f t="shared" si="6"/>
        <v/>
      </c>
      <c r="Q28" s="75">
        <v>18</v>
      </c>
      <c r="R28" s="189" t="str">
        <v/>
      </c>
      <c r="S28" s="189" t="str">
        <f>IF($R28="","",IF($R28-発電計画!E$33&gt;発電計画!E$19,発電計画!E$19,$R28-発電計画!E$33))</f>
        <v/>
      </c>
      <c r="T28" s="189" t="str">
        <f>IF($R28="","",IF($R28-発電計画!F$33&gt;発電計画!F$19,発電計画!F$19,$R28-発電計画!F$33))</f>
        <v/>
      </c>
      <c r="U28" s="185" t="str">
        <f>IF($R28="","",IF($R28-発電計画!G$33&gt;発電計画!G$19,発電計画!G$19,$R28-発電計画!G$33))</f>
        <v/>
      </c>
      <c r="V28" s="74"/>
      <c r="W28" s="188"/>
      <c r="X28" s="23"/>
      <c r="Y28" s="188"/>
      <c r="Z28" s="23"/>
      <c r="AA28" s="188"/>
      <c r="AB28" s="23"/>
      <c r="AC28" s="188"/>
      <c r="AD28" s="23"/>
      <c r="AE28" s="188"/>
      <c r="AF28" s="23"/>
      <c r="AG28" s="188"/>
    </row>
    <row r="29" spans="1:33" ht="20.100000000000001" customHeight="1">
      <c r="A29" s="21" t="e">
        <f>_xlfn.RANK.EQ(O29,$O$11:$O$375)+COUNTIF($O$11:O29,O29)-1</f>
        <v>#VALUE!</v>
      </c>
      <c r="C29" s="67">
        <v>45658</v>
      </c>
      <c r="D29" s="20">
        <v>45676</v>
      </c>
      <c r="E29" s="181"/>
      <c r="F29" s="181"/>
      <c r="G29" s="181"/>
      <c r="H29" s="181"/>
      <c r="I29" s="181"/>
      <c r="J29" s="181"/>
      <c r="K29" s="181"/>
      <c r="L29" s="181"/>
      <c r="M29" s="181"/>
      <c r="N29" s="181"/>
      <c r="O29" s="182" t="str">
        <f t="shared" si="6"/>
        <v/>
      </c>
      <c r="Q29" s="75">
        <v>19</v>
      </c>
      <c r="R29" s="189" t="str">
        <v/>
      </c>
      <c r="S29" s="189" t="str">
        <f>IF($R29="","",IF($R29-発電計画!E$33&gt;発電計画!E$19,発電計画!E$19,$R29-発電計画!E$33))</f>
        <v/>
      </c>
      <c r="T29" s="189" t="str">
        <f>IF($R29="","",IF($R29-発電計画!F$33&gt;発電計画!F$19,発電計画!F$19,$R29-発電計画!F$33))</f>
        <v/>
      </c>
      <c r="U29" s="185" t="str">
        <f>IF($R29="","",IF($R29-発電計画!G$33&gt;発電計画!G$19,発電計画!G$19,$R29-発電計画!G$33))</f>
        <v/>
      </c>
      <c r="V29" s="74"/>
      <c r="W29" s="188"/>
      <c r="X29" s="23"/>
      <c r="Y29" s="188"/>
      <c r="Z29" s="23"/>
      <c r="AA29" s="188"/>
      <c r="AB29" s="23"/>
      <c r="AC29" s="188"/>
      <c r="AD29" s="23"/>
      <c r="AE29" s="188"/>
      <c r="AF29" s="23"/>
      <c r="AG29" s="188"/>
    </row>
    <row r="30" spans="1:33" ht="20.100000000000001" customHeight="1">
      <c r="A30" s="21" t="e">
        <f>_xlfn.RANK.EQ(O30,$O$11:$O$375)+COUNTIF($O$11:O30,O30)-1</f>
        <v>#VALUE!</v>
      </c>
      <c r="C30" s="67">
        <v>45658</v>
      </c>
      <c r="D30" s="20">
        <v>45677</v>
      </c>
      <c r="E30" s="181"/>
      <c r="F30" s="181"/>
      <c r="G30" s="181"/>
      <c r="H30" s="181"/>
      <c r="I30" s="181"/>
      <c r="J30" s="181"/>
      <c r="K30" s="181"/>
      <c r="L30" s="181"/>
      <c r="M30" s="181"/>
      <c r="N30" s="181"/>
      <c r="O30" s="182" t="str">
        <f t="shared" si="6"/>
        <v/>
      </c>
      <c r="Q30" s="75">
        <v>20</v>
      </c>
      <c r="R30" s="189" t="str">
        <v/>
      </c>
      <c r="S30" s="189" t="str">
        <f>IF($R30="","",IF($R30-発電計画!E$33&gt;発電計画!E$19,発電計画!E$19,$R30-発電計画!E$33))</f>
        <v/>
      </c>
      <c r="T30" s="189" t="str">
        <f>IF($R30="","",IF($R30-発電計画!F$33&gt;発電計画!F$19,発電計画!F$19,$R30-発電計画!F$33))</f>
        <v/>
      </c>
      <c r="U30" s="185" t="str">
        <f>IF($R30="","",IF($R30-発電計画!G$33&gt;発電計画!G$19,発電計画!G$19,$R30-発電計画!G$33))</f>
        <v/>
      </c>
      <c r="V30" s="74"/>
      <c r="W30" s="188"/>
      <c r="X30" s="23"/>
      <c r="Y30" s="188"/>
      <c r="Z30" s="23"/>
      <c r="AA30" s="188"/>
      <c r="AB30" s="23"/>
      <c r="AC30" s="188"/>
      <c r="AD30" s="23"/>
      <c r="AE30" s="188"/>
      <c r="AF30" s="23"/>
      <c r="AG30" s="188"/>
    </row>
    <row r="31" spans="1:33" ht="20.100000000000001" customHeight="1">
      <c r="A31" s="21" t="e">
        <f>_xlfn.RANK.EQ(O31,$O$11:$O$375)+COUNTIF($O$11:O31,O31)-1</f>
        <v>#VALUE!</v>
      </c>
      <c r="C31" s="67">
        <v>45658</v>
      </c>
      <c r="D31" s="20">
        <v>45678</v>
      </c>
      <c r="E31" s="181"/>
      <c r="F31" s="181"/>
      <c r="G31" s="181"/>
      <c r="H31" s="181"/>
      <c r="I31" s="181"/>
      <c r="J31" s="181"/>
      <c r="K31" s="181"/>
      <c r="L31" s="181"/>
      <c r="M31" s="181"/>
      <c r="N31" s="181"/>
      <c r="O31" s="182" t="str">
        <f t="shared" si="6"/>
        <v/>
      </c>
      <c r="Q31" s="75">
        <v>21</v>
      </c>
      <c r="R31" s="189" t="str">
        <v/>
      </c>
      <c r="S31" s="189" t="str">
        <f>IF($R31="","",IF($R31-発電計画!E$33&gt;発電計画!E$19,発電計画!E$19,$R31-発電計画!E$33))</f>
        <v/>
      </c>
      <c r="T31" s="189" t="str">
        <f>IF($R31="","",IF($R31-発電計画!F$33&gt;発電計画!F$19,発電計画!F$19,$R31-発電計画!F$33))</f>
        <v/>
      </c>
      <c r="U31" s="185" t="str">
        <f>IF($R31="","",IF($R31-発電計画!G$33&gt;発電計画!G$19,発電計画!G$19,$R31-発電計画!G$33))</f>
        <v/>
      </c>
      <c r="V31" s="74"/>
      <c r="W31" s="188"/>
      <c r="X31" s="23"/>
      <c r="Y31" s="188"/>
      <c r="Z31" s="23"/>
      <c r="AA31" s="188"/>
      <c r="AB31" s="23"/>
      <c r="AC31" s="188"/>
      <c r="AD31" s="23"/>
      <c r="AE31" s="188"/>
      <c r="AF31" s="23"/>
      <c r="AG31" s="188"/>
    </row>
    <row r="32" spans="1:33" ht="20.100000000000001" customHeight="1">
      <c r="A32" s="21" t="e">
        <f>_xlfn.RANK.EQ(O32,$O$11:$O$375)+COUNTIF($O$11:O32,O32)-1</f>
        <v>#VALUE!</v>
      </c>
      <c r="C32" s="67">
        <v>45658</v>
      </c>
      <c r="D32" s="20">
        <v>45679</v>
      </c>
      <c r="E32" s="181"/>
      <c r="F32" s="181"/>
      <c r="G32" s="181"/>
      <c r="H32" s="181"/>
      <c r="I32" s="181"/>
      <c r="J32" s="181"/>
      <c r="K32" s="181"/>
      <c r="L32" s="181"/>
      <c r="M32" s="181"/>
      <c r="N32" s="181"/>
      <c r="O32" s="182" t="str">
        <f t="shared" si="6"/>
        <v/>
      </c>
      <c r="Q32" s="75">
        <v>22</v>
      </c>
      <c r="R32" s="189" t="str">
        <v/>
      </c>
      <c r="S32" s="189" t="str">
        <f>IF($R32="","",IF($R32-発電計画!E$33&gt;発電計画!E$19,発電計画!E$19,$R32-発電計画!E$33))</f>
        <v/>
      </c>
      <c r="T32" s="189" t="str">
        <f>IF($R32="","",IF($R32-発電計画!F$33&gt;発電計画!F$19,発電計画!F$19,$R32-発電計画!F$33))</f>
        <v/>
      </c>
      <c r="U32" s="185" t="str">
        <f>IF($R32="","",IF($R32-発電計画!G$33&gt;発電計画!G$19,発電計画!G$19,$R32-発電計画!G$33))</f>
        <v/>
      </c>
      <c r="V32" s="74"/>
      <c r="W32" s="188"/>
      <c r="X32" s="23"/>
      <c r="Y32" s="188"/>
      <c r="Z32" s="23"/>
      <c r="AA32" s="188"/>
      <c r="AB32" s="23"/>
      <c r="AC32" s="188"/>
      <c r="AD32" s="23"/>
      <c r="AE32" s="188"/>
      <c r="AF32" s="23"/>
      <c r="AG32" s="188"/>
    </row>
    <row r="33" spans="1:33" ht="20.100000000000001" customHeight="1">
      <c r="A33" s="21" t="e">
        <f>_xlfn.RANK.EQ(O33,$O$11:$O$375)+COUNTIF($O$11:O33,O33)-1</f>
        <v>#VALUE!</v>
      </c>
      <c r="C33" s="67">
        <v>45658</v>
      </c>
      <c r="D33" s="20">
        <v>45680</v>
      </c>
      <c r="E33" s="181"/>
      <c r="F33" s="181"/>
      <c r="G33" s="181"/>
      <c r="H33" s="181"/>
      <c r="I33" s="181"/>
      <c r="J33" s="181"/>
      <c r="K33" s="181"/>
      <c r="L33" s="181"/>
      <c r="M33" s="181"/>
      <c r="N33" s="181"/>
      <c r="O33" s="182" t="str">
        <f t="shared" si="6"/>
        <v/>
      </c>
      <c r="Q33" s="75">
        <v>23</v>
      </c>
      <c r="R33" s="189" t="str">
        <v/>
      </c>
      <c r="S33" s="189" t="str">
        <f>IF($R33="","",IF($R33-発電計画!E$33&gt;発電計画!E$19,発電計画!E$19,$R33-発電計画!E$33))</f>
        <v/>
      </c>
      <c r="T33" s="189" t="str">
        <f>IF($R33="","",IF($R33-発電計画!F$33&gt;発電計画!F$19,発電計画!F$19,$R33-発電計画!F$33))</f>
        <v/>
      </c>
      <c r="U33" s="185" t="str">
        <f>IF($R33="","",IF($R33-発電計画!G$33&gt;発電計画!G$19,発電計画!G$19,$R33-発電計画!G$33))</f>
        <v/>
      </c>
      <c r="V33" s="74"/>
      <c r="W33" s="188"/>
      <c r="X33" s="23"/>
      <c r="Y33" s="188"/>
      <c r="Z33" s="23"/>
      <c r="AA33" s="188"/>
      <c r="AB33" s="23"/>
      <c r="AC33" s="188"/>
      <c r="AD33" s="23"/>
      <c r="AE33" s="188"/>
      <c r="AF33" s="23"/>
      <c r="AG33" s="188"/>
    </row>
    <row r="34" spans="1:33" ht="20.100000000000001" customHeight="1">
      <c r="A34" s="21" t="e">
        <f>_xlfn.RANK.EQ(O34,$O$11:$O$375)+COUNTIF($O$11:O34,O34)-1</f>
        <v>#VALUE!</v>
      </c>
      <c r="C34" s="67">
        <v>45658</v>
      </c>
      <c r="D34" s="20">
        <v>45681</v>
      </c>
      <c r="E34" s="181"/>
      <c r="F34" s="181"/>
      <c r="G34" s="181"/>
      <c r="H34" s="181"/>
      <c r="I34" s="181"/>
      <c r="J34" s="181"/>
      <c r="K34" s="181"/>
      <c r="L34" s="181"/>
      <c r="M34" s="181"/>
      <c r="N34" s="181"/>
      <c r="O34" s="182" t="str">
        <f t="shared" si="6"/>
        <v/>
      </c>
      <c r="Q34" s="75">
        <v>24</v>
      </c>
      <c r="R34" s="189" t="str">
        <v/>
      </c>
      <c r="S34" s="189" t="str">
        <f>IF($R34="","",IF($R34-発電計画!E$33&gt;発電計画!E$19,発電計画!E$19,$R34-発電計画!E$33))</f>
        <v/>
      </c>
      <c r="T34" s="189" t="str">
        <f>IF($R34="","",IF($R34-発電計画!F$33&gt;発電計画!F$19,発電計画!F$19,$R34-発電計画!F$33))</f>
        <v/>
      </c>
      <c r="U34" s="185" t="str">
        <f>IF($R34="","",IF($R34-発電計画!G$33&gt;発電計画!G$19,発電計画!G$19,$R34-発電計画!G$33))</f>
        <v/>
      </c>
      <c r="V34" s="74"/>
      <c r="W34" s="188"/>
      <c r="X34" s="23"/>
      <c r="Y34" s="188"/>
      <c r="Z34" s="23"/>
      <c r="AA34" s="188"/>
      <c r="AB34" s="23"/>
      <c r="AC34" s="188"/>
      <c r="AD34" s="23"/>
      <c r="AE34" s="188"/>
      <c r="AF34" s="23"/>
      <c r="AG34" s="188"/>
    </row>
    <row r="35" spans="1:33" ht="20.100000000000001" customHeight="1">
      <c r="A35" s="21" t="e">
        <f>_xlfn.RANK.EQ(O35,$O$11:$O$375)+COUNTIF($O$11:O35,O35)-1</f>
        <v>#VALUE!</v>
      </c>
      <c r="C35" s="67">
        <v>45658</v>
      </c>
      <c r="D35" s="20">
        <v>45682</v>
      </c>
      <c r="E35" s="181"/>
      <c r="F35" s="181"/>
      <c r="G35" s="181"/>
      <c r="H35" s="181"/>
      <c r="I35" s="181"/>
      <c r="J35" s="181"/>
      <c r="K35" s="181"/>
      <c r="L35" s="181"/>
      <c r="M35" s="181"/>
      <c r="N35" s="181"/>
      <c r="O35" s="182" t="str">
        <f t="shared" si="6"/>
        <v/>
      </c>
      <c r="Q35" s="75">
        <v>25</v>
      </c>
      <c r="R35" s="189" t="str">
        <v/>
      </c>
      <c r="S35" s="189" t="str">
        <f>IF($R35="","",IF($R35-発電計画!E$33&gt;発電計画!E$19,発電計画!E$19,$R35-発電計画!E$33))</f>
        <v/>
      </c>
      <c r="T35" s="189" t="str">
        <f>IF($R35="","",IF($R35-発電計画!F$33&gt;発電計画!F$19,発電計画!F$19,$R35-発電計画!F$33))</f>
        <v/>
      </c>
      <c r="U35" s="185" t="str">
        <f>IF($R35="","",IF($R35-発電計画!G$33&gt;発電計画!G$19,発電計画!G$19,$R35-発電計画!G$33))</f>
        <v/>
      </c>
      <c r="V35" s="74"/>
      <c r="W35" s="188"/>
      <c r="X35" s="23"/>
      <c r="Y35" s="188"/>
      <c r="Z35" s="23"/>
      <c r="AA35" s="188"/>
      <c r="AB35" s="23"/>
      <c r="AC35" s="188"/>
      <c r="AD35" s="23"/>
      <c r="AE35" s="188"/>
      <c r="AF35" s="23"/>
      <c r="AG35" s="188"/>
    </row>
    <row r="36" spans="1:33" ht="20.100000000000001" customHeight="1">
      <c r="A36" s="21" t="e">
        <f>_xlfn.RANK.EQ(O36,$O$11:$O$375)+COUNTIF($O$11:O36,O36)-1</f>
        <v>#VALUE!</v>
      </c>
      <c r="C36" s="67">
        <v>45658</v>
      </c>
      <c r="D36" s="20">
        <v>45683</v>
      </c>
      <c r="E36" s="181"/>
      <c r="F36" s="181"/>
      <c r="G36" s="181"/>
      <c r="H36" s="181"/>
      <c r="I36" s="181"/>
      <c r="J36" s="181"/>
      <c r="K36" s="181"/>
      <c r="L36" s="181"/>
      <c r="M36" s="181"/>
      <c r="N36" s="181"/>
      <c r="O36" s="182" t="str">
        <f t="shared" si="6"/>
        <v/>
      </c>
      <c r="Q36" s="75">
        <v>26</v>
      </c>
      <c r="R36" s="189" t="str">
        <v/>
      </c>
      <c r="S36" s="189" t="str">
        <f>IF($R36="","",IF($R36-発電計画!E$33&gt;発電計画!E$19,発電計画!E$19,$R36-発電計画!E$33))</f>
        <v/>
      </c>
      <c r="T36" s="189" t="str">
        <f>IF($R36="","",IF($R36-発電計画!F$33&gt;発電計画!F$19,発電計画!F$19,$R36-発電計画!F$33))</f>
        <v/>
      </c>
      <c r="U36" s="185" t="str">
        <f>IF($R36="","",IF($R36-発電計画!G$33&gt;発電計画!G$19,発電計画!G$19,$R36-発電計画!G$33))</f>
        <v/>
      </c>
      <c r="V36" s="74"/>
      <c r="W36" s="188"/>
      <c r="X36" s="23"/>
      <c r="Y36" s="188"/>
      <c r="Z36" s="23"/>
      <c r="AA36" s="188"/>
      <c r="AB36" s="23"/>
      <c r="AC36" s="188"/>
      <c r="AD36" s="23"/>
      <c r="AE36" s="188"/>
      <c r="AF36" s="23"/>
      <c r="AG36" s="188"/>
    </row>
    <row r="37" spans="1:33" ht="20.100000000000001" customHeight="1">
      <c r="A37" s="21" t="e">
        <f>_xlfn.RANK.EQ(O37,$O$11:$O$375)+COUNTIF($O$11:O37,O37)-1</f>
        <v>#VALUE!</v>
      </c>
      <c r="C37" s="67">
        <v>45658</v>
      </c>
      <c r="D37" s="20">
        <v>45684</v>
      </c>
      <c r="E37" s="181"/>
      <c r="F37" s="181"/>
      <c r="G37" s="181"/>
      <c r="H37" s="181"/>
      <c r="I37" s="181"/>
      <c r="J37" s="181"/>
      <c r="K37" s="181"/>
      <c r="L37" s="181"/>
      <c r="M37" s="181"/>
      <c r="N37" s="181"/>
      <c r="O37" s="182" t="str">
        <f t="shared" si="6"/>
        <v/>
      </c>
      <c r="Q37" s="75">
        <v>27</v>
      </c>
      <c r="R37" s="189" t="str">
        <v/>
      </c>
      <c r="S37" s="189" t="str">
        <f>IF($R37="","",IF($R37-発電計画!E$33&gt;発電計画!E$19,発電計画!E$19,$R37-発電計画!E$33))</f>
        <v/>
      </c>
      <c r="T37" s="189" t="str">
        <f>IF($R37="","",IF($R37-発電計画!F$33&gt;発電計画!F$19,発電計画!F$19,$R37-発電計画!F$33))</f>
        <v/>
      </c>
      <c r="U37" s="185" t="str">
        <f>IF($R37="","",IF($R37-発電計画!G$33&gt;発電計画!G$19,発電計画!G$19,$R37-発電計画!G$33))</f>
        <v/>
      </c>
      <c r="V37" s="74"/>
      <c r="W37" s="188"/>
      <c r="X37" s="23"/>
      <c r="Y37" s="188"/>
      <c r="Z37" s="23"/>
      <c r="AA37" s="188"/>
      <c r="AB37" s="23"/>
      <c r="AC37" s="188"/>
      <c r="AD37" s="23"/>
      <c r="AE37" s="188"/>
      <c r="AF37" s="23"/>
      <c r="AG37" s="188"/>
    </row>
    <row r="38" spans="1:33" ht="20.100000000000001" customHeight="1">
      <c r="A38" s="21" t="e">
        <f>_xlfn.RANK.EQ(O38,$O$11:$O$375)+COUNTIF($O$11:O38,O38)-1</f>
        <v>#VALUE!</v>
      </c>
      <c r="C38" s="67">
        <v>45658</v>
      </c>
      <c r="D38" s="20">
        <v>45685</v>
      </c>
      <c r="E38" s="181"/>
      <c r="F38" s="181"/>
      <c r="G38" s="181"/>
      <c r="H38" s="181"/>
      <c r="I38" s="181"/>
      <c r="J38" s="181"/>
      <c r="K38" s="181"/>
      <c r="L38" s="181"/>
      <c r="M38" s="181"/>
      <c r="N38" s="181"/>
      <c r="O38" s="182" t="str">
        <f t="shared" si="6"/>
        <v/>
      </c>
      <c r="Q38" s="75">
        <v>28</v>
      </c>
      <c r="R38" s="189" t="str">
        <v/>
      </c>
      <c r="S38" s="189" t="str">
        <f>IF($R38="","",IF($R38-発電計画!E$33&gt;発電計画!E$19,発電計画!E$19,$R38-発電計画!E$33))</f>
        <v/>
      </c>
      <c r="T38" s="189" t="str">
        <f>IF($R38="","",IF($R38-発電計画!F$33&gt;発電計画!F$19,発電計画!F$19,$R38-発電計画!F$33))</f>
        <v/>
      </c>
      <c r="U38" s="185" t="str">
        <f>IF($R38="","",IF($R38-発電計画!G$33&gt;発電計画!G$19,発電計画!G$19,$R38-発電計画!G$33))</f>
        <v/>
      </c>
      <c r="V38" s="74"/>
      <c r="W38" s="188"/>
      <c r="X38" s="23"/>
      <c r="Y38" s="188"/>
      <c r="Z38" s="23"/>
      <c r="AA38" s="188"/>
      <c r="AB38" s="23"/>
      <c r="AC38" s="188"/>
      <c r="AD38" s="23"/>
      <c r="AE38" s="188"/>
      <c r="AF38" s="23"/>
      <c r="AG38" s="188"/>
    </row>
    <row r="39" spans="1:33" ht="20.100000000000001" customHeight="1">
      <c r="A39" s="21" t="e">
        <f>_xlfn.RANK.EQ(O39,$O$11:$O$375)+COUNTIF($O$11:O39,O39)-1</f>
        <v>#VALUE!</v>
      </c>
      <c r="C39" s="67">
        <v>45658</v>
      </c>
      <c r="D39" s="20">
        <v>45686</v>
      </c>
      <c r="E39" s="181"/>
      <c r="F39" s="181"/>
      <c r="G39" s="181"/>
      <c r="H39" s="181"/>
      <c r="I39" s="181"/>
      <c r="J39" s="181"/>
      <c r="K39" s="181"/>
      <c r="L39" s="181"/>
      <c r="M39" s="181"/>
      <c r="N39" s="181"/>
      <c r="O39" s="182" t="str">
        <f t="shared" si="6"/>
        <v/>
      </c>
      <c r="Q39" s="75">
        <v>29</v>
      </c>
      <c r="R39" s="189" t="str">
        <v/>
      </c>
      <c r="S39" s="189" t="str">
        <f>IF($R39="","",IF($R39-発電計画!E$33&gt;発電計画!E$19,発電計画!E$19,$R39-発電計画!E$33))</f>
        <v/>
      </c>
      <c r="T39" s="189" t="str">
        <f>IF($R39="","",IF($R39-発電計画!F$33&gt;発電計画!F$19,発電計画!F$19,$R39-発電計画!F$33))</f>
        <v/>
      </c>
      <c r="U39" s="185" t="str">
        <f>IF($R39="","",IF($R39-発電計画!G$33&gt;発電計画!G$19,発電計画!G$19,$R39-発電計画!G$33))</f>
        <v/>
      </c>
      <c r="V39" s="74"/>
      <c r="W39" s="188"/>
      <c r="X39" s="23"/>
      <c r="Y39" s="188"/>
      <c r="Z39" s="23"/>
      <c r="AA39" s="188"/>
      <c r="AB39" s="23"/>
      <c r="AC39" s="188"/>
      <c r="AD39" s="23"/>
      <c r="AE39" s="188"/>
      <c r="AF39" s="23"/>
      <c r="AG39" s="188"/>
    </row>
    <row r="40" spans="1:33" ht="20.100000000000001" customHeight="1">
      <c r="A40" s="21" t="e">
        <f>_xlfn.RANK.EQ(O40,$O$11:$O$375)+COUNTIF($O$11:O40,O40)-1</f>
        <v>#VALUE!</v>
      </c>
      <c r="C40" s="67">
        <v>45658</v>
      </c>
      <c r="D40" s="20">
        <v>45687</v>
      </c>
      <c r="E40" s="181"/>
      <c r="F40" s="181"/>
      <c r="G40" s="181"/>
      <c r="H40" s="181"/>
      <c r="I40" s="181"/>
      <c r="J40" s="181"/>
      <c r="K40" s="181"/>
      <c r="L40" s="181"/>
      <c r="M40" s="181"/>
      <c r="N40" s="181"/>
      <c r="O40" s="182" t="str">
        <f t="shared" si="6"/>
        <v/>
      </c>
      <c r="Q40" s="75">
        <v>30</v>
      </c>
      <c r="R40" s="189" t="str">
        <v/>
      </c>
      <c r="S40" s="189" t="str">
        <f>IF($R40="","",IF($R40-発電計画!E$33&gt;発電計画!E$19,発電計画!E$19,$R40-発電計画!E$33))</f>
        <v/>
      </c>
      <c r="T40" s="189" t="str">
        <f>IF($R40="","",IF($R40-発電計画!F$33&gt;発電計画!F$19,発電計画!F$19,$R40-発電計画!F$33))</f>
        <v/>
      </c>
      <c r="U40" s="185" t="str">
        <f>IF($R40="","",IF($R40-発電計画!G$33&gt;発電計画!G$19,発電計画!G$19,$R40-発電計画!G$33))</f>
        <v/>
      </c>
      <c r="V40" s="74"/>
      <c r="W40" s="188"/>
      <c r="X40" s="23"/>
      <c r="Y40" s="188"/>
      <c r="Z40" s="23"/>
      <c r="AA40" s="188"/>
      <c r="AB40" s="23"/>
      <c r="AC40" s="188"/>
      <c r="AD40" s="23"/>
      <c r="AE40" s="188"/>
      <c r="AF40" s="23"/>
      <c r="AG40" s="188"/>
    </row>
    <row r="41" spans="1:33" ht="20.100000000000001" customHeight="1">
      <c r="A41" s="21" t="e">
        <f>_xlfn.RANK.EQ(O41,$O$11:$O$375)+COUNTIF($O$11:O41,O41)-1</f>
        <v>#VALUE!</v>
      </c>
      <c r="C41" s="67">
        <v>45658</v>
      </c>
      <c r="D41" s="20">
        <v>45688</v>
      </c>
      <c r="E41" s="181"/>
      <c r="F41" s="181"/>
      <c r="G41" s="181"/>
      <c r="H41" s="181"/>
      <c r="I41" s="181"/>
      <c r="J41" s="181"/>
      <c r="K41" s="181"/>
      <c r="L41" s="181"/>
      <c r="M41" s="181"/>
      <c r="N41" s="181"/>
      <c r="O41" s="182" t="str">
        <f t="shared" si="6"/>
        <v/>
      </c>
      <c r="Q41" s="75">
        <v>31</v>
      </c>
      <c r="R41" s="189" t="str">
        <v/>
      </c>
      <c r="S41" s="189" t="str">
        <f>IF($R41="","",IF($R41-発電計画!E$33&gt;発電計画!E$19,発電計画!E$19,$R41-発電計画!E$33))</f>
        <v/>
      </c>
      <c r="T41" s="189" t="str">
        <f>IF($R41="","",IF($R41-発電計画!F$33&gt;発電計画!F$19,発電計画!F$19,$R41-発電計画!F$33))</f>
        <v/>
      </c>
      <c r="U41" s="185" t="str">
        <f>IF($R41="","",IF($R41-発電計画!G$33&gt;発電計画!G$19,発電計画!G$19,$R41-発電計画!G$33))</f>
        <v/>
      </c>
      <c r="V41" s="74"/>
      <c r="W41" s="188"/>
      <c r="X41" s="23"/>
      <c r="Y41" s="188"/>
      <c r="Z41" s="23"/>
      <c r="AA41" s="188"/>
      <c r="AB41" s="23"/>
      <c r="AC41" s="188"/>
      <c r="AD41" s="23"/>
      <c r="AE41" s="188"/>
      <c r="AF41" s="23"/>
      <c r="AG41" s="188"/>
    </row>
    <row r="42" spans="1:33" ht="20.100000000000001" customHeight="1">
      <c r="A42" s="21" t="e">
        <f>_xlfn.RANK.EQ(O42,$O$11:$O$375)+COUNTIF($O$11:O42,O42)-1</f>
        <v>#VALUE!</v>
      </c>
      <c r="C42" s="67">
        <v>45689</v>
      </c>
      <c r="D42" s="20">
        <v>45689</v>
      </c>
      <c r="E42" s="181"/>
      <c r="F42" s="181"/>
      <c r="G42" s="181"/>
      <c r="H42" s="181"/>
      <c r="I42" s="181"/>
      <c r="J42" s="181"/>
      <c r="K42" s="181"/>
      <c r="L42" s="181"/>
      <c r="M42" s="181"/>
      <c r="N42" s="181"/>
      <c r="O42" s="182" t="str">
        <f t="shared" si="6"/>
        <v/>
      </c>
      <c r="Q42" s="75">
        <v>32</v>
      </c>
      <c r="R42" s="189" t="str">
        <v/>
      </c>
      <c r="S42" s="189" t="str">
        <f>IF($R42="","",IF($R42-発電計画!E$33&gt;発電計画!E$19,発電計画!E$19,$R42-発電計画!E$33))</f>
        <v/>
      </c>
      <c r="T42" s="189" t="str">
        <f>IF($R42="","",IF($R42-発電計画!F$33&gt;発電計画!F$19,発電計画!F$19,$R42-発電計画!F$33))</f>
        <v/>
      </c>
      <c r="U42" s="185" t="str">
        <f>IF($R42="","",IF($R42-発電計画!G$33&gt;発電計画!G$19,発電計画!G$19,$R42-発電計画!G$33))</f>
        <v/>
      </c>
      <c r="V42" s="74"/>
      <c r="W42" s="188"/>
      <c r="X42" s="23"/>
      <c r="Y42" s="188"/>
      <c r="Z42" s="23"/>
      <c r="AA42" s="188"/>
      <c r="AB42" s="23"/>
      <c r="AC42" s="188"/>
      <c r="AD42" s="23"/>
      <c r="AE42" s="188"/>
      <c r="AF42" s="23"/>
      <c r="AG42" s="188"/>
    </row>
    <row r="43" spans="1:33" ht="20.100000000000001" customHeight="1">
      <c r="A43" s="21" t="e">
        <f>_xlfn.RANK.EQ(O43,$O$11:$O$375)+COUNTIF($O$11:O43,O43)-1</f>
        <v>#VALUE!</v>
      </c>
      <c r="C43" s="67">
        <v>45689</v>
      </c>
      <c r="D43" s="20">
        <v>45690</v>
      </c>
      <c r="E43" s="181"/>
      <c r="F43" s="181"/>
      <c r="G43" s="181"/>
      <c r="H43" s="181"/>
      <c r="I43" s="181"/>
      <c r="J43" s="181"/>
      <c r="K43" s="181"/>
      <c r="L43" s="181"/>
      <c r="M43" s="181"/>
      <c r="N43" s="181"/>
      <c r="O43" s="182" t="str">
        <f t="shared" si="6"/>
        <v/>
      </c>
      <c r="Q43" s="75">
        <v>33</v>
      </c>
      <c r="R43" s="189" t="str">
        <v/>
      </c>
      <c r="S43" s="189" t="str">
        <f>IF($R43="","",IF($R43-発電計画!E$33&gt;発電計画!E$19,発電計画!E$19,$R43-発電計画!E$33))</f>
        <v/>
      </c>
      <c r="T43" s="189" t="str">
        <f>IF($R43="","",IF($R43-発電計画!F$33&gt;発電計画!F$19,発電計画!F$19,$R43-発電計画!F$33))</f>
        <v/>
      </c>
      <c r="U43" s="185" t="str">
        <f>IF($R43="","",IF($R43-発電計画!G$33&gt;発電計画!G$19,発電計画!G$19,$R43-発電計画!G$33))</f>
        <v/>
      </c>
      <c r="V43" s="74"/>
      <c r="W43" s="188"/>
      <c r="X43" s="23"/>
      <c r="Y43" s="188"/>
      <c r="Z43" s="23"/>
      <c r="AA43" s="188"/>
      <c r="AB43" s="23"/>
      <c r="AC43" s="188"/>
      <c r="AD43" s="23"/>
      <c r="AE43" s="188"/>
      <c r="AF43" s="23"/>
      <c r="AG43" s="188"/>
    </row>
    <row r="44" spans="1:33" ht="20.100000000000001" customHeight="1">
      <c r="A44" s="21" t="e">
        <f>_xlfn.RANK.EQ(O44,$O$11:$O$375)+COUNTIF($O$11:O44,O44)-1</f>
        <v>#VALUE!</v>
      </c>
      <c r="C44" s="67">
        <v>45689</v>
      </c>
      <c r="D44" s="20">
        <v>45691</v>
      </c>
      <c r="E44" s="181"/>
      <c r="F44" s="181"/>
      <c r="G44" s="181"/>
      <c r="H44" s="181"/>
      <c r="I44" s="181"/>
      <c r="J44" s="181"/>
      <c r="K44" s="181"/>
      <c r="L44" s="181"/>
      <c r="M44" s="181"/>
      <c r="N44" s="181"/>
      <c r="O44" s="182" t="str">
        <f t="shared" si="6"/>
        <v/>
      </c>
      <c r="Q44" s="75">
        <v>34</v>
      </c>
      <c r="R44" s="189" t="str">
        <v/>
      </c>
      <c r="S44" s="189" t="str">
        <f>IF($R44="","",IF($R44-発電計画!E$33&gt;発電計画!E$19,発電計画!E$19,$R44-発電計画!E$33))</f>
        <v/>
      </c>
      <c r="T44" s="189" t="str">
        <f>IF($R44="","",IF($R44-発電計画!F$33&gt;発電計画!F$19,発電計画!F$19,$R44-発電計画!F$33))</f>
        <v/>
      </c>
      <c r="U44" s="185" t="str">
        <f>IF($R44="","",IF($R44-発電計画!G$33&gt;発電計画!G$19,発電計画!G$19,$R44-発電計画!G$33))</f>
        <v/>
      </c>
      <c r="V44" s="74"/>
      <c r="W44" s="188"/>
      <c r="X44" s="23"/>
      <c r="Y44" s="188"/>
      <c r="Z44" s="23"/>
      <c r="AA44" s="188"/>
      <c r="AB44" s="23"/>
      <c r="AC44" s="188"/>
      <c r="AD44" s="23"/>
      <c r="AE44" s="188"/>
      <c r="AF44" s="23"/>
      <c r="AG44" s="188"/>
    </row>
    <row r="45" spans="1:33" ht="20.100000000000001" customHeight="1">
      <c r="A45" s="21" t="e">
        <f>_xlfn.RANK.EQ(O45,$O$11:$O$375)+COUNTIF($O$11:O45,O45)-1</f>
        <v>#VALUE!</v>
      </c>
      <c r="C45" s="67">
        <v>45689</v>
      </c>
      <c r="D45" s="20">
        <v>45692</v>
      </c>
      <c r="E45" s="181"/>
      <c r="F45" s="181"/>
      <c r="G45" s="181"/>
      <c r="H45" s="181"/>
      <c r="I45" s="181"/>
      <c r="J45" s="181"/>
      <c r="K45" s="181"/>
      <c r="L45" s="181"/>
      <c r="M45" s="181"/>
      <c r="N45" s="181"/>
      <c r="O45" s="182" t="str">
        <f t="shared" si="6"/>
        <v/>
      </c>
      <c r="Q45" s="75">
        <v>35</v>
      </c>
      <c r="R45" s="189" t="str">
        <v/>
      </c>
      <c r="S45" s="189" t="str">
        <f>IF($R45="","",IF($R45-発電計画!E$33&gt;発電計画!E$19,発電計画!E$19,$R45-発電計画!E$33))</f>
        <v/>
      </c>
      <c r="T45" s="189" t="str">
        <f>IF($R45="","",IF($R45-発電計画!F$33&gt;発電計画!F$19,発電計画!F$19,$R45-発電計画!F$33))</f>
        <v/>
      </c>
      <c r="U45" s="185" t="str">
        <f>IF($R45="","",IF($R45-発電計画!G$33&gt;発電計画!G$19,発電計画!G$19,$R45-発電計画!G$33))</f>
        <v/>
      </c>
      <c r="V45" s="74">
        <f>$Q45</f>
        <v>35</v>
      </c>
      <c r="W45" s="188" t="str">
        <f>$R45</f>
        <v/>
      </c>
      <c r="X45" s="23">
        <f>$Q45</f>
        <v>35</v>
      </c>
      <c r="Y45" s="188" t="str">
        <f>$R$45</f>
        <v/>
      </c>
      <c r="Z45" s="23"/>
      <c r="AA45" s="188"/>
      <c r="AB45" s="23"/>
      <c r="AC45" s="188"/>
      <c r="AD45" s="23"/>
      <c r="AE45" s="188"/>
      <c r="AF45" s="23"/>
      <c r="AG45" s="188"/>
    </row>
    <row r="46" spans="1:33" ht="20.100000000000001" customHeight="1">
      <c r="A46" s="21" t="e">
        <f>_xlfn.RANK.EQ(O46,$O$11:$O$375)+COUNTIF($O$11:O46,O46)-1</f>
        <v>#VALUE!</v>
      </c>
      <c r="C46" s="67">
        <v>45689</v>
      </c>
      <c r="D46" s="20">
        <v>45693</v>
      </c>
      <c r="E46" s="181"/>
      <c r="F46" s="181"/>
      <c r="G46" s="181"/>
      <c r="H46" s="181"/>
      <c r="I46" s="181"/>
      <c r="J46" s="181"/>
      <c r="K46" s="181"/>
      <c r="L46" s="181"/>
      <c r="M46" s="181"/>
      <c r="N46" s="181"/>
      <c r="O46" s="182" t="str">
        <f t="shared" si="6"/>
        <v/>
      </c>
      <c r="Q46" s="75">
        <v>36</v>
      </c>
      <c r="R46" s="189" t="str">
        <v/>
      </c>
      <c r="S46" s="189" t="str">
        <f>IF($R46="","",IF($R46-発電計画!E$33&gt;発電計画!E$19,発電計画!E$19,$R46-発電計画!E$33))</f>
        <v/>
      </c>
      <c r="T46" s="189" t="str">
        <f>IF($R46="","",IF($R46-発電計画!F$33&gt;発電計画!F$19,発電計画!F$19,$R46-発電計画!F$33))</f>
        <v/>
      </c>
      <c r="U46" s="185" t="str">
        <f>IF($R46="","",IF($R46-発電計画!G$33&gt;発電計画!G$19,発電計画!G$19,$R46-発電計画!G$33))</f>
        <v/>
      </c>
      <c r="V46" s="74"/>
      <c r="W46" s="188"/>
      <c r="X46" s="23"/>
      <c r="Y46" s="188"/>
      <c r="Z46" s="23"/>
      <c r="AA46" s="188"/>
      <c r="AB46" s="23"/>
      <c r="AC46" s="188"/>
      <c r="AD46" s="23"/>
      <c r="AE46" s="188"/>
      <c r="AF46" s="23"/>
      <c r="AG46" s="188"/>
    </row>
    <row r="47" spans="1:33" ht="20.100000000000001" customHeight="1">
      <c r="A47" s="21" t="e">
        <f>_xlfn.RANK.EQ(O47,$O$11:$O$375)+COUNTIF($O$11:O47,O47)-1</f>
        <v>#VALUE!</v>
      </c>
      <c r="C47" s="67">
        <v>45689</v>
      </c>
      <c r="D47" s="20">
        <v>45694</v>
      </c>
      <c r="E47" s="181"/>
      <c r="F47" s="181"/>
      <c r="G47" s="181"/>
      <c r="H47" s="181"/>
      <c r="I47" s="181"/>
      <c r="J47" s="181"/>
      <c r="K47" s="181"/>
      <c r="L47" s="181"/>
      <c r="M47" s="181"/>
      <c r="N47" s="181"/>
      <c r="O47" s="182" t="str">
        <f t="shared" si="6"/>
        <v/>
      </c>
      <c r="Q47" s="75">
        <v>37</v>
      </c>
      <c r="R47" s="189" t="str">
        <v/>
      </c>
      <c r="S47" s="189" t="str">
        <f>IF($R47="","",IF($R47-発電計画!E$33&gt;発電計画!E$19,発電計画!E$19,$R47-発電計画!E$33))</f>
        <v/>
      </c>
      <c r="T47" s="189" t="str">
        <f>IF($R47="","",IF($R47-発電計画!F$33&gt;発電計画!F$19,発電計画!F$19,$R47-発電計画!F$33))</f>
        <v/>
      </c>
      <c r="U47" s="185" t="str">
        <f>IF($R47="","",IF($R47-発電計画!G$33&gt;発電計画!G$19,発電計画!G$19,$R47-発電計画!G$33))</f>
        <v/>
      </c>
      <c r="V47" s="74"/>
      <c r="W47" s="188"/>
      <c r="X47" s="23"/>
      <c r="Y47" s="188"/>
      <c r="Z47" s="23"/>
      <c r="AA47" s="188"/>
      <c r="AB47" s="23"/>
      <c r="AC47" s="188"/>
      <c r="AD47" s="23"/>
      <c r="AE47" s="188"/>
      <c r="AF47" s="23"/>
      <c r="AG47" s="188"/>
    </row>
    <row r="48" spans="1:33" ht="20.100000000000001" customHeight="1">
      <c r="A48" s="21" t="e">
        <f>_xlfn.RANK.EQ(O48,$O$11:$O$375)+COUNTIF($O$11:O48,O48)-1</f>
        <v>#VALUE!</v>
      </c>
      <c r="C48" s="67">
        <v>45689</v>
      </c>
      <c r="D48" s="20">
        <v>45695</v>
      </c>
      <c r="E48" s="181"/>
      <c r="F48" s="181"/>
      <c r="G48" s="181"/>
      <c r="H48" s="181"/>
      <c r="I48" s="181"/>
      <c r="J48" s="181"/>
      <c r="K48" s="181"/>
      <c r="L48" s="181"/>
      <c r="M48" s="181"/>
      <c r="N48" s="181"/>
      <c r="O48" s="182" t="str">
        <f t="shared" si="6"/>
        <v/>
      </c>
      <c r="Q48" s="75">
        <v>38</v>
      </c>
      <c r="R48" s="189" t="str">
        <v/>
      </c>
      <c r="S48" s="189" t="str">
        <f>IF($R48="","",IF($R48-発電計画!E$33&gt;発電計画!E$19,発電計画!E$19,$R48-発電計画!E$33))</f>
        <v/>
      </c>
      <c r="T48" s="189" t="str">
        <f>IF($R48="","",IF($R48-発電計画!F$33&gt;発電計画!F$19,発電計画!F$19,$R48-発電計画!F$33))</f>
        <v/>
      </c>
      <c r="U48" s="185" t="str">
        <f>IF($R48="","",IF($R48-発電計画!G$33&gt;発電計画!G$19,発電計画!G$19,$R48-発電計画!G$33))</f>
        <v/>
      </c>
      <c r="V48" s="74"/>
      <c r="W48" s="188"/>
      <c r="X48" s="23"/>
      <c r="Y48" s="188"/>
      <c r="Z48" s="23"/>
      <c r="AA48" s="188"/>
      <c r="AB48" s="23"/>
      <c r="AC48" s="188"/>
      <c r="AD48" s="23"/>
      <c r="AE48" s="188"/>
      <c r="AF48" s="23"/>
      <c r="AG48" s="188"/>
    </row>
    <row r="49" spans="1:33" ht="20.100000000000001" customHeight="1">
      <c r="A49" s="21" t="e">
        <f>_xlfn.RANK.EQ(O49,$O$11:$O$375)+COUNTIF($O$11:O49,O49)-1</f>
        <v>#VALUE!</v>
      </c>
      <c r="C49" s="67">
        <v>45689</v>
      </c>
      <c r="D49" s="20">
        <v>45696</v>
      </c>
      <c r="E49" s="181"/>
      <c r="F49" s="181"/>
      <c r="G49" s="181"/>
      <c r="H49" s="181"/>
      <c r="I49" s="181"/>
      <c r="J49" s="181"/>
      <c r="K49" s="181"/>
      <c r="L49" s="181"/>
      <c r="M49" s="181"/>
      <c r="N49" s="181"/>
      <c r="O49" s="182" t="str">
        <f t="shared" si="6"/>
        <v/>
      </c>
      <c r="Q49" s="75">
        <v>39</v>
      </c>
      <c r="R49" s="189" t="str">
        <v/>
      </c>
      <c r="S49" s="189" t="str">
        <f>IF($R49="","",IF($R49-発電計画!E$33&gt;発電計画!E$19,発電計画!E$19,$R49-発電計画!E$33))</f>
        <v/>
      </c>
      <c r="T49" s="189" t="str">
        <f>IF($R49="","",IF($R49-発電計画!F$33&gt;発電計画!F$19,発電計画!F$19,$R49-発電計画!F$33))</f>
        <v/>
      </c>
      <c r="U49" s="185" t="str">
        <f>IF($R49="","",IF($R49-発電計画!G$33&gt;発電計画!G$19,発電計画!G$19,$R49-発電計画!G$33))</f>
        <v/>
      </c>
      <c r="V49" s="74"/>
      <c r="W49" s="188"/>
      <c r="X49" s="23"/>
      <c r="Y49" s="188"/>
      <c r="Z49" s="23"/>
      <c r="AA49" s="188"/>
      <c r="AB49" s="23"/>
      <c r="AC49" s="188"/>
      <c r="AD49" s="23"/>
      <c r="AE49" s="188"/>
      <c r="AF49" s="23"/>
      <c r="AG49" s="188"/>
    </row>
    <row r="50" spans="1:33" ht="20.100000000000001" customHeight="1">
      <c r="A50" s="21" t="e">
        <f>_xlfn.RANK.EQ(O50,$O$11:$O$375)+COUNTIF($O$11:O50,O50)-1</f>
        <v>#VALUE!</v>
      </c>
      <c r="C50" s="67">
        <v>45689</v>
      </c>
      <c r="D50" s="20">
        <v>45697</v>
      </c>
      <c r="E50" s="181"/>
      <c r="F50" s="181"/>
      <c r="G50" s="181"/>
      <c r="H50" s="181"/>
      <c r="I50" s="181"/>
      <c r="J50" s="181"/>
      <c r="K50" s="181"/>
      <c r="L50" s="181"/>
      <c r="M50" s="181"/>
      <c r="N50" s="181"/>
      <c r="O50" s="182" t="str">
        <f t="shared" si="6"/>
        <v/>
      </c>
      <c r="Q50" s="75">
        <v>40</v>
      </c>
      <c r="R50" s="189" t="str">
        <v/>
      </c>
      <c r="S50" s="189" t="str">
        <f>IF($R50="","",IF($R50-発電計画!E$33&gt;発電計画!E$19,発電計画!E$19,$R50-発電計画!E$33))</f>
        <v/>
      </c>
      <c r="T50" s="189" t="str">
        <f>IF($R50="","",IF($R50-発電計画!F$33&gt;発電計画!F$19,発電計画!F$19,$R50-発電計画!F$33))</f>
        <v/>
      </c>
      <c r="U50" s="185" t="str">
        <f>IF($R50="","",IF($R50-発電計画!G$33&gt;発電計画!G$19,発電計画!G$19,$R50-発電計画!G$33))</f>
        <v/>
      </c>
      <c r="V50" s="74"/>
      <c r="W50" s="188"/>
      <c r="X50" s="23"/>
      <c r="Y50" s="188"/>
      <c r="Z50" s="23"/>
      <c r="AA50" s="188"/>
      <c r="AB50" s="23"/>
      <c r="AC50" s="188"/>
      <c r="AD50" s="23"/>
      <c r="AE50" s="188"/>
      <c r="AF50" s="23"/>
      <c r="AG50" s="188"/>
    </row>
    <row r="51" spans="1:33" ht="20.100000000000001" customHeight="1">
      <c r="A51" s="21" t="e">
        <f>_xlfn.RANK.EQ(O51,$O$11:$O$375)+COUNTIF($O$11:O51,O51)-1</f>
        <v>#VALUE!</v>
      </c>
      <c r="C51" s="67">
        <v>45689</v>
      </c>
      <c r="D51" s="20">
        <v>45698</v>
      </c>
      <c r="E51" s="181"/>
      <c r="F51" s="181"/>
      <c r="G51" s="181"/>
      <c r="H51" s="181"/>
      <c r="I51" s="181"/>
      <c r="J51" s="181"/>
      <c r="K51" s="181"/>
      <c r="L51" s="181"/>
      <c r="M51" s="181"/>
      <c r="N51" s="181"/>
      <c r="O51" s="182" t="str">
        <f t="shared" si="6"/>
        <v/>
      </c>
      <c r="Q51" s="75">
        <v>41</v>
      </c>
      <c r="R51" s="189" t="str">
        <v/>
      </c>
      <c r="S51" s="189" t="str">
        <f>IF($R51="","",IF($R51-発電計画!E$33&gt;発電計画!E$19,発電計画!E$19,$R51-発電計画!E$33))</f>
        <v/>
      </c>
      <c r="T51" s="189" t="str">
        <f>IF($R51="","",IF($R51-発電計画!F$33&gt;発電計画!F$19,発電計画!F$19,$R51-発電計画!F$33))</f>
        <v/>
      </c>
      <c r="U51" s="185" t="str">
        <f>IF($R51="","",IF($R51-発電計画!G$33&gt;発電計画!G$19,発電計画!G$19,$R51-発電計画!G$33))</f>
        <v/>
      </c>
      <c r="V51" s="74"/>
      <c r="W51" s="188"/>
      <c r="X51" s="23"/>
      <c r="Y51" s="188"/>
      <c r="Z51" s="23"/>
      <c r="AA51" s="188"/>
      <c r="AB51" s="23"/>
      <c r="AC51" s="188"/>
      <c r="AD51" s="23"/>
      <c r="AE51" s="188"/>
      <c r="AF51" s="23"/>
      <c r="AG51" s="188"/>
    </row>
    <row r="52" spans="1:33" ht="20.100000000000001" customHeight="1">
      <c r="A52" s="21" t="e">
        <f>_xlfn.RANK.EQ(O52,$O$11:$O$375)+COUNTIF($O$11:O52,O52)-1</f>
        <v>#VALUE!</v>
      </c>
      <c r="C52" s="67">
        <v>45689</v>
      </c>
      <c r="D52" s="20">
        <v>45699</v>
      </c>
      <c r="E52" s="181"/>
      <c r="F52" s="181"/>
      <c r="G52" s="181"/>
      <c r="H52" s="181"/>
      <c r="I52" s="181"/>
      <c r="J52" s="181"/>
      <c r="K52" s="181"/>
      <c r="L52" s="181"/>
      <c r="M52" s="181"/>
      <c r="N52" s="181"/>
      <c r="O52" s="182" t="str">
        <f t="shared" si="6"/>
        <v/>
      </c>
      <c r="Q52" s="75">
        <v>42</v>
      </c>
      <c r="R52" s="189" t="str">
        <v/>
      </c>
      <c r="S52" s="189" t="str">
        <f>IF($R52="","",IF($R52-発電計画!E$33&gt;発電計画!E$19,発電計画!E$19,$R52-発電計画!E$33))</f>
        <v/>
      </c>
      <c r="T52" s="189" t="str">
        <f>IF($R52="","",IF($R52-発電計画!F$33&gt;発電計画!F$19,発電計画!F$19,$R52-発電計画!F$33))</f>
        <v/>
      </c>
      <c r="U52" s="185" t="str">
        <f>IF($R52="","",IF($R52-発電計画!G$33&gt;発電計画!G$19,発電計画!G$19,$R52-発電計画!G$33))</f>
        <v/>
      </c>
      <c r="V52" s="74"/>
      <c r="W52" s="188"/>
      <c r="X52" s="23"/>
      <c r="Y52" s="188"/>
      <c r="Z52" s="23"/>
      <c r="AA52" s="188"/>
      <c r="AB52" s="23"/>
      <c r="AC52" s="188"/>
      <c r="AD52" s="23"/>
      <c r="AE52" s="188"/>
      <c r="AF52" s="23"/>
      <c r="AG52" s="188"/>
    </row>
    <row r="53" spans="1:33" ht="20.100000000000001" customHeight="1">
      <c r="A53" s="21" t="e">
        <f>_xlfn.RANK.EQ(O53,$O$11:$O$375)+COUNTIF($O$11:O53,O53)-1</f>
        <v>#VALUE!</v>
      </c>
      <c r="C53" s="67">
        <v>45689</v>
      </c>
      <c r="D53" s="20">
        <v>45700</v>
      </c>
      <c r="E53" s="181"/>
      <c r="F53" s="181"/>
      <c r="G53" s="181"/>
      <c r="H53" s="181"/>
      <c r="I53" s="181"/>
      <c r="J53" s="181"/>
      <c r="K53" s="181"/>
      <c r="L53" s="181"/>
      <c r="M53" s="181"/>
      <c r="N53" s="181"/>
      <c r="O53" s="182" t="str">
        <f t="shared" si="6"/>
        <v/>
      </c>
      <c r="Q53" s="75">
        <v>43</v>
      </c>
      <c r="R53" s="189" t="str">
        <v/>
      </c>
      <c r="S53" s="189" t="str">
        <f>IF($R53="","",IF($R53-発電計画!E$33&gt;発電計画!E$19,発電計画!E$19,$R53-発電計画!E$33))</f>
        <v/>
      </c>
      <c r="T53" s="189" t="str">
        <f>IF($R53="","",IF($R53-発電計画!F$33&gt;発電計画!F$19,発電計画!F$19,$R53-発電計画!F$33))</f>
        <v/>
      </c>
      <c r="U53" s="185" t="str">
        <f>IF($R53="","",IF($R53-発電計画!G$33&gt;発電計画!G$19,発電計画!G$19,$R53-発電計画!G$33))</f>
        <v/>
      </c>
      <c r="V53" s="74"/>
      <c r="W53" s="188"/>
      <c r="X53" s="23"/>
      <c r="Y53" s="188"/>
      <c r="Z53" s="23"/>
      <c r="AA53" s="188"/>
      <c r="AB53" s="23"/>
      <c r="AC53" s="188"/>
      <c r="AD53" s="23"/>
      <c r="AE53" s="188"/>
      <c r="AF53" s="23"/>
      <c r="AG53" s="188"/>
    </row>
    <row r="54" spans="1:33" ht="20.100000000000001" customHeight="1">
      <c r="A54" s="21" t="e">
        <f>_xlfn.RANK.EQ(O54,$O$11:$O$375)+COUNTIF($O$11:O54,O54)-1</f>
        <v>#VALUE!</v>
      </c>
      <c r="C54" s="67">
        <v>45689</v>
      </c>
      <c r="D54" s="20">
        <v>45701</v>
      </c>
      <c r="E54" s="181"/>
      <c r="F54" s="181"/>
      <c r="G54" s="181"/>
      <c r="H54" s="181"/>
      <c r="I54" s="181"/>
      <c r="J54" s="181"/>
      <c r="K54" s="181"/>
      <c r="L54" s="181"/>
      <c r="M54" s="181"/>
      <c r="N54" s="181"/>
      <c r="O54" s="182" t="str">
        <f t="shared" si="6"/>
        <v/>
      </c>
      <c r="Q54" s="75">
        <v>44</v>
      </c>
      <c r="R54" s="189" t="str">
        <v/>
      </c>
      <c r="S54" s="189" t="str">
        <f>IF($R54="","",IF($R54-発電計画!E$33&gt;発電計画!E$19,発電計画!E$19,$R54-発電計画!E$33))</f>
        <v/>
      </c>
      <c r="T54" s="189" t="str">
        <f>IF($R54="","",IF($R54-発電計画!F$33&gt;発電計画!F$19,発電計画!F$19,$R54-発電計画!F$33))</f>
        <v/>
      </c>
      <c r="U54" s="185" t="str">
        <f>IF($R54="","",IF($R54-発電計画!G$33&gt;発電計画!G$19,発電計画!G$19,$R54-発電計画!G$33))</f>
        <v/>
      </c>
      <c r="V54" s="74"/>
      <c r="W54" s="188"/>
      <c r="X54" s="23"/>
      <c r="Y54" s="188"/>
      <c r="Z54" s="23"/>
      <c r="AA54" s="188"/>
      <c r="AB54" s="23"/>
      <c r="AC54" s="188"/>
      <c r="AD54" s="23"/>
      <c r="AE54" s="188"/>
      <c r="AF54" s="23"/>
      <c r="AG54" s="188"/>
    </row>
    <row r="55" spans="1:33" ht="20.100000000000001" customHeight="1">
      <c r="A55" s="21" t="e">
        <f>_xlfn.RANK.EQ(O55,$O$11:$O$375)+COUNTIF($O$11:O55,O55)-1</f>
        <v>#VALUE!</v>
      </c>
      <c r="C55" s="67">
        <v>45689</v>
      </c>
      <c r="D55" s="20">
        <v>45702</v>
      </c>
      <c r="E55" s="181"/>
      <c r="F55" s="181"/>
      <c r="G55" s="181"/>
      <c r="H55" s="181"/>
      <c r="I55" s="181"/>
      <c r="J55" s="181"/>
      <c r="K55" s="181"/>
      <c r="L55" s="181"/>
      <c r="M55" s="181"/>
      <c r="N55" s="181"/>
      <c r="O55" s="182" t="str">
        <f t="shared" si="6"/>
        <v/>
      </c>
      <c r="Q55" s="75">
        <v>45</v>
      </c>
      <c r="R55" s="189" t="str">
        <v/>
      </c>
      <c r="S55" s="189" t="str">
        <f>IF($R55="","",IF($R55-発電計画!E$33&gt;発電計画!E$19,発電計画!E$19,$R55-発電計画!E$33))</f>
        <v/>
      </c>
      <c r="T55" s="189" t="str">
        <f>IF($R55="","",IF($R55-発電計画!F$33&gt;発電計画!F$19,発電計画!F$19,$R55-発電計画!F$33))</f>
        <v/>
      </c>
      <c r="U55" s="185" t="str">
        <f>IF($R55="","",IF($R55-発電計画!G$33&gt;発電計画!G$19,発電計画!G$19,$R55-発電計画!G$33))</f>
        <v/>
      </c>
      <c r="V55" s="74"/>
      <c r="W55" s="188"/>
      <c r="X55" s="23"/>
      <c r="Y55" s="188"/>
      <c r="Z55" s="23"/>
      <c r="AA55" s="188"/>
      <c r="AB55" s="23"/>
      <c r="AC55" s="188"/>
      <c r="AD55" s="23"/>
      <c r="AE55" s="188"/>
      <c r="AF55" s="23"/>
      <c r="AG55" s="188"/>
    </row>
    <row r="56" spans="1:33" ht="20.100000000000001" customHeight="1">
      <c r="A56" s="21" t="e">
        <f>_xlfn.RANK.EQ(O56,$O$11:$O$375)+COUNTIF($O$11:O56,O56)-1</f>
        <v>#VALUE!</v>
      </c>
      <c r="C56" s="67">
        <v>45689</v>
      </c>
      <c r="D56" s="20">
        <v>45703</v>
      </c>
      <c r="E56" s="181"/>
      <c r="F56" s="181"/>
      <c r="G56" s="181"/>
      <c r="H56" s="181"/>
      <c r="I56" s="181"/>
      <c r="J56" s="181"/>
      <c r="K56" s="181"/>
      <c r="L56" s="181"/>
      <c r="M56" s="181"/>
      <c r="N56" s="181"/>
      <c r="O56" s="182" t="str">
        <f t="shared" si="6"/>
        <v/>
      </c>
      <c r="Q56" s="75">
        <v>46</v>
      </c>
      <c r="R56" s="189" t="str">
        <v/>
      </c>
      <c r="S56" s="189" t="str">
        <f>IF($R56="","",IF($R56-発電計画!E$33&gt;発電計画!E$19,発電計画!E$19,$R56-発電計画!E$33))</f>
        <v/>
      </c>
      <c r="T56" s="189" t="str">
        <f>IF($R56="","",IF($R56-発電計画!F$33&gt;発電計画!F$19,発電計画!F$19,$R56-発電計画!F$33))</f>
        <v/>
      </c>
      <c r="U56" s="185" t="str">
        <f>IF($R56="","",IF($R56-発電計画!G$33&gt;発電計画!G$19,発電計画!G$19,$R56-発電計画!G$33))</f>
        <v/>
      </c>
      <c r="V56" s="74"/>
      <c r="W56" s="188"/>
      <c r="X56" s="23"/>
      <c r="Y56" s="188"/>
      <c r="Z56" s="23"/>
      <c r="AA56" s="188"/>
      <c r="AB56" s="23"/>
      <c r="AC56" s="188"/>
      <c r="AD56" s="23"/>
      <c r="AE56" s="188"/>
      <c r="AF56" s="23"/>
      <c r="AG56" s="188"/>
    </row>
    <row r="57" spans="1:33" ht="20.100000000000001" customHeight="1">
      <c r="A57" s="21" t="e">
        <f>_xlfn.RANK.EQ(O57,$O$11:$O$375)+COUNTIF($O$11:O57,O57)-1</f>
        <v>#VALUE!</v>
      </c>
      <c r="C57" s="67">
        <v>45689</v>
      </c>
      <c r="D57" s="20">
        <v>45704</v>
      </c>
      <c r="E57" s="181"/>
      <c r="F57" s="181"/>
      <c r="G57" s="181"/>
      <c r="H57" s="181"/>
      <c r="I57" s="181"/>
      <c r="J57" s="181"/>
      <c r="K57" s="181"/>
      <c r="L57" s="181"/>
      <c r="M57" s="181"/>
      <c r="N57" s="181"/>
      <c r="O57" s="182" t="str">
        <f t="shared" si="6"/>
        <v/>
      </c>
      <c r="Q57" s="75">
        <v>47</v>
      </c>
      <c r="R57" s="189" t="str">
        <v/>
      </c>
      <c r="S57" s="189" t="str">
        <f>IF($R57="","",IF($R57-発電計画!E$33&gt;発電計画!E$19,発電計画!E$19,$R57-発電計画!E$33))</f>
        <v/>
      </c>
      <c r="T57" s="189" t="str">
        <f>IF($R57="","",IF($R57-発電計画!F$33&gt;発電計画!F$19,発電計画!F$19,$R57-発電計画!F$33))</f>
        <v/>
      </c>
      <c r="U57" s="185" t="str">
        <f>IF($R57="","",IF($R57-発電計画!G$33&gt;発電計画!G$19,発電計画!G$19,$R57-発電計画!G$33))</f>
        <v/>
      </c>
      <c r="V57" s="74"/>
      <c r="W57" s="188"/>
      <c r="X57" s="23"/>
      <c r="Y57" s="188"/>
      <c r="Z57" s="23"/>
      <c r="AA57" s="188"/>
      <c r="AB57" s="23"/>
      <c r="AC57" s="188"/>
      <c r="AD57" s="23"/>
      <c r="AE57" s="188"/>
      <c r="AF57" s="23"/>
      <c r="AG57" s="188"/>
    </row>
    <row r="58" spans="1:33" ht="20.100000000000001" customHeight="1">
      <c r="A58" s="21" t="e">
        <f>_xlfn.RANK.EQ(O58,$O$11:$O$375)+COUNTIF($O$11:O58,O58)-1</f>
        <v>#VALUE!</v>
      </c>
      <c r="C58" s="67">
        <v>45689</v>
      </c>
      <c r="D58" s="20">
        <v>45705</v>
      </c>
      <c r="E58" s="181"/>
      <c r="F58" s="181"/>
      <c r="G58" s="181"/>
      <c r="H58" s="181"/>
      <c r="I58" s="181"/>
      <c r="J58" s="181"/>
      <c r="K58" s="181"/>
      <c r="L58" s="181"/>
      <c r="M58" s="181"/>
      <c r="N58" s="181"/>
      <c r="O58" s="182" t="str">
        <f t="shared" si="6"/>
        <v/>
      </c>
      <c r="Q58" s="75">
        <v>48</v>
      </c>
      <c r="R58" s="189" t="str">
        <v/>
      </c>
      <c r="S58" s="189" t="str">
        <f>IF($R58="","",IF($R58-発電計画!E$33&gt;発電計画!E$19,発電計画!E$19,$R58-発電計画!E$33))</f>
        <v/>
      </c>
      <c r="T58" s="189" t="str">
        <f>IF($R58="","",IF($R58-発電計画!F$33&gt;発電計画!F$19,発電計画!F$19,$R58-発電計画!F$33))</f>
        <v/>
      </c>
      <c r="U58" s="185" t="str">
        <f>IF($R58="","",IF($R58-発電計画!G$33&gt;発電計画!G$19,発電計画!G$19,$R58-発電計画!G$33))</f>
        <v/>
      </c>
      <c r="V58" s="74"/>
      <c r="W58" s="188"/>
      <c r="X58" s="23"/>
      <c r="Y58" s="188"/>
      <c r="Z58" s="23"/>
      <c r="AA58" s="188"/>
      <c r="AB58" s="23"/>
      <c r="AC58" s="188"/>
      <c r="AD58" s="23"/>
      <c r="AE58" s="188"/>
      <c r="AF58" s="23"/>
      <c r="AG58" s="188"/>
    </row>
    <row r="59" spans="1:33" ht="20.100000000000001" customHeight="1">
      <c r="A59" s="21" t="e">
        <f>_xlfn.RANK.EQ(O59,$O$11:$O$375)+COUNTIF($O$11:O59,O59)-1</f>
        <v>#VALUE!</v>
      </c>
      <c r="C59" s="67">
        <v>45689</v>
      </c>
      <c r="D59" s="20">
        <v>45706</v>
      </c>
      <c r="E59" s="181"/>
      <c r="F59" s="181"/>
      <c r="G59" s="181"/>
      <c r="H59" s="181"/>
      <c r="I59" s="181"/>
      <c r="J59" s="181"/>
      <c r="K59" s="181"/>
      <c r="L59" s="181"/>
      <c r="M59" s="181"/>
      <c r="N59" s="181"/>
      <c r="O59" s="182" t="str">
        <f t="shared" si="6"/>
        <v/>
      </c>
      <c r="Q59" s="75">
        <v>49</v>
      </c>
      <c r="R59" s="189" t="str">
        <v/>
      </c>
      <c r="S59" s="189" t="str">
        <f>IF($R59="","",IF($R59-発電計画!E$33&gt;発電計画!E$19,発電計画!E$19,$R59-発電計画!E$33))</f>
        <v/>
      </c>
      <c r="T59" s="189" t="str">
        <f>IF($R59="","",IF($R59-発電計画!F$33&gt;発電計画!F$19,発電計画!F$19,$R59-発電計画!F$33))</f>
        <v/>
      </c>
      <c r="U59" s="185" t="str">
        <f>IF($R59="","",IF($R59-発電計画!G$33&gt;発電計画!G$19,発電計画!G$19,$R59-発電計画!G$33))</f>
        <v/>
      </c>
      <c r="V59" s="74"/>
      <c r="W59" s="188"/>
      <c r="X59" s="23"/>
      <c r="Y59" s="188"/>
      <c r="Z59" s="23"/>
      <c r="AA59" s="188"/>
      <c r="AB59" s="23"/>
      <c r="AC59" s="188"/>
      <c r="AD59" s="23"/>
      <c r="AE59" s="188"/>
      <c r="AF59" s="23"/>
      <c r="AG59" s="188"/>
    </row>
    <row r="60" spans="1:33" ht="20.100000000000001" customHeight="1">
      <c r="A60" s="21" t="e">
        <f>_xlfn.RANK.EQ(O60,$O$11:$O$375)+COUNTIF($O$11:O60,O60)-1</f>
        <v>#VALUE!</v>
      </c>
      <c r="C60" s="67">
        <v>45689</v>
      </c>
      <c r="D60" s="20">
        <v>45707</v>
      </c>
      <c r="E60" s="181"/>
      <c r="F60" s="181"/>
      <c r="G60" s="181"/>
      <c r="H60" s="181"/>
      <c r="I60" s="181"/>
      <c r="J60" s="181"/>
      <c r="K60" s="181"/>
      <c r="L60" s="181"/>
      <c r="M60" s="181"/>
      <c r="N60" s="181"/>
      <c r="O60" s="182" t="str">
        <f t="shared" si="6"/>
        <v/>
      </c>
      <c r="Q60" s="75">
        <v>50</v>
      </c>
      <c r="R60" s="189" t="str">
        <v/>
      </c>
      <c r="S60" s="189" t="str">
        <f>IF($R60="","",IF($R60-発電計画!E$33&gt;発電計画!E$19,発電計画!E$19,$R60-発電計画!E$33))</f>
        <v/>
      </c>
      <c r="T60" s="189" t="str">
        <f>IF($R60="","",IF($R60-発電計画!F$33&gt;発電計画!F$19,発電計画!F$19,$R60-発電計画!F$33))</f>
        <v/>
      </c>
      <c r="U60" s="185" t="str">
        <f>IF($R60="","",IF($R60-発電計画!G$33&gt;発電計画!G$19,発電計画!G$19,$R60-発電計画!G$33))</f>
        <v/>
      </c>
      <c r="V60" s="74"/>
      <c r="W60" s="188"/>
      <c r="X60" s="23"/>
      <c r="Y60" s="188"/>
      <c r="Z60" s="23"/>
      <c r="AA60" s="188"/>
      <c r="AB60" s="23"/>
      <c r="AC60" s="188"/>
      <c r="AD60" s="23"/>
      <c r="AE60" s="188"/>
      <c r="AF60" s="23"/>
      <c r="AG60" s="188"/>
    </row>
    <row r="61" spans="1:33" ht="20.100000000000001" customHeight="1">
      <c r="A61" s="21" t="e">
        <f>_xlfn.RANK.EQ(O61,$O$11:$O$375)+COUNTIF($O$11:O61,O61)-1</f>
        <v>#VALUE!</v>
      </c>
      <c r="C61" s="67">
        <v>45689</v>
      </c>
      <c r="D61" s="20">
        <v>45708</v>
      </c>
      <c r="E61" s="181"/>
      <c r="F61" s="181"/>
      <c r="G61" s="181"/>
      <c r="H61" s="181"/>
      <c r="I61" s="181"/>
      <c r="J61" s="181"/>
      <c r="K61" s="181"/>
      <c r="L61" s="181"/>
      <c r="M61" s="181"/>
      <c r="N61" s="181"/>
      <c r="O61" s="182" t="str">
        <f t="shared" si="6"/>
        <v/>
      </c>
      <c r="Q61" s="75">
        <v>51</v>
      </c>
      <c r="R61" s="189" t="str">
        <v/>
      </c>
      <c r="S61" s="189" t="str">
        <f>IF($R61="","",IF($R61-発電計画!E$33&gt;発電計画!E$19,発電計画!E$19,$R61-発電計画!E$33))</f>
        <v/>
      </c>
      <c r="T61" s="189" t="str">
        <f>IF($R61="","",IF($R61-発電計画!F$33&gt;発電計画!F$19,発電計画!F$19,$R61-発電計画!F$33))</f>
        <v/>
      </c>
      <c r="U61" s="185" t="str">
        <f>IF($R61="","",IF($R61-発電計画!G$33&gt;発電計画!G$19,発電計画!G$19,$R61-発電計画!G$33))</f>
        <v/>
      </c>
      <c r="V61" s="74"/>
      <c r="W61" s="188"/>
      <c r="X61" s="23"/>
      <c r="Y61" s="188"/>
      <c r="Z61" s="23"/>
      <c r="AA61" s="188"/>
      <c r="AB61" s="23"/>
      <c r="AC61" s="188"/>
      <c r="AD61" s="23"/>
      <c r="AE61" s="188"/>
      <c r="AF61" s="23"/>
      <c r="AG61" s="188"/>
    </row>
    <row r="62" spans="1:33" ht="20.100000000000001" customHeight="1">
      <c r="A62" s="21" t="e">
        <f>_xlfn.RANK.EQ(O62,$O$11:$O$375)+COUNTIF($O$11:O62,O62)-1</f>
        <v>#VALUE!</v>
      </c>
      <c r="C62" s="67">
        <v>45689</v>
      </c>
      <c r="D62" s="20">
        <v>45709</v>
      </c>
      <c r="E62" s="181"/>
      <c r="F62" s="181"/>
      <c r="G62" s="181"/>
      <c r="H62" s="181"/>
      <c r="I62" s="181"/>
      <c r="J62" s="181"/>
      <c r="K62" s="181"/>
      <c r="L62" s="181"/>
      <c r="M62" s="181"/>
      <c r="N62" s="181"/>
      <c r="O62" s="182" t="str">
        <f t="shared" si="6"/>
        <v/>
      </c>
      <c r="Q62" s="75">
        <v>52</v>
      </c>
      <c r="R62" s="189" t="str">
        <v/>
      </c>
      <c r="S62" s="189" t="str">
        <f>IF($R62="","",IF($R62-発電計画!E$33&gt;発電計画!E$19,発電計画!E$19,$R62-発電計画!E$33))</f>
        <v/>
      </c>
      <c r="T62" s="189" t="str">
        <f>IF($R62="","",IF($R62-発電計画!F$33&gt;発電計画!F$19,発電計画!F$19,$R62-発電計画!F$33))</f>
        <v/>
      </c>
      <c r="U62" s="185" t="str">
        <f>IF($R62="","",IF($R62-発電計画!G$33&gt;発電計画!G$19,発電計画!G$19,$R62-発電計画!G$33))</f>
        <v/>
      </c>
      <c r="V62" s="74"/>
      <c r="W62" s="188"/>
      <c r="X62" s="23"/>
      <c r="Y62" s="188"/>
      <c r="Z62" s="23"/>
      <c r="AA62" s="188"/>
      <c r="AB62" s="23"/>
      <c r="AC62" s="188"/>
      <c r="AD62" s="23"/>
      <c r="AE62" s="188"/>
      <c r="AF62" s="23"/>
      <c r="AG62" s="188"/>
    </row>
    <row r="63" spans="1:33" ht="20.100000000000001" customHeight="1">
      <c r="A63" s="21" t="e">
        <f>_xlfn.RANK.EQ(O63,$O$11:$O$375)+COUNTIF($O$11:O63,O63)-1</f>
        <v>#VALUE!</v>
      </c>
      <c r="C63" s="67">
        <v>45689</v>
      </c>
      <c r="D63" s="20">
        <v>45710</v>
      </c>
      <c r="E63" s="181"/>
      <c r="F63" s="181"/>
      <c r="G63" s="181"/>
      <c r="H63" s="181"/>
      <c r="I63" s="181"/>
      <c r="J63" s="181"/>
      <c r="K63" s="181"/>
      <c r="L63" s="181"/>
      <c r="M63" s="181"/>
      <c r="N63" s="181"/>
      <c r="O63" s="182" t="str">
        <f t="shared" si="6"/>
        <v/>
      </c>
      <c r="Q63" s="75">
        <v>53</v>
      </c>
      <c r="R63" s="189" t="str">
        <v/>
      </c>
      <c r="S63" s="189" t="str">
        <f>IF($R63="","",IF($R63-発電計画!E$33&gt;発電計画!E$19,発電計画!E$19,$R63-発電計画!E$33))</f>
        <v/>
      </c>
      <c r="T63" s="189" t="str">
        <f>IF($R63="","",IF($R63-発電計画!F$33&gt;発電計画!F$19,発電計画!F$19,$R63-発電計画!F$33))</f>
        <v/>
      </c>
      <c r="U63" s="185" t="str">
        <f>IF($R63="","",IF($R63-発電計画!G$33&gt;発電計画!G$19,発電計画!G$19,$R63-発電計画!G$33))</f>
        <v/>
      </c>
      <c r="V63" s="74"/>
      <c r="W63" s="188"/>
      <c r="X63" s="23"/>
      <c r="Y63" s="188"/>
      <c r="Z63" s="23"/>
      <c r="AA63" s="188"/>
      <c r="AB63" s="23"/>
      <c r="AC63" s="188"/>
      <c r="AD63" s="23"/>
      <c r="AE63" s="188"/>
      <c r="AF63" s="23"/>
      <c r="AG63" s="188"/>
    </row>
    <row r="64" spans="1:33" ht="20.100000000000001" customHeight="1">
      <c r="A64" s="21" t="e">
        <f>_xlfn.RANK.EQ(O64,$O$11:$O$375)+COUNTIF($O$11:O64,O64)-1</f>
        <v>#VALUE!</v>
      </c>
      <c r="C64" s="67">
        <v>45689</v>
      </c>
      <c r="D64" s="20">
        <v>45711</v>
      </c>
      <c r="E64" s="181"/>
      <c r="F64" s="181"/>
      <c r="G64" s="181"/>
      <c r="H64" s="181"/>
      <c r="I64" s="181"/>
      <c r="J64" s="181"/>
      <c r="K64" s="181"/>
      <c r="L64" s="181"/>
      <c r="M64" s="181"/>
      <c r="N64" s="181"/>
      <c r="O64" s="182" t="str">
        <f t="shared" si="6"/>
        <v/>
      </c>
      <c r="Q64" s="75">
        <v>54</v>
      </c>
      <c r="R64" s="189" t="str">
        <v/>
      </c>
      <c r="S64" s="189" t="str">
        <f>IF($R64="","",IF($R64-発電計画!E$33&gt;発電計画!E$19,発電計画!E$19,$R64-発電計画!E$33))</f>
        <v/>
      </c>
      <c r="T64" s="189" t="str">
        <f>IF($R64="","",IF($R64-発電計画!F$33&gt;発電計画!F$19,発電計画!F$19,$R64-発電計画!F$33))</f>
        <v/>
      </c>
      <c r="U64" s="185" t="str">
        <f>IF($R64="","",IF($R64-発電計画!G$33&gt;発電計画!G$19,発電計画!G$19,$R64-発電計画!G$33))</f>
        <v/>
      </c>
      <c r="V64" s="74"/>
      <c r="W64" s="188"/>
      <c r="X64" s="23"/>
      <c r="Y64" s="188"/>
      <c r="Z64" s="23"/>
      <c r="AA64" s="188"/>
      <c r="AB64" s="23"/>
      <c r="AC64" s="188"/>
      <c r="AD64" s="23"/>
      <c r="AE64" s="188"/>
      <c r="AF64" s="23"/>
      <c r="AG64" s="188"/>
    </row>
    <row r="65" spans="1:33" ht="20.100000000000001" customHeight="1">
      <c r="A65" s="21" t="e">
        <f>_xlfn.RANK.EQ(O65,$O$11:$O$375)+COUNTIF($O$11:O65,O65)-1</f>
        <v>#VALUE!</v>
      </c>
      <c r="C65" s="67">
        <v>45689</v>
      </c>
      <c r="D65" s="20">
        <v>45712</v>
      </c>
      <c r="E65" s="181"/>
      <c r="F65" s="181"/>
      <c r="G65" s="181"/>
      <c r="H65" s="181"/>
      <c r="I65" s="181"/>
      <c r="J65" s="181"/>
      <c r="K65" s="181"/>
      <c r="L65" s="181"/>
      <c r="M65" s="181"/>
      <c r="N65" s="181"/>
      <c r="O65" s="182" t="str">
        <f t="shared" si="6"/>
        <v/>
      </c>
      <c r="Q65" s="75">
        <v>55</v>
      </c>
      <c r="R65" s="189" t="str">
        <v/>
      </c>
      <c r="S65" s="189" t="str">
        <f>IF($R65="","",IF($R65-発電計画!E$33&gt;発電計画!E$19,発電計画!E$19,$R65-発電計画!E$33))</f>
        <v/>
      </c>
      <c r="T65" s="189" t="str">
        <f>IF($R65="","",IF($R65-発電計画!F$33&gt;発電計画!F$19,発電計画!F$19,$R65-発電計画!F$33))</f>
        <v/>
      </c>
      <c r="U65" s="185" t="str">
        <f>IF($R65="","",IF($R65-発電計画!G$33&gt;発電計画!G$19,発電計画!G$19,$R65-発電計画!G$33))</f>
        <v/>
      </c>
      <c r="V65" s="74"/>
      <c r="W65" s="188"/>
      <c r="X65" s="23"/>
      <c r="Y65" s="188"/>
      <c r="Z65" s="23"/>
      <c r="AA65" s="188"/>
      <c r="AB65" s="23"/>
      <c r="AC65" s="188"/>
      <c r="AD65" s="23"/>
      <c r="AE65" s="188"/>
      <c r="AF65" s="23"/>
      <c r="AG65" s="188"/>
    </row>
    <row r="66" spans="1:33" ht="20.100000000000001" customHeight="1">
      <c r="A66" s="21" t="e">
        <f>_xlfn.RANK.EQ(O66,$O$11:$O$375)+COUNTIF($O$11:O66,O66)-1</f>
        <v>#VALUE!</v>
      </c>
      <c r="C66" s="67">
        <v>45689</v>
      </c>
      <c r="D66" s="20">
        <v>45713</v>
      </c>
      <c r="E66" s="181"/>
      <c r="F66" s="181"/>
      <c r="G66" s="181"/>
      <c r="H66" s="181"/>
      <c r="I66" s="181"/>
      <c r="J66" s="181"/>
      <c r="K66" s="181"/>
      <c r="L66" s="181"/>
      <c r="M66" s="181"/>
      <c r="N66" s="181"/>
      <c r="O66" s="182" t="str">
        <f t="shared" si="6"/>
        <v/>
      </c>
      <c r="Q66" s="75">
        <v>56</v>
      </c>
      <c r="R66" s="189" t="str">
        <v/>
      </c>
      <c r="S66" s="189" t="str">
        <f>IF($R66="","",IF($R66-発電計画!E$33&gt;発電計画!E$19,発電計画!E$19,$R66-発電計画!E$33))</f>
        <v/>
      </c>
      <c r="T66" s="189" t="str">
        <f>IF($R66="","",IF($R66-発電計画!F$33&gt;発電計画!F$19,発電計画!F$19,$R66-発電計画!F$33))</f>
        <v/>
      </c>
      <c r="U66" s="185" t="str">
        <f>IF($R66="","",IF($R66-発電計画!G$33&gt;発電計画!G$19,発電計画!G$19,$R66-発電計画!G$33))</f>
        <v/>
      </c>
      <c r="V66" s="74"/>
      <c r="W66" s="188"/>
      <c r="X66" s="23"/>
      <c r="Y66" s="188"/>
      <c r="Z66" s="23"/>
      <c r="AA66" s="188"/>
      <c r="AB66" s="23"/>
      <c r="AC66" s="188"/>
      <c r="AD66" s="23"/>
      <c r="AE66" s="188"/>
      <c r="AF66" s="23"/>
      <c r="AG66" s="188"/>
    </row>
    <row r="67" spans="1:33" ht="20.100000000000001" customHeight="1">
      <c r="A67" s="21" t="e">
        <f>_xlfn.RANK.EQ(O67,$O$11:$O$375)+COUNTIF($O$11:O67,O67)-1</f>
        <v>#VALUE!</v>
      </c>
      <c r="C67" s="67">
        <v>45689</v>
      </c>
      <c r="D67" s="20">
        <v>45714</v>
      </c>
      <c r="E67" s="181"/>
      <c r="F67" s="181"/>
      <c r="G67" s="181"/>
      <c r="H67" s="181"/>
      <c r="I67" s="181"/>
      <c r="J67" s="181"/>
      <c r="K67" s="181"/>
      <c r="L67" s="181"/>
      <c r="M67" s="181"/>
      <c r="N67" s="181"/>
      <c r="O67" s="182" t="str">
        <f t="shared" si="6"/>
        <v/>
      </c>
      <c r="Q67" s="75">
        <v>57</v>
      </c>
      <c r="R67" s="189" t="str">
        <v/>
      </c>
      <c r="S67" s="189" t="str">
        <f>IF($R67="","",IF($R67-発電計画!E$33&gt;発電計画!E$19,発電計画!E$19,$R67-発電計画!E$33))</f>
        <v/>
      </c>
      <c r="T67" s="189" t="str">
        <f>IF($R67="","",IF($R67-発電計画!F$33&gt;発電計画!F$19,発電計画!F$19,$R67-発電計画!F$33))</f>
        <v/>
      </c>
      <c r="U67" s="185" t="str">
        <f>IF($R67="","",IF($R67-発電計画!G$33&gt;発電計画!G$19,発電計画!G$19,$R67-発電計画!G$33))</f>
        <v/>
      </c>
      <c r="V67" s="74"/>
      <c r="W67" s="188"/>
      <c r="X67" s="23"/>
      <c r="Y67" s="188"/>
      <c r="Z67" s="23"/>
      <c r="AA67" s="188"/>
      <c r="AB67" s="23"/>
      <c r="AC67" s="188"/>
      <c r="AD67" s="23"/>
      <c r="AE67" s="188"/>
      <c r="AF67" s="23"/>
      <c r="AG67" s="188"/>
    </row>
    <row r="68" spans="1:33" ht="20.100000000000001" customHeight="1">
      <c r="A68" s="21" t="e">
        <f>_xlfn.RANK.EQ(O68,$O$11:$O$375)+COUNTIF($O$11:O68,O68)-1</f>
        <v>#VALUE!</v>
      </c>
      <c r="C68" s="67">
        <v>45689</v>
      </c>
      <c r="D68" s="20">
        <v>45715</v>
      </c>
      <c r="E68" s="181"/>
      <c r="F68" s="181"/>
      <c r="G68" s="181"/>
      <c r="H68" s="181"/>
      <c r="I68" s="181"/>
      <c r="J68" s="181"/>
      <c r="K68" s="181"/>
      <c r="L68" s="181"/>
      <c r="M68" s="181"/>
      <c r="N68" s="181"/>
      <c r="O68" s="182" t="str">
        <f t="shared" si="6"/>
        <v/>
      </c>
      <c r="Q68" s="75">
        <v>58</v>
      </c>
      <c r="R68" s="189" t="str">
        <v/>
      </c>
      <c r="S68" s="189" t="str">
        <f>IF($R68="","",IF($R68-発電計画!E$33&gt;発電計画!E$19,発電計画!E$19,$R68-発電計画!E$33))</f>
        <v/>
      </c>
      <c r="T68" s="189" t="str">
        <f>IF($R68="","",IF($R68-発電計画!F$33&gt;発電計画!F$19,発電計画!F$19,$R68-発電計画!F$33))</f>
        <v/>
      </c>
      <c r="U68" s="185" t="str">
        <f>IF($R68="","",IF($R68-発電計画!G$33&gt;発電計画!G$19,発電計画!G$19,$R68-発電計画!G$33))</f>
        <v/>
      </c>
      <c r="V68" s="74"/>
      <c r="W68" s="188"/>
      <c r="X68" s="23"/>
      <c r="Y68" s="188"/>
      <c r="Z68" s="23"/>
      <c r="AA68" s="188"/>
      <c r="AB68" s="23"/>
      <c r="AC68" s="188"/>
      <c r="AD68" s="23"/>
      <c r="AE68" s="188"/>
      <c r="AF68" s="23"/>
      <c r="AG68" s="188"/>
    </row>
    <row r="69" spans="1:33" ht="20.100000000000001" customHeight="1">
      <c r="A69" s="21" t="e">
        <f>_xlfn.RANK.EQ(O69,$O$11:$O$375)+COUNTIF($O$11:O69,O69)-1</f>
        <v>#VALUE!</v>
      </c>
      <c r="C69" s="67">
        <v>45689</v>
      </c>
      <c r="D69" s="20">
        <v>45716</v>
      </c>
      <c r="E69" s="181"/>
      <c r="F69" s="181"/>
      <c r="G69" s="181"/>
      <c r="H69" s="181"/>
      <c r="I69" s="181"/>
      <c r="J69" s="181"/>
      <c r="K69" s="181"/>
      <c r="L69" s="181"/>
      <c r="M69" s="181"/>
      <c r="N69" s="181"/>
      <c r="O69" s="182" t="str">
        <f t="shared" si="6"/>
        <v/>
      </c>
      <c r="Q69" s="75">
        <v>59</v>
      </c>
      <c r="R69" s="189" t="str">
        <v/>
      </c>
      <c r="S69" s="189" t="str">
        <f>IF($R69="","",IF($R69-発電計画!E$33&gt;発電計画!E$19,発電計画!E$19,$R69-発電計画!E$33))</f>
        <v/>
      </c>
      <c r="T69" s="189" t="str">
        <f>IF($R69="","",IF($R69-発電計画!F$33&gt;発電計画!F$19,発電計画!F$19,$R69-発電計画!F$33))</f>
        <v/>
      </c>
      <c r="U69" s="185" t="str">
        <f>IF($R69="","",IF($R69-発電計画!G$33&gt;発電計画!G$19,発電計画!G$19,$R69-発電計画!G$33))</f>
        <v/>
      </c>
      <c r="V69" s="74"/>
      <c r="W69" s="188"/>
      <c r="X69" s="23"/>
      <c r="Y69" s="188"/>
      <c r="Z69" s="23"/>
      <c r="AA69" s="188"/>
      <c r="AB69" s="23"/>
      <c r="AC69" s="188"/>
      <c r="AD69" s="23"/>
      <c r="AE69" s="188"/>
      <c r="AF69" s="23"/>
      <c r="AG69" s="188"/>
    </row>
    <row r="70" spans="1:33" ht="20.100000000000001" customHeight="1">
      <c r="A70" s="21" t="e">
        <f>_xlfn.RANK.EQ(O70,$O$11:$O$375)+COUNTIF($O$11:O70,O70)-1</f>
        <v>#VALUE!</v>
      </c>
      <c r="C70" s="67">
        <v>45717</v>
      </c>
      <c r="D70" s="20">
        <v>45717</v>
      </c>
      <c r="E70" s="181"/>
      <c r="F70" s="181"/>
      <c r="G70" s="181"/>
      <c r="H70" s="181"/>
      <c r="I70" s="181"/>
      <c r="J70" s="181"/>
      <c r="K70" s="181"/>
      <c r="L70" s="181"/>
      <c r="M70" s="181"/>
      <c r="N70" s="181"/>
      <c r="O70" s="182" t="str">
        <f t="shared" si="6"/>
        <v/>
      </c>
      <c r="Q70" s="75">
        <v>60</v>
      </c>
      <c r="R70" s="189" t="str">
        <v/>
      </c>
      <c r="S70" s="189" t="str">
        <f>IF($R70="","",IF($R70-発電計画!E$33&gt;発電計画!E$19,発電計画!E$19,$R70-発電計画!E$33))</f>
        <v/>
      </c>
      <c r="T70" s="189" t="str">
        <f>IF($R70="","",IF($R70-発電計画!F$33&gt;発電計画!F$19,発電計画!F$19,$R70-発電計画!F$33))</f>
        <v/>
      </c>
      <c r="U70" s="185" t="str">
        <f>IF($R70="","",IF($R70-発電計画!G$33&gt;発電計画!G$19,発電計画!G$19,$R70-発電計画!G$33))</f>
        <v/>
      </c>
      <c r="V70" s="74"/>
      <c r="W70" s="188"/>
      <c r="X70" s="23"/>
      <c r="Y70" s="188"/>
      <c r="Z70" s="23"/>
      <c r="AA70" s="188"/>
      <c r="AB70" s="23"/>
      <c r="AC70" s="188"/>
      <c r="AD70" s="23"/>
      <c r="AE70" s="188"/>
      <c r="AF70" s="23"/>
      <c r="AG70" s="188"/>
    </row>
    <row r="71" spans="1:33" ht="20.100000000000001" customHeight="1">
      <c r="A71" s="21" t="e">
        <f>_xlfn.RANK.EQ(O71,$O$11:$O$375)+COUNTIF($O$11:O71,O71)-1</f>
        <v>#VALUE!</v>
      </c>
      <c r="C71" s="67">
        <v>45717</v>
      </c>
      <c r="D71" s="20">
        <v>45718</v>
      </c>
      <c r="E71" s="181"/>
      <c r="F71" s="181"/>
      <c r="G71" s="181"/>
      <c r="H71" s="181"/>
      <c r="I71" s="181"/>
      <c r="J71" s="181"/>
      <c r="K71" s="181"/>
      <c r="L71" s="181"/>
      <c r="M71" s="181"/>
      <c r="N71" s="181"/>
      <c r="O71" s="182" t="str">
        <f t="shared" si="6"/>
        <v/>
      </c>
      <c r="Q71" s="75">
        <v>61</v>
      </c>
      <c r="R71" s="189" t="str">
        <v/>
      </c>
      <c r="S71" s="189" t="str">
        <f>IF($R71="","",IF($R71-発電計画!E$33&gt;発電計画!E$19,発電計画!E$19,$R71-発電計画!E$33))</f>
        <v/>
      </c>
      <c r="T71" s="189" t="str">
        <f>IF($R71="","",IF($R71-発電計画!F$33&gt;発電計画!F$19,発電計画!F$19,$R71-発電計画!F$33))</f>
        <v/>
      </c>
      <c r="U71" s="185" t="str">
        <f>IF($R71="","",IF($R71-発電計画!G$33&gt;発電計画!G$19,発電計画!G$19,$R71-発電計画!G$33))</f>
        <v/>
      </c>
      <c r="V71" s="74"/>
      <c r="W71" s="188"/>
      <c r="X71" s="23"/>
      <c r="Y71" s="188"/>
      <c r="Z71" s="23"/>
      <c r="AA71" s="188"/>
      <c r="AB71" s="23"/>
      <c r="AC71" s="188"/>
      <c r="AD71" s="23"/>
      <c r="AE71" s="188"/>
      <c r="AF71" s="23"/>
      <c r="AG71" s="188"/>
    </row>
    <row r="72" spans="1:33" ht="20.100000000000001" customHeight="1">
      <c r="A72" s="21" t="e">
        <f>_xlfn.RANK.EQ(O72,$O$11:$O$375)+COUNTIF($O$11:O72,O72)-1</f>
        <v>#VALUE!</v>
      </c>
      <c r="C72" s="67">
        <v>45717</v>
      </c>
      <c r="D72" s="20">
        <v>45719</v>
      </c>
      <c r="E72" s="181"/>
      <c r="F72" s="181"/>
      <c r="G72" s="181"/>
      <c r="H72" s="181"/>
      <c r="I72" s="181"/>
      <c r="J72" s="181"/>
      <c r="K72" s="181"/>
      <c r="L72" s="181"/>
      <c r="M72" s="181"/>
      <c r="N72" s="181"/>
      <c r="O72" s="182" t="str">
        <f t="shared" si="6"/>
        <v/>
      </c>
      <c r="Q72" s="75">
        <v>62</v>
      </c>
      <c r="R72" s="189" t="str">
        <v/>
      </c>
      <c r="S72" s="189" t="str">
        <f>IF($R72="","",IF($R72-発電計画!E$33&gt;発電計画!E$19,発電計画!E$19,$R72-発電計画!E$33))</f>
        <v/>
      </c>
      <c r="T72" s="189" t="str">
        <f>IF($R72="","",IF($R72-発電計画!F$33&gt;発電計画!F$19,発電計画!F$19,$R72-発電計画!F$33))</f>
        <v/>
      </c>
      <c r="U72" s="185" t="str">
        <f>IF($R72="","",IF($R72-発電計画!G$33&gt;発電計画!G$19,発電計画!G$19,$R72-発電計画!G$33))</f>
        <v/>
      </c>
      <c r="V72" s="74"/>
      <c r="W72" s="188"/>
      <c r="X72" s="23"/>
      <c r="Y72" s="188"/>
      <c r="Z72" s="23"/>
      <c r="AA72" s="188"/>
      <c r="AB72" s="23"/>
      <c r="AC72" s="188"/>
      <c r="AD72" s="23"/>
      <c r="AE72" s="188"/>
      <c r="AF72" s="23"/>
      <c r="AG72" s="188"/>
    </row>
    <row r="73" spans="1:33" ht="20.100000000000001" customHeight="1">
      <c r="A73" s="21" t="e">
        <f>_xlfn.RANK.EQ(O73,$O$11:$O$375)+COUNTIF($O$11:O73,O73)-1</f>
        <v>#VALUE!</v>
      </c>
      <c r="C73" s="67">
        <v>45717</v>
      </c>
      <c r="D73" s="20">
        <v>45720</v>
      </c>
      <c r="E73" s="181"/>
      <c r="F73" s="181"/>
      <c r="G73" s="181"/>
      <c r="H73" s="181"/>
      <c r="I73" s="181"/>
      <c r="J73" s="181"/>
      <c r="K73" s="181"/>
      <c r="L73" s="181"/>
      <c r="M73" s="181"/>
      <c r="N73" s="181"/>
      <c r="O73" s="182" t="str">
        <f t="shared" si="6"/>
        <v/>
      </c>
      <c r="Q73" s="75">
        <v>63</v>
      </c>
      <c r="R73" s="189" t="str">
        <v/>
      </c>
      <c r="S73" s="189" t="str">
        <f>IF($R73="","",IF($R73-発電計画!E$33&gt;発電計画!E$19,発電計画!E$19,$R73-発電計画!E$33))</f>
        <v/>
      </c>
      <c r="T73" s="189" t="str">
        <f>IF($R73="","",IF($R73-発電計画!F$33&gt;発電計画!F$19,発電計画!F$19,$R73-発電計画!F$33))</f>
        <v/>
      </c>
      <c r="U73" s="185" t="str">
        <f>IF($R73="","",IF($R73-発電計画!G$33&gt;発電計画!G$19,発電計画!G$19,$R73-発電計画!G$33))</f>
        <v/>
      </c>
      <c r="V73" s="74"/>
      <c r="W73" s="188"/>
      <c r="X73" s="23"/>
      <c r="Y73" s="188"/>
      <c r="Z73" s="23"/>
      <c r="AA73" s="188"/>
      <c r="AB73" s="23"/>
      <c r="AC73" s="188"/>
      <c r="AD73" s="23"/>
      <c r="AE73" s="188"/>
      <c r="AF73" s="23"/>
      <c r="AG73" s="188"/>
    </row>
    <row r="74" spans="1:33" ht="20.100000000000001" customHeight="1">
      <c r="A74" s="21" t="e">
        <f>_xlfn.RANK.EQ(O74,$O$11:$O$375)+COUNTIF($O$11:O74,O74)-1</f>
        <v>#VALUE!</v>
      </c>
      <c r="C74" s="67">
        <v>45717</v>
      </c>
      <c r="D74" s="20">
        <v>45721</v>
      </c>
      <c r="E74" s="181"/>
      <c r="F74" s="181"/>
      <c r="G74" s="181"/>
      <c r="H74" s="181"/>
      <c r="I74" s="181"/>
      <c r="J74" s="181"/>
      <c r="K74" s="181"/>
      <c r="L74" s="181"/>
      <c r="M74" s="181"/>
      <c r="N74" s="181"/>
      <c r="O74" s="182" t="str">
        <f t="shared" si="6"/>
        <v/>
      </c>
      <c r="Q74" s="75">
        <v>64</v>
      </c>
      <c r="R74" s="189" t="str">
        <v/>
      </c>
      <c r="S74" s="189" t="str">
        <f>IF($R74="","",IF($R74-発電計画!E$33&gt;発電計画!E$19,発電計画!E$19,$R74-発電計画!E$33))</f>
        <v/>
      </c>
      <c r="T74" s="189" t="str">
        <f>IF($R74="","",IF($R74-発電計画!F$33&gt;発電計画!F$19,発電計画!F$19,$R74-発電計画!F$33))</f>
        <v/>
      </c>
      <c r="U74" s="185" t="str">
        <f>IF($R74="","",IF($R74-発電計画!G$33&gt;発電計画!G$19,発電計画!G$19,$R74-発電計画!G$33))</f>
        <v/>
      </c>
      <c r="V74" s="74"/>
      <c r="W74" s="188"/>
      <c r="X74" s="23"/>
      <c r="Y74" s="188"/>
      <c r="Z74" s="23"/>
      <c r="AA74" s="188"/>
      <c r="AB74" s="23"/>
      <c r="AC74" s="188"/>
      <c r="AD74" s="23"/>
      <c r="AE74" s="188"/>
      <c r="AF74" s="23"/>
      <c r="AG74" s="188"/>
    </row>
    <row r="75" spans="1:33" ht="20.100000000000001" customHeight="1">
      <c r="A75" s="21" t="e">
        <f>_xlfn.RANK.EQ(O75,$O$11:$O$375)+COUNTIF($O$11:O75,O75)-1</f>
        <v>#VALUE!</v>
      </c>
      <c r="C75" s="67">
        <v>45717</v>
      </c>
      <c r="D75" s="20">
        <v>45722</v>
      </c>
      <c r="E75" s="181"/>
      <c r="F75" s="181"/>
      <c r="G75" s="181"/>
      <c r="H75" s="181"/>
      <c r="I75" s="181"/>
      <c r="J75" s="181"/>
      <c r="K75" s="181"/>
      <c r="L75" s="181"/>
      <c r="M75" s="181"/>
      <c r="N75" s="181"/>
      <c r="O75" s="182" t="str">
        <f t="shared" si="6"/>
        <v/>
      </c>
      <c r="Q75" s="75">
        <v>65</v>
      </c>
      <c r="R75" s="189" t="str">
        <v/>
      </c>
      <c r="S75" s="189" t="str">
        <f>IF($R75="","",IF($R75-発電計画!E$33&gt;発電計画!E$19,発電計画!E$19,$R75-発電計画!E$33))</f>
        <v/>
      </c>
      <c r="T75" s="189" t="str">
        <f>IF($R75="","",IF($R75-発電計画!F$33&gt;発電計画!F$19,発電計画!F$19,$R75-発電計画!F$33))</f>
        <v/>
      </c>
      <c r="U75" s="185" t="str">
        <f>IF($R75="","",IF($R75-発電計画!G$33&gt;発電計画!G$19,発電計画!G$19,$R75-発電計画!G$33))</f>
        <v/>
      </c>
      <c r="V75" s="74"/>
      <c r="W75" s="188"/>
      <c r="X75" s="23"/>
      <c r="Y75" s="188"/>
      <c r="Z75" s="23"/>
      <c r="AA75" s="188"/>
      <c r="AB75" s="23"/>
      <c r="AC75" s="188"/>
      <c r="AD75" s="23"/>
      <c r="AE75" s="188"/>
      <c r="AF75" s="23"/>
      <c r="AG75" s="188"/>
    </row>
    <row r="76" spans="1:33" ht="20.100000000000001" customHeight="1">
      <c r="A76" s="21" t="e">
        <f>_xlfn.RANK.EQ(O76,$O$11:$O$375)+COUNTIF($O$11:O76,O76)-1</f>
        <v>#VALUE!</v>
      </c>
      <c r="C76" s="67">
        <v>45717</v>
      </c>
      <c r="D76" s="20">
        <v>45723</v>
      </c>
      <c r="E76" s="181"/>
      <c r="F76" s="181"/>
      <c r="G76" s="181"/>
      <c r="H76" s="181"/>
      <c r="I76" s="181"/>
      <c r="J76" s="181"/>
      <c r="K76" s="181"/>
      <c r="L76" s="181"/>
      <c r="M76" s="181"/>
      <c r="N76" s="181"/>
      <c r="O76" s="182" t="str">
        <f t="shared" ref="O76:O139" si="7">IF($H$6=3,SUM(E76:G76)/3,IF($H$6=5,SUM(E76:I76)/5,IF($H$6=10,SUM(E76:N76)/10,"")))</f>
        <v/>
      </c>
      <c r="Q76" s="75">
        <v>66</v>
      </c>
      <c r="R76" s="189" t="str">
        <v/>
      </c>
      <c r="S76" s="189" t="str">
        <f>IF($R76="","",IF($R76-発電計画!E$33&gt;発電計画!E$19,発電計画!E$19,$R76-発電計画!E$33))</f>
        <v/>
      </c>
      <c r="T76" s="189" t="str">
        <f>IF($R76="","",IF($R76-発電計画!F$33&gt;発電計画!F$19,発電計画!F$19,$R76-発電計画!F$33))</f>
        <v/>
      </c>
      <c r="U76" s="185" t="str">
        <f>IF($R76="","",IF($R76-発電計画!G$33&gt;発電計画!G$19,発電計画!G$19,$R76-発電計画!G$33))</f>
        <v/>
      </c>
      <c r="V76" s="74"/>
      <c r="W76" s="188"/>
      <c r="X76" s="23"/>
      <c r="Y76" s="188"/>
      <c r="Z76" s="23"/>
      <c r="AA76" s="188"/>
      <c r="AB76" s="23"/>
      <c r="AC76" s="188"/>
      <c r="AD76" s="23"/>
      <c r="AE76" s="188"/>
      <c r="AF76" s="23"/>
      <c r="AG76" s="188"/>
    </row>
    <row r="77" spans="1:33" ht="20.100000000000001" customHeight="1">
      <c r="A77" s="21" t="e">
        <f>_xlfn.RANK.EQ(O77,$O$11:$O$375)+COUNTIF($O$11:O77,O77)-1</f>
        <v>#VALUE!</v>
      </c>
      <c r="C77" s="67">
        <v>45717</v>
      </c>
      <c r="D77" s="20">
        <v>45724</v>
      </c>
      <c r="E77" s="181"/>
      <c r="F77" s="181"/>
      <c r="G77" s="181"/>
      <c r="H77" s="181"/>
      <c r="I77" s="181"/>
      <c r="J77" s="181"/>
      <c r="K77" s="181"/>
      <c r="L77" s="181"/>
      <c r="M77" s="181"/>
      <c r="N77" s="181"/>
      <c r="O77" s="182" t="str">
        <f t="shared" si="7"/>
        <v/>
      </c>
      <c r="Q77" s="75">
        <v>67</v>
      </c>
      <c r="R77" s="189" t="str">
        <v/>
      </c>
      <c r="S77" s="189" t="str">
        <f>IF($R77="","",IF($R77-発電計画!E$33&gt;発電計画!E$19,発電計画!E$19,$R77-発電計画!E$33))</f>
        <v/>
      </c>
      <c r="T77" s="189" t="str">
        <f>IF($R77="","",IF($R77-発電計画!F$33&gt;発電計画!F$19,発電計画!F$19,$R77-発電計画!F$33))</f>
        <v/>
      </c>
      <c r="U77" s="185" t="str">
        <f>IF($R77="","",IF($R77-発電計画!G$33&gt;発電計画!G$19,発電計画!G$19,$R77-発電計画!G$33))</f>
        <v/>
      </c>
      <c r="V77" s="74"/>
      <c r="W77" s="188"/>
      <c r="X77" s="23"/>
      <c r="Y77" s="188"/>
      <c r="Z77" s="23"/>
      <c r="AA77" s="188"/>
      <c r="AB77" s="23"/>
      <c r="AC77" s="188"/>
      <c r="AD77" s="23"/>
      <c r="AE77" s="188"/>
      <c r="AF77" s="23"/>
      <c r="AG77" s="188"/>
    </row>
    <row r="78" spans="1:33" ht="20.100000000000001" customHeight="1">
      <c r="A78" s="21" t="e">
        <f>_xlfn.RANK.EQ(O78,$O$11:$O$375)+COUNTIF($O$11:O78,O78)-1</f>
        <v>#VALUE!</v>
      </c>
      <c r="C78" s="67">
        <v>45717</v>
      </c>
      <c r="D78" s="20">
        <v>45725</v>
      </c>
      <c r="E78" s="181"/>
      <c r="F78" s="181"/>
      <c r="G78" s="181"/>
      <c r="H78" s="181"/>
      <c r="I78" s="181"/>
      <c r="J78" s="181"/>
      <c r="K78" s="181"/>
      <c r="L78" s="181"/>
      <c r="M78" s="181"/>
      <c r="N78" s="181"/>
      <c r="O78" s="182" t="str">
        <f t="shared" si="7"/>
        <v/>
      </c>
      <c r="Q78" s="75">
        <v>68</v>
      </c>
      <c r="R78" s="189" t="str">
        <v/>
      </c>
      <c r="S78" s="189" t="str">
        <f>IF($R78="","",IF($R78-発電計画!E$33&gt;発電計画!E$19,発電計画!E$19,$R78-発電計画!E$33))</f>
        <v/>
      </c>
      <c r="T78" s="189" t="str">
        <f>IF($R78="","",IF($R78-発電計画!F$33&gt;発電計画!F$19,発電計画!F$19,$R78-発電計画!F$33))</f>
        <v/>
      </c>
      <c r="U78" s="185" t="str">
        <f>IF($R78="","",IF($R78-発電計画!G$33&gt;発電計画!G$19,発電計画!G$19,$R78-発電計画!G$33))</f>
        <v/>
      </c>
      <c r="V78" s="74"/>
      <c r="W78" s="188"/>
      <c r="X78" s="23"/>
      <c r="Y78" s="188"/>
      <c r="Z78" s="23"/>
      <c r="AA78" s="188"/>
      <c r="AB78" s="23"/>
      <c r="AC78" s="188"/>
      <c r="AD78" s="23"/>
      <c r="AE78" s="188"/>
      <c r="AF78" s="23"/>
      <c r="AG78" s="188"/>
    </row>
    <row r="79" spans="1:33" ht="20.100000000000001" customHeight="1">
      <c r="A79" s="21" t="e">
        <f>_xlfn.RANK.EQ(O79,$O$11:$O$375)+COUNTIF($O$11:O79,O79)-1</f>
        <v>#VALUE!</v>
      </c>
      <c r="C79" s="67">
        <v>45717</v>
      </c>
      <c r="D79" s="20">
        <v>45726</v>
      </c>
      <c r="E79" s="181"/>
      <c r="F79" s="181"/>
      <c r="G79" s="181"/>
      <c r="H79" s="181"/>
      <c r="I79" s="181"/>
      <c r="J79" s="181"/>
      <c r="K79" s="181"/>
      <c r="L79" s="181"/>
      <c r="M79" s="181"/>
      <c r="N79" s="181"/>
      <c r="O79" s="182" t="str">
        <f t="shared" si="7"/>
        <v/>
      </c>
      <c r="Q79" s="75">
        <v>69</v>
      </c>
      <c r="R79" s="189" t="str">
        <v/>
      </c>
      <c r="S79" s="189" t="str">
        <f>IF($R79="","",IF($R79-発電計画!E$33&gt;発電計画!E$19,発電計画!E$19,$R79-発電計画!E$33))</f>
        <v/>
      </c>
      <c r="T79" s="189" t="str">
        <f>IF($R79="","",IF($R79-発電計画!F$33&gt;発電計画!F$19,発電計画!F$19,$R79-発電計画!F$33))</f>
        <v/>
      </c>
      <c r="U79" s="185" t="str">
        <f>IF($R79="","",IF($R79-発電計画!G$33&gt;発電計画!G$19,発電計画!G$19,$R79-発電計画!G$33))</f>
        <v/>
      </c>
      <c r="V79" s="74"/>
      <c r="W79" s="188"/>
      <c r="X79" s="23"/>
      <c r="Y79" s="188"/>
      <c r="Z79" s="23"/>
      <c r="AA79" s="188"/>
      <c r="AB79" s="23"/>
      <c r="AC79" s="188"/>
      <c r="AD79" s="23"/>
      <c r="AE79" s="188"/>
      <c r="AF79" s="23"/>
      <c r="AG79" s="188"/>
    </row>
    <row r="80" spans="1:33" ht="20.100000000000001" customHeight="1">
      <c r="A80" s="21" t="e">
        <f>_xlfn.RANK.EQ(O80,$O$11:$O$375)+COUNTIF($O$11:O80,O80)-1</f>
        <v>#VALUE!</v>
      </c>
      <c r="C80" s="67">
        <v>45717</v>
      </c>
      <c r="D80" s="20">
        <v>45727</v>
      </c>
      <c r="E80" s="181"/>
      <c r="F80" s="181"/>
      <c r="G80" s="181"/>
      <c r="H80" s="181"/>
      <c r="I80" s="181"/>
      <c r="J80" s="181"/>
      <c r="K80" s="181"/>
      <c r="L80" s="181"/>
      <c r="M80" s="181"/>
      <c r="N80" s="181"/>
      <c r="O80" s="182" t="str">
        <f t="shared" si="7"/>
        <v/>
      </c>
      <c r="Q80" s="75">
        <v>70</v>
      </c>
      <c r="R80" s="189" t="str">
        <v/>
      </c>
      <c r="S80" s="189" t="str">
        <f>IF($R80="","",IF($R80-発電計画!E$33&gt;発電計画!E$19,発電計画!E$19,$R80-発電計画!E$33))</f>
        <v/>
      </c>
      <c r="T80" s="189" t="str">
        <f>IF($R80="","",IF($R80-発電計画!F$33&gt;発電計画!F$19,発電計画!F$19,$R80-発電計画!F$33))</f>
        <v/>
      </c>
      <c r="U80" s="185" t="str">
        <f>IF($R80="","",IF($R80-発電計画!G$33&gt;発電計画!G$19,発電計画!G$19,$R80-発電計画!G$33))</f>
        <v/>
      </c>
      <c r="V80" s="74"/>
      <c r="W80" s="188"/>
      <c r="X80" s="23"/>
      <c r="Y80" s="188"/>
      <c r="Z80" s="23"/>
      <c r="AA80" s="188"/>
      <c r="AB80" s="23"/>
      <c r="AC80" s="188"/>
      <c r="AD80" s="23"/>
      <c r="AE80" s="188"/>
      <c r="AF80" s="23"/>
      <c r="AG80" s="188"/>
    </row>
    <row r="81" spans="1:33" ht="20.100000000000001" customHeight="1">
      <c r="A81" s="21" t="e">
        <f>_xlfn.RANK.EQ(O81,$O$11:$O$375)+COUNTIF($O$11:O81,O81)-1</f>
        <v>#VALUE!</v>
      </c>
      <c r="C81" s="67">
        <v>45717</v>
      </c>
      <c r="D81" s="20">
        <v>45728</v>
      </c>
      <c r="E81" s="181"/>
      <c r="F81" s="181"/>
      <c r="G81" s="181"/>
      <c r="H81" s="181"/>
      <c r="I81" s="181"/>
      <c r="J81" s="181"/>
      <c r="K81" s="181"/>
      <c r="L81" s="181"/>
      <c r="M81" s="181"/>
      <c r="N81" s="181"/>
      <c r="O81" s="182" t="str">
        <f t="shared" si="7"/>
        <v/>
      </c>
      <c r="Q81" s="75">
        <v>71</v>
      </c>
      <c r="R81" s="189" t="str">
        <v/>
      </c>
      <c r="S81" s="189" t="str">
        <f>IF($R81="","",IF($R81-発電計画!E$33&gt;発電計画!E$19,発電計画!E$19,$R81-発電計画!E$33))</f>
        <v/>
      </c>
      <c r="T81" s="189" t="str">
        <f>IF($R81="","",IF($R81-発電計画!F$33&gt;発電計画!F$19,発電計画!F$19,$R81-発電計画!F$33))</f>
        <v/>
      </c>
      <c r="U81" s="185" t="str">
        <f>IF($R81="","",IF($R81-発電計画!G$33&gt;発電計画!G$19,発電計画!G$19,$R81-発電計画!G$33))</f>
        <v/>
      </c>
      <c r="V81" s="74"/>
      <c r="W81" s="188"/>
      <c r="X81" s="23"/>
      <c r="Y81" s="188"/>
      <c r="Z81" s="23"/>
      <c r="AA81" s="188"/>
      <c r="AB81" s="23"/>
      <c r="AC81" s="188"/>
      <c r="AD81" s="23"/>
      <c r="AE81" s="188"/>
      <c r="AF81" s="23"/>
      <c r="AG81" s="188"/>
    </row>
    <row r="82" spans="1:33" ht="20.100000000000001" customHeight="1">
      <c r="A82" s="21" t="e">
        <f>_xlfn.RANK.EQ(O82,$O$11:$O$375)+COUNTIF($O$11:O82,O82)-1</f>
        <v>#VALUE!</v>
      </c>
      <c r="C82" s="67">
        <v>45717</v>
      </c>
      <c r="D82" s="20">
        <v>45729</v>
      </c>
      <c r="E82" s="181"/>
      <c r="F82" s="181"/>
      <c r="G82" s="181"/>
      <c r="H82" s="181"/>
      <c r="I82" s="181"/>
      <c r="J82" s="181"/>
      <c r="K82" s="181"/>
      <c r="L82" s="181"/>
      <c r="M82" s="181"/>
      <c r="N82" s="181"/>
      <c r="O82" s="182" t="str">
        <f t="shared" si="7"/>
        <v/>
      </c>
      <c r="Q82" s="75">
        <v>72</v>
      </c>
      <c r="R82" s="189" t="str">
        <v/>
      </c>
      <c r="S82" s="189" t="str">
        <f>IF($R82="","",IF($R82-発電計画!E$33&gt;発電計画!E$19,発電計画!E$19,$R82-発電計画!E$33))</f>
        <v/>
      </c>
      <c r="T82" s="189" t="str">
        <f>IF($R82="","",IF($R82-発電計画!F$33&gt;発電計画!F$19,発電計画!F$19,$R82-発電計画!F$33))</f>
        <v/>
      </c>
      <c r="U82" s="185" t="str">
        <f>IF($R82="","",IF($R82-発電計画!G$33&gt;発電計画!G$19,発電計画!G$19,$R82-発電計画!G$33))</f>
        <v/>
      </c>
      <c r="V82" s="74"/>
      <c r="W82" s="188"/>
      <c r="X82" s="23"/>
      <c r="Y82" s="188"/>
      <c r="Z82" s="23"/>
      <c r="AA82" s="188"/>
      <c r="AB82" s="23"/>
      <c r="AC82" s="188"/>
      <c r="AD82" s="23"/>
      <c r="AE82" s="188"/>
      <c r="AF82" s="23"/>
      <c r="AG82" s="188"/>
    </row>
    <row r="83" spans="1:33" ht="20.100000000000001" customHeight="1">
      <c r="A83" s="21" t="e">
        <f>_xlfn.RANK.EQ(O83,$O$11:$O$375)+COUNTIF($O$11:O83,O83)-1</f>
        <v>#VALUE!</v>
      </c>
      <c r="C83" s="67">
        <v>45717</v>
      </c>
      <c r="D83" s="20">
        <v>45730</v>
      </c>
      <c r="E83" s="181"/>
      <c r="F83" s="181"/>
      <c r="G83" s="181"/>
      <c r="H83" s="181"/>
      <c r="I83" s="181"/>
      <c r="J83" s="181"/>
      <c r="K83" s="181"/>
      <c r="L83" s="181"/>
      <c r="M83" s="181"/>
      <c r="N83" s="181"/>
      <c r="O83" s="182" t="str">
        <f t="shared" si="7"/>
        <v/>
      </c>
      <c r="Q83" s="75">
        <v>73</v>
      </c>
      <c r="R83" s="189" t="str">
        <v/>
      </c>
      <c r="S83" s="189" t="str">
        <f>IF($R83="","",IF($R83-発電計画!E$33&gt;発電計画!E$19,発電計画!E$19,$R83-発電計画!E$33))</f>
        <v/>
      </c>
      <c r="T83" s="189" t="str">
        <f>IF($R83="","",IF($R83-発電計画!F$33&gt;発電計画!F$19,発電計画!F$19,$R83-発電計画!F$33))</f>
        <v/>
      </c>
      <c r="U83" s="185" t="str">
        <f>IF($R83="","",IF($R83-発電計画!G$33&gt;発電計画!G$19,発電計画!G$19,$R83-発電計画!G$33))</f>
        <v/>
      </c>
      <c r="V83" s="74"/>
      <c r="W83" s="188"/>
      <c r="X83" s="23"/>
      <c r="Y83" s="188"/>
      <c r="Z83" s="23"/>
      <c r="AA83" s="188"/>
      <c r="AB83" s="23"/>
      <c r="AC83" s="188"/>
      <c r="AD83" s="23"/>
      <c r="AE83" s="188"/>
      <c r="AF83" s="23"/>
      <c r="AG83" s="188"/>
    </row>
    <row r="84" spans="1:33" ht="20.100000000000001" customHeight="1">
      <c r="A84" s="21" t="e">
        <f>_xlfn.RANK.EQ(O84,$O$11:$O$375)+COUNTIF($O$11:O84,O84)-1</f>
        <v>#VALUE!</v>
      </c>
      <c r="C84" s="67">
        <v>45717</v>
      </c>
      <c r="D84" s="20">
        <v>45731</v>
      </c>
      <c r="E84" s="181"/>
      <c r="F84" s="181"/>
      <c r="G84" s="181"/>
      <c r="H84" s="181"/>
      <c r="I84" s="181"/>
      <c r="J84" s="181"/>
      <c r="K84" s="181"/>
      <c r="L84" s="181"/>
      <c r="M84" s="181"/>
      <c r="N84" s="181"/>
      <c r="O84" s="182" t="str">
        <f t="shared" si="7"/>
        <v/>
      </c>
      <c r="Q84" s="75">
        <v>74</v>
      </c>
      <c r="R84" s="189" t="str">
        <v/>
      </c>
      <c r="S84" s="189" t="str">
        <f>IF($R84="","",IF($R84-発電計画!E$33&gt;発電計画!E$19,発電計画!E$19,$R84-発電計画!E$33))</f>
        <v/>
      </c>
      <c r="T84" s="189" t="str">
        <f>IF($R84="","",IF($R84-発電計画!F$33&gt;発電計画!F$19,発電計画!F$19,$R84-発電計画!F$33))</f>
        <v/>
      </c>
      <c r="U84" s="185" t="str">
        <f>IF($R84="","",IF($R84-発電計画!G$33&gt;発電計画!G$19,発電計画!G$19,$R84-発電計画!G$33))</f>
        <v/>
      </c>
      <c r="V84" s="74"/>
      <c r="W84" s="188"/>
      <c r="X84" s="23"/>
      <c r="Y84" s="188"/>
      <c r="Z84" s="23"/>
      <c r="AA84" s="188"/>
      <c r="AB84" s="23"/>
      <c r="AC84" s="188"/>
      <c r="AD84" s="23"/>
      <c r="AE84" s="188"/>
      <c r="AF84" s="23"/>
      <c r="AG84" s="188"/>
    </row>
    <row r="85" spans="1:33" ht="20.100000000000001" customHeight="1">
      <c r="A85" s="21" t="e">
        <f>_xlfn.RANK.EQ(O85,$O$11:$O$375)+COUNTIF($O$11:O85,O85)-1</f>
        <v>#VALUE!</v>
      </c>
      <c r="C85" s="67">
        <v>45717</v>
      </c>
      <c r="D85" s="20">
        <v>45732</v>
      </c>
      <c r="E85" s="181"/>
      <c r="F85" s="181"/>
      <c r="G85" s="181"/>
      <c r="H85" s="181"/>
      <c r="I85" s="181"/>
      <c r="J85" s="181"/>
      <c r="K85" s="181"/>
      <c r="L85" s="181"/>
      <c r="M85" s="181"/>
      <c r="N85" s="181"/>
      <c r="O85" s="182" t="str">
        <f t="shared" si="7"/>
        <v/>
      </c>
      <c r="Q85" s="75">
        <v>75</v>
      </c>
      <c r="R85" s="189" t="str">
        <v/>
      </c>
      <c r="S85" s="189" t="str">
        <f>IF($R85="","",IF($R85-発電計画!E$33&gt;発電計画!E$19,発電計画!E$19,$R85-発電計画!E$33))</f>
        <v/>
      </c>
      <c r="T85" s="189" t="str">
        <f>IF($R85="","",IF($R85-発電計画!F$33&gt;発電計画!F$19,発電計画!F$19,$R85-発電計画!F$33))</f>
        <v/>
      </c>
      <c r="U85" s="185" t="str">
        <f>IF($R85="","",IF($R85-発電計画!G$33&gt;発電計画!G$19,発電計画!G$19,$R85-発電計画!G$33))</f>
        <v/>
      </c>
      <c r="V85" s="74"/>
      <c r="W85" s="188"/>
      <c r="X85" s="23"/>
      <c r="Y85" s="188"/>
      <c r="Z85" s="23"/>
      <c r="AA85" s="188"/>
      <c r="AB85" s="23"/>
      <c r="AC85" s="188"/>
      <c r="AD85" s="23"/>
      <c r="AE85" s="188"/>
      <c r="AF85" s="23"/>
      <c r="AG85" s="188"/>
    </row>
    <row r="86" spans="1:33" ht="20.100000000000001" customHeight="1">
      <c r="A86" s="21" t="e">
        <f>_xlfn.RANK.EQ(O86,$O$11:$O$375)+COUNTIF($O$11:O86,O86)-1</f>
        <v>#VALUE!</v>
      </c>
      <c r="C86" s="67">
        <v>45717</v>
      </c>
      <c r="D86" s="20">
        <v>45733</v>
      </c>
      <c r="E86" s="181"/>
      <c r="F86" s="181"/>
      <c r="G86" s="181"/>
      <c r="H86" s="181"/>
      <c r="I86" s="181"/>
      <c r="J86" s="181"/>
      <c r="K86" s="181"/>
      <c r="L86" s="181"/>
      <c r="M86" s="181"/>
      <c r="N86" s="181"/>
      <c r="O86" s="182" t="str">
        <f t="shared" si="7"/>
        <v/>
      </c>
      <c r="Q86" s="75">
        <v>76</v>
      </c>
      <c r="R86" s="189" t="str">
        <v/>
      </c>
      <c r="S86" s="189" t="str">
        <f>IF($R86="","",IF($R86-発電計画!E$33&gt;発電計画!E$19,発電計画!E$19,$R86-発電計画!E$33))</f>
        <v/>
      </c>
      <c r="T86" s="189" t="str">
        <f>IF($R86="","",IF($R86-発電計画!F$33&gt;発電計画!F$19,発電計画!F$19,$R86-発電計画!F$33))</f>
        <v/>
      </c>
      <c r="U86" s="185" t="str">
        <f>IF($R86="","",IF($R86-発電計画!G$33&gt;発電計画!G$19,発電計画!G$19,$R86-発電計画!G$33))</f>
        <v/>
      </c>
      <c r="V86" s="74"/>
      <c r="W86" s="188"/>
      <c r="X86" s="23"/>
      <c r="Y86" s="188"/>
      <c r="Z86" s="23"/>
      <c r="AA86" s="188"/>
      <c r="AB86" s="23"/>
      <c r="AC86" s="188"/>
      <c r="AD86" s="23"/>
      <c r="AE86" s="188"/>
      <c r="AF86" s="23"/>
      <c r="AG86" s="188"/>
    </row>
    <row r="87" spans="1:33" ht="20.100000000000001" customHeight="1">
      <c r="A87" s="21" t="e">
        <f>_xlfn.RANK.EQ(O87,$O$11:$O$375)+COUNTIF($O$11:O87,O87)-1</f>
        <v>#VALUE!</v>
      </c>
      <c r="C87" s="67">
        <v>45717</v>
      </c>
      <c r="D87" s="20">
        <v>45734</v>
      </c>
      <c r="E87" s="181"/>
      <c r="F87" s="181"/>
      <c r="G87" s="181"/>
      <c r="H87" s="181"/>
      <c r="I87" s="181"/>
      <c r="J87" s="181"/>
      <c r="K87" s="181"/>
      <c r="L87" s="181"/>
      <c r="M87" s="181"/>
      <c r="N87" s="181"/>
      <c r="O87" s="182" t="str">
        <f t="shared" si="7"/>
        <v/>
      </c>
      <c r="Q87" s="75">
        <v>77</v>
      </c>
      <c r="R87" s="189" t="str">
        <v/>
      </c>
      <c r="S87" s="189" t="str">
        <f>IF($R87="","",IF($R87-発電計画!E$33&gt;発電計画!E$19,発電計画!E$19,$R87-発電計画!E$33))</f>
        <v/>
      </c>
      <c r="T87" s="189" t="str">
        <f>IF($R87="","",IF($R87-発電計画!F$33&gt;発電計画!F$19,発電計画!F$19,$R87-発電計画!F$33))</f>
        <v/>
      </c>
      <c r="U87" s="185" t="str">
        <f>IF($R87="","",IF($R87-発電計画!G$33&gt;発電計画!G$19,発電計画!G$19,$R87-発電計画!G$33))</f>
        <v/>
      </c>
      <c r="V87" s="74"/>
      <c r="W87" s="188"/>
      <c r="X87" s="23"/>
      <c r="Y87" s="188"/>
      <c r="Z87" s="23"/>
      <c r="AA87" s="188"/>
      <c r="AB87" s="23"/>
      <c r="AC87" s="188"/>
      <c r="AD87" s="23"/>
      <c r="AE87" s="188"/>
      <c r="AF87" s="23"/>
      <c r="AG87" s="188"/>
    </row>
    <row r="88" spans="1:33" ht="20.100000000000001" customHeight="1">
      <c r="A88" s="21" t="e">
        <f>_xlfn.RANK.EQ(O88,$O$11:$O$375)+COUNTIF($O$11:O88,O88)-1</f>
        <v>#VALUE!</v>
      </c>
      <c r="C88" s="67">
        <v>45717</v>
      </c>
      <c r="D88" s="20">
        <v>45735</v>
      </c>
      <c r="E88" s="181"/>
      <c r="F88" s="181"/>
      <c r="G88" s="181"/>
      <c r="H88" s="181"/>
      <c r="I88" s="181"/>
      <c r="J88" s="181"/>
      <c r="K88" s="181"/>
      <c r="L88" s="181"/>
      <c r="M88" s="181"/>
      <c r="N88" s="181"/>
      <c r="O88" s="182" t="str">
        <f t="shared" si="7"/>
        <v/>
      </c>
      <c r="Q88" s="75">
        <v>78</v>
      </c>
      <c r="R88" s="189" t="str">
        <v/>
      </c>
      <c r="S88" s="189" t="str">
        <f>IF($R88="","",IF($R88-発電計画!E$33&gt;発電計画!E$19,発電計画!E$19,$R88-発電計画!E$33))</f>
        <v/>
      </c>
      <c r="T88" s="189" t="str">
        <f>IF($R88="","",IF($R88-発電計画!F$33&gt;発電計画!F$19,発電計画!F$19,$R88-発電計画!F$33))</f>
        <v/>
      </c>
      <c r="U88" s="185" t="str">
        <f>IF($R88="","",IF($R88-発電計画!G$33&gt;発電計画!G$19,発電計画!G$19,$R88-発電計画!G$33))</f>
        <v/>
      </c>
      <c r="V88" s="74"/>
      <c r="W88" s="188"/>
      <c r="X88" s="23"/>
      <c r="Y88" s="188"/>
      <c r="Z88" s="23"/>
      <c r="AA88" s="188"/>
      <c r="AB88" s="23"/>
      <c r="AC88" s="188"/>
      <c r="AD88" s="23"/>
      <c r="AE88" s="188"/>
      <c r="AF88" s="23"/>
      <c r="AG88" s="188"/>
    </row>
    <row r="89" spans="1:33" ht="20.100000000000001" customHeight="1">
      <c r="A89" s="21" t="e">
        <f>_xlfn.RANK.EQ(O89,$O$11:$O$375)+COUNTIF($O$11:O89,O89)-1</f>
        <v>#VALUE!</v>
      </c>
      <c r="C89" s="67">
        <v>45717</v>
      </c>
      <c r="D89" s="20">
        <v>45736</v>
      </c>
      <c r="E89" s="181"/>
      <c r="F89" s="181"/>
      <c r="G89" s="181"/>
      <c r="H89" s="181"/>
      <c r="I89" s="181"/>
      <c r="J89" s="181"/>
      <c r="K89" s="181"/>
      <c r="L89" s="181"/>
      <c r="M89" s="181"/>
      <c r="N89" s="181"/>
      <c r="O89" s="182" t="str">
        <f t="shared" si="7"/>
        <v/>
      </c>
      <c r="Q89" s="75">
        <v>79</v>
      </c>
      <c r="R89" s="189" t="str">
        <v/>
      </c>
      <c r="S89" s="189" t="str">
        <f>IF($R89="","",IF($R89-発電計画!E$33&gt;発電計画!E$19,発電計画!E$19,$R89-発電計画!E$33))</f>
        <v/>
      </c>
      <c r="T89" s="189" t="str">
        <f>IF($R89="","",IF($R89-発電計画!F$33&gt;発電計画!F$19,発電計画!F$19,$R89-発電計画!F$33))</f>
        <v/>
      </c>
      <c r="U89" s="185" t="str">
        <f>IF($R89="","",IF($R89-発電計画!G$33&gt;発電計画!G$19,発電計画!G$19,$R89-発電計画!G$33))</f>
        <v/>
      </c>
      <c r="V89" s="74"/>
      <c r="W89" s="188"/>
      <c r="X89" s="23"/>
      <c r="Y89" s="188"/>
      <c r="Z89" s="23"/>
      <c r="AA89" s="188"/>
      <c r="AB89" s="23"/>
      <c r="AC89" s="188"/>
      <c r="AD89" s="23"/>
      <c r="AE89" s="188"/>
      <c r="AF89" s="23"/>
      <c r="AG89" s="188"/>
    </row>
    <row r="90" spans="1:33" ht="20.100000000000001" customHeight="1">
      <c r="A90" s="21" t="e">
        <f>_xlfn.RANK.EQ(O90,$O$11:$O$375)+COUNTIF($O$11:O90,O90)-1</f>
        <v>#VALUE!</v>
      </c>
      <c r="C90" s="67">
        <v>45717</v>
      </c>
      <c r="D90" s="20">
        <v>45737</v>
      </c>
      <c r="E90" s="181"/>
      <c r="F90" s="181"/>
      <c r="G90" s="181"/>
      <c r="H90" s="181"/>
      <c r="I90" s="181"/>
      <c r="J90" s="181"/>
      <c r="K90" s="181"/>
      <c r="L90" s="181"/>
      <c r="M90" s="181"/>
      <c r="N90" s="181"/>
      <c r="O90" s="182" t="str">
        <f t="shared" si="7"/>
        <v/>
      </c>
      <c r="Q90" s="75">
        <v>80</v>
      </c>
      <c r="R90" s="189" t="str">
        <v/>
      </c>
      <c r="S90" s="189" t="str">
        <f>IF($R90="","",IF($R90-発電計画!E$33&gt;発電計画!E$19,発電計画!E$19,$R90-発電計画!E$33))</f>
        <v/>
      </c>
      <c r="T90" s="189" t="str">
        <f>IF($R90="","",IF($R90-発電計画!F$33&gt;発電計画!F$19,発電計画!F$19,$R90-発電計画!F$33))</f>
        <v/>
      </c>
      <c r="U90" s="185" t="str">
        <f>IF($R90="","",IF($R90-発電計画!G$33&gt;発電計画!G$19,発電計画!G$19,$R90-発電計画!G$33))</f>
        <v/>
      </c>
      <c r="V90" s="74"/>
      <c r="W90" s="188"/>
      <c r="X90" s="23"/>
      <c r="Y90" s="188"/>
      <c r="Z90" s="23"/>
      <c r="AA90" s="188"/>
      <c r="AB90" s="23"/>
      <c r="AC90" s="188"/>
      <c r="AD90" s="23"/>
      <c r="AE90" s="188"/>
      <c r="AF90" s="23"/>
      <c r="AG90" s="188"/>
    </row>
    <row r="91" spans="1:33" ht="20.100000000000001" customHeight="1">
      <c r="A91" s="21" t="e">
        <f>_xlfn.RANK.EQ(O91,$O$11:$O$375)+COUNTIF($O$11:O91,O91)-1</f>
        <v>#VALUE!</v>
      </c>
      <c r="C91" s="67">
        <v>45717</v>
      </c>
      <c r="D91" s="20">
        <v>45738</v>
      </c>
      <c r="E91" s="181"/>
      <c r="F91" s="181"/>
      <c r="G91" s="181"/>
      <c r="H91" s="181"/>
      <c r="I91" s="181"/>
      <c r="J91" s="181"/>
      <c r="K91" s="181"/>
      <c r="L91" s="181"/>
      <c r="M91" s="181"/>
      <c r="N91" s="181"/>
      <c r="O91" s="182" t="str">
        <f t="shared" si="7"/>
        <v/>
      </c>
      <c r="Q91" s="75">
        <v>81</v>
      </c>
      <c r="R91" s="189" t="str">
        <v/>
      </c>
      <c r="S91" s="189" t="str">
        <f>IF($R91="","",IF($R91-発電計画!E$33&gt;発電計画!E$19,発電計画!E$19,$R91-発電計画!E$33))</f>
        <v/>
      </c>
      <c r="T91" s="189" t="str">
        <f>IF($R91="","",IF($R91-発電計画!F$33&gt;発電計画!F$19,発電計画!F$19,$R91-発電計画!F$33))</f>
        <v/>
      </c>
      <c r="U91" s="185" t="str">
        <f>IF($R91="","",IF($R91-発電計画!G$33&gt;発電計画!G$19,発電計画!G$19,$R91-発電計画!G$33))</f>
        <v/>
      </c>
      <c r="V91" s="74"/>
      <c r="W91" s="188"/>
      <c r="X91" s="23"/>
      <c r="Y91" s="188"/>
      <c r="Z91" s="23"/>
      <c r="AA91" s="188"/>
      <c r="AB91" s="23"/>
      <c r="AC91" s="188"/>
      <c r="AD91" s="23"/>
      <c r="AE91" s="188"/>
      <c r="AF91" s="23"/>
      <c r="AG91" s="188"/>
    </row>
    <row r="92" spans="1:33" ht="20.100000000000001" customHeight="1">
      <c r="A92" s="21" t="e">
        <f>_xlfn.RANK.EQ(O92,$O$11:$O$375)+COUNTIF($O$11:O92,O92)-1</f>
        <v>#VALUE!</v>
      </c>
      <c r="C92" s="67">
        <v>45717</v>
      </c>
      <c r="D92" s="20">
        <v>45739</v>
      </c>
      <c r="E92" s="181"/>
      <c r="F92" s="181"/>
      <c r="G92" s="181"/>
      <c r="H92" s="181"/>
      <c r="I92" s="181"/>
      <c r="J92" s="181"/>
      <c r="K92" s="181"/>
      <c r="L92" s="181"/>
      <c r="M92" s="181"/>
      <c r="N92" s="181"/>
      <c r="O92" s="182" t="str">
        <f t="shared" si="7"/>
        <v/>
      </c>
      <c r="Q92" s="75">
        <v>82</v>
      </c>
      <c r="R92" s="189" t="str">
        <v/>
      </c>
      <c r="S92" s="189" t="str">
        <f>IF($R92="","",IF($R92-発電計画!E$33&gt;発電計画!E$19,発電計画!E$19,$R92-発電計画!E$33))</f>
        <v/>
      </c>
      <c r="T92" s="189" t="str">
        <f>IF($R92="","",IF($R92-発電計画!F$33&gt;発電計画!F$19,発電計画!F$19,$R92-発電計画!F$33))</f>
        <v/>
      </c>
      <c r="U92" s="185" t="str">
        <f>IF($R92="","",IF($R92-発電計画!G$33&gt;発電計画!G$19,発電計画!G$19,$R92-発電計画!G$33))</f>
        <v/>
      </c>
      <c r="V92" s="74"/>
      <c r="W92" s="188"/>
      <c r="X92" s="23"/>
      <c r="Y92" s="188"/>
      <c r="Z92" s="23"/>
      <c r="AA92" s="188"/>
      <c r="AB92" s="23"/>
      <c r="AC92" s="188"/>
      <c r="AD92" s="23"/>
      <c r="AE92" s="188"/>
      <c r="AF92" s="23"/>
      <c r="AG92" s="188"/>
    </row>
    <row r="93" spans="1:33" ht="20.100000000000001" customHeight="1">
      <c r="A93" s="21" t="e">
        <f>_xlfn.RANK.EQ(O93,$O$11:$O$375)+COUNTIF($O$11:O93,O93)-1</f>
        <v>#VALUE!</v>
      </c>
      <c r="C93" s="67">
        <v>45717</v>
      </c>
      <c r="D93" s="20">
        <v>45740</v>
      </c>
      <c r="E93" s="181"/>
      <c r="F93" s="181"/>
      <c r="G93" s="181"/>
      <c r="H93" s="181"/>
      <c r="I93" s="181"/>
      <c r="J93" s="181"/>
      <c r="K93" s="181"/>
      <c r="L93" s="181"/>
      <c r="M93" s="181"/>
      <c r="N93" s="181"/>
      <c r="O93" s="182" t="str">
        <f t="shared" si="7"/>
        <v/>
      </c>
      <c r="Q93" s="75">
        <v>83</v>
      </c>
      <c r="R93" s="189" t="str">
        <v/>
      </c>
      <c r="S93" s="189" t="str">
        <f>IF($R93="","",IF($R93-発電計画!E$33&gt;発電計画!E$19,発電計画!E$19,$R93-発電計画!E$33))</f>
        <v/>
      </c>
      <c r="T93" s="189" t="str">
        <f>IF($R93="","",IF($R93-発電計画!F$33&gt;発電計画!F$19,発電計画!F$19,$R93-発電計画!F$33))</f>
        <v/>
      </c>
      <c r="U93" s="185" t="str">
        <f>IF($R93="","",IF($R93-発電計画!G$33&gt;発電計画!G$19,発電計画!G$19,$R93-発電計画!G$33))</f>
        <v/>
      </c>
      <c r="V93" s="74"/>
      <c r="W93" s="188"/>
      <c r="X93" s="23"/>
      <c r="Y93" s="188"/>
      <c r="Z93" s="23"/>
      <c r="AA93" s="188"/>
      <c r="AB93" s="23"/>
      <c r="AC93" s="188"/>
      <c r="AD93" s="23"/>
      <c r="AE93" s="188"/>
      <c r="AF93" s="23"/>
      <c r="AG93" s="188"/>
    </row>
    <row r="94" spans="1:33" ht="20.100000000000001" customHeight="1">
      <c r="A94" s="21" t="e">
        <f>_xlfn.RANK.EQ(O94,$O$11:$O$375)+COUNTIF($O$11:O94,O94)-1</f>
        <v>#VALUE!</v>
      </c>
      <c r="C94" s="67">
        <v>45717</v>
      </c>
      <c r="D94" s="20">
        <v>45741</v>
      </c>
      <c r="E94" s="181"/>
      <c r="F94" s="181"/>
      <c r="G94" s="181"/>
      <c r="H94" s="181"/>
      <c r="I94" s="181"/>
      <c r="J94" s="181"/>
      <c r="K94" s="181"/>
      <c r="L94" s="181"/>
      <c r="M94" s="181"/>
      <c r="N94" s="181"/>
      <c r="O94" s="182" t="str">
        <f t="shared" si="7"/>
        <v/>
      </c>
      <c r="Q94" s="75">
        <v>84</v>
      </c>
      <c r="R94" s="189" t="str">
        <v/>
      </c>
      <c r="S94" s="189" t="str">
        <f>IF($R94="","",IF($R94-発電計画!E$33&gt;発電計画!E$19,発電計画!E$19,$R94-発電計画!E$33))</f>
        <v/>
      </c>
      <c r="T94" s="189" t="str">
        <f>IF($R94="","",IF($R94-発電計画!F$33&gt;発電計画!F$19,発電計画!F$19,$R94-発電計画!F$33))</f>
        <v/>
      </c>
      <c r="U94" s="185" t="str">
        <f>IF($R94="","",IF($R94-発電計画!G$33&gt;発電計画!G$19,発電計画!G$19,$R94-発電計画!G$33))</f>
        <v/>
      </c>
      <c r="V94" s="74"/>
      <c r="W94" s="188"/>
      <c r="X94" s="23"/>
      <c r="Y94" s="188"/>
      <c r="Z94" s="23"/>
      <c r="AA94" s="188"/>
      <c r="AB94" s="23"/>
      <c r="AC94" s="188"/>
      <c r="AD94" s="23"/>
      <c r="AE94" s="188"/>
      <c r="AF94" s="23"/>
      <c r="AG94" s="188"/>
    </row>
    <row r="95" spans="1:33" ht="20.100000000000001" customHeight="1">
      <c r="A95" s="21" t="e">
        <f>_xlfn.RANK.EQ(O95,$O$11:$O$375)+COUNTIF($O$11:O95,O95)-1</f>
        <v>#VALUE!</v>
      </c>
      <c r="C95" s="67">
        <v>45717</v>
      </c>
      <c r="D95" s="20">
        <v>45742</v>
      </c>
      <c r="E95" s="181"/>
      <c r="F95" s="181"/>
      <c r="G95" s="181"/>
      <c r="H95" s="181"/>
      <c r="I95" s="181"/>
      <c r="J95" s="181"/>
      <c r="K95" s="181"/>
      <c r="L95" s="181"/>
      <c r="M95" s="181"/>
      <c r="N95" s="181"/>
      <c r="O95" s="182" t="str">
        <f t="shared" si="7"/>
        <v/>
      </c>
      <c r="Q95" s="75">
        <v>85</v>
      </c>
      <c r="R95" s="189" t="str">
        <v/>
      </c>
      <c r="S95" s="189" t="str">
        <f>IF($R95="","",IF($R95-発電計画!E$33&gt;発電計画!E$19,発電計画!E$19,$R95-発電計画!E$33))</f>
        <v/>
      </c>
      <c r="T95" s="189" t="str">
        <f>IF($R95="","",IF($R95-発電計画!F$33&gt;発電計画!F$19,発電計画!F$19,$R95-発電計画!F$33))</f>
        <v/>
      </c>
      <c r="U95" s="185" t="str">
        <f>IF($R95="","",IF($R95-発電計画!G$33&gt;発電計画!G$19,発電計画!G$19,$R95-発電計画!G$33))</f>
        <v/>
      </c>
      <c r="V95" s="74"/>
      <c r="W95" s="188"/>
      <c r="X95" s="23"/>
      <c r="Y95" s="188"/>
      <c r="Z95" s="23"/>
      <c r="AA95" s="188"/>
      <c r="AB95" s="23"/>
      <c r="AC95" s="188"/>
      <c r="AD95" s="23"/>
      <c r="AE95" s="188"/>
      <c r="AF95" s="23"/>
      <c r="AG95" s="188"/>
    </row>
    <row r="96" spans="1:33" ht="20.100000000000001" customHeight="1">
      <c r="A96" s="21" t="e">
        <f>_xlfn.RANK.EQ(O96,$O$11:$O$375)+COUNTIF($O$11:O96,O96)-1</f>
        <v>#VALUE!</v>
      </c>
      <c r="C96" s="67">
        <v>45717</v>
      </c>
      <c r="D96" s="20">
        <v>45743</v>
      </c>
      <c r="E96" s="181"/>
      <c r="F96" s="181"/>
      <c r="G96" s="181"/>
      <c r="H96" s="181"/>
      <c r="I96" s="181"/>
      <c r="J96" s="181"/>
      <c r="K96" s="181"/>
      <c r="L96" s="181"/>
      <c r="M96" s="181"/>
      <c r="N96" s="181"/>
      <c r="O96" s="182" t="str">
        <f t="shared" si="7"/>
        <v/>
      </c>
      <c r="Q96" s="75">
        <v>86</v>
      </c>
      <c r="R96" s="189" t="str">
        <v/>
      </c>
      <c r="S96" s="189" t="str">
        <f>IF($R96="","",IF($R96-発電計画!E$33&gt;発電計画!E$19,発電計画!E$19,$R96-発電計画!E$33))</f>
        <v/>
      </c>
      <c r="T96" s="189" t="str">
        <f>IF($R96="","",IF($R96-発電計画!F$33&gt;発電計画!F$19,発電計画!F$19,$R96-発電計画!F$33))</f>
        <v/>
      </c>
      <c r="U96" s="185" t="str">
        <f>IF($R96="","",IF($R96-発電計画!G$33&gt;発電計画!G$19,発電計画!G$19,$R96-発電計画!G$33))</f>
        <v/>
      </c>
      <c r="V96" s="74"/>
      <c r="W96" s="188"/>
      <c r="X96" s="23"/>
      <c r="Y96" s="188"/>
      <c r="Z96" s="23"/>
      <c r="AA96" s="188"/>
      <c r="AB96" s="23"/>
      <c r="AC96" s="188"/>
      <c r="AD96" s="23"/>
      <c r="AE96" s="188"/>
      <c r="AF96" s="23"/>
      <c r="AG96" s="188"/>
    </row>
    <row r="97" spans="1:33" ht="20.100000000000001" customHeight="1">
      <c r="A97" s="21" t="e">
        <f>_xlfn.RANK.EQ(O97,$O$11:$O$375)+COUNTIF($O$11:O97,O97)-1</f>
        <v>#VALUE!</v>
      </c>
      <c r="C97" s="67">
        <v>45717</v>
      </c>
      <c r="D97" s="20">
        <v>45744</v>
      </c>
      <c r="E97" s="181"/>
      <c r="F97" s="181"/>
      <c r="G97" s="181"/>
      <c r="H97" s="181"/>
      <c r="I97" s="181"/>
      <c r="J97" s="181"/>
      <c r="K97" s="181"/>
      <c r="L97" s="181"/>
      <c r="M97" s="181"/>
      <c r="N97" s="181"/>
      <c r="O97" s="182" t="str">
        <f t="shared" si="7"/>
        <v/>
      </c>
      <c r="Q97" s="75">
        <v>87</v>
      </c>
      <c r="R97" s="189" t="str">
        <v/>
      </c>
      <c r="S97" s="189" t="str">
        <f>IF($R97="","",IF($R97-発電計画!E$33&gt;発電計画!E$19,発電計画!E$19,$R97-発電計画!E$33))</f>
        <v/>
      </c>
      <c r="T97" s="189" t="str">
        <f>IF($R97="","",IF($R97-発電計画!F$33&gt;発電計画!F$19,発電計画!F$19,$R97-発電計画!F$33))</f>
        <v/>
      </c>
      <c r="U97" s="185" t="str">
        <f>IF($R97="","",IF($R97-発電計画!G$33&gt;発電計画!G$19,発電計画!G$19,$R97-発電計画!G$33))</f>
        <v/>
      </c>
      <c r="V97" s="74"/>
      <c r="W97" s="188"/>
      <c r="X97" s="23"/>
      <c r="Y97" s="188"/>
      <c r="Z97" s="23"/>
      <c r="AA97" s="188"/>
      <c r="AB97" s="23"/>
      <c r="AC97" s="188"/>
      <c r="AD97" s="23"/>
      <c r="AE97" s="188"/>
      <c r="AF97" s="23"/>
      <c r="AG97" s="188"/>
    </row>
    <row r="98" spans="1:33" ht="20.100000000000001" customHeight="1">
      <c r="A98" s="21" t="e">
        <f>_xlfn.RANK.EQ(O98,$O$11:$O$375)+COUNTIF($O$11:O98,O98)-1</f>
        <v>#VALUE!</v>
      </c>
      <c r="C98" s="67">
        <v>45717</v>
      </c>
      <c r="D98" s="20">
        <v>45745</v>
      </c>
      <c r="E98" s="181"/>
      <c r="F98" s="181"/>
      <c r="G98" s="181"/>
      <c r="H98" s="181"/>
      <c r="I98" s="181"/>
      <c r="J98" s="181"/>
      <c r="K98" s="181"/>
      <c r="L98" s="181"/>
      <c r="M98" s="181"/>
      <c r="N98" s="181"/>
      <c r="O98" s="182" t="str">
        <f t="shared" si="7"/>
        <v/>
      </c>
      <c r="Q98" s="75">
        <v>88</v>
      </c>
      <c r="R98" s="189" t="str">
        <v/>
      </c>
      <c r="S98" s="189" t="str">
        <f>IF($R98="","",IF($R98-発電計画!E$33&gt;発電計画!E$19,発電計画!E$19,$R98-発電計画!E$33))</f>
        <v/>
      </c>
      <c r="T98" s="189" t="str">
        <f>IF($R98="","",IF($R98-発電計画!F$33&gt;発電計画!F$19,発電計画!F$19,$R98-発電計画!F$33))</f>
        <v/>
      </c>
      <c r="U98" s="185" t="str">
        <f>IF($R98="","",IF($R98-発電計画!G$33&gt;発電計画!G$19,発電計画!G$19,$R98-発電計画!G$33))</f>
        <v/>
      </c>
      <c r="V98" s="74"/>
      <c r="W98" s="188"/>
      <c r="X98" s="23"/>
      <c r="Y98" s="188"/>
      <c r="Z98" s="23"/>
      <c r="AA98" s="188"/>
      <c r="AB98" s="23"/>
      <c r="AC98" s="188"/>
      <c r="AD98" s="23"/>
      <c r="AE98" s="188"/>
      <c r="AF98" s="23"/>
      <c r="AG98" s="188"/>
    </row>
    <row r="99" spans="1:33" ht="20.100000000000001" customHeight="1">
      <c r="A99" s="21" t="e">
        <f>_xlfn.RANK.EQ(O99,$O$11:$O$375)+COUNTIF($O$11:O99,O99)-1</f>
        <v>#VALUE!</v>
      </c>
      <c r="C99" s="67">
        <v>45717</v>
      </c>
      <c r="D99" s="20">
        <v>45746</v>
      </c>
      <c r="E99" s="181"/>
      <c r="F99" s="181"/>
      <c r="G99" s="181"/>
      <c r="H99" s="181"/>
      <c r="I99" s="181"/>
      <c r="J99" s="181"/>
      <c r="K99" s="181"/>
      <c r="L99" s="181"/>
      <c r="M99" s="181"/>
      <c r="N99" s="181"/>
      <c r="O99" s="182" t="str">
        <f t="shared" si="7"/>
        <v/>
      </c>
      <c r="Q99" s="75">
        <v>89</v>
      </c>
      <c r="R99" s="189" t="str">
        <v/>
      </c>
      <c r="S99" s="189" t="str">
        <f>IF($R99="","",IF($R99-発電計画!E$33&gt;発電計画!E$19,発電計画!E$19,$R99-発電計画!E$33))</f>
        <v/>
      </c>
      <c r="T99" s="189" t="str">
        <f>IF($R99="","",IF($R99-発電計画!F$33&gt;発電計画!F$19,発電計画!F$19,$R99-発電計画!F$33))</f>
        <v/>
      </c>
      <c r="U99" s="185" t="str">
        <f>IF($R99="","",IF($R99-発電計画!G$33&gt;発電計画!G$19,発電計画!G$19,$R99-発電計画!G$33))</f>
        <v/>
      </c>
      <c r="V99" s="74"/>
      <c r="W99" s="188"/>
      <c r="X99" s="23"/>
      <c r="Y99" s="188"/>
      <c r="Z99" s="23"/>
      <c r="AA99" s="188"/>
      <c r="AB99" s="23"/>
      <c r="AC99" s="188"/>
      <c r="AD99" s="23"/>
      <c r="AE99" s="188"/>
      <c r="AF99" s="23"/>
      <c r="AG99" s="188"/>
    </row>
    <row r="100" spans="1:33" ht="20.100000000000001" customHeight="1">
      <c r="A100" s="21" t="e">
        <f>_xlfn.RANK.EQ(O100,$O$11:$O$375)+COUNTIF($O$11:O100,O100)-1</f>
        <v>#VALUE!</v>
      </c>
      <c r="C100" s="67">
        <v>45717</v>
      </c>
      <c r="D100" s="20">
        <v>45747</v>
      </c>
      <c r="E100" s="181"/>
      <c r="F100" s="181"/>
      <c r="G100" s="181"/>
      <c r="H100" s="181"/>
      <c r="I100" s="181"/>
      <c r="J100" s="181"/>
      <c r="K100" s="181"/>
      <c r="L100" s="181"/>
      <c r="M100" s="181"/>
      <c r="N100" s="181"/>
      <c r="O100" s="182" t="str">
        <f t="shared" si="7"/>
        <v/>
      </c>
      <c r="Q100" s="75">
        <v>90</v>
      </c>
      <c r="R100" s="189" t="str">
        <v/>
      </c>
      <c r="S100" s="189" t="str">
        <f>IF($R100="","",IF($R100-発電計画!E$33&gt;発電計画!E$19,発電計画!E$19,$R100-発電計画!E$33))</f>
        <v/>
      </c>
      <c r="T100" s="189" t="str">
        <f>IF($R100="","",IF($R100-発電計画!F$33&gt;発電計画!F$19,発電計画!F$19,$R100-発電計画!F$33))</f>
        <v/>
      </c>
      <c r="U100" s="185" t="str">
        <f>IF($R100="","",IF($R100-発電計画!G$33&gt;発電計画!G$19,発電計画!G$19,$R100-発電計画!G$33))</f>
        <v/>
      </c>
      <c r="V100" s="74"/>
      <c r="W100" s="188"/>
      <c r="X100" s="23"/>
      <c r="Y100" s="188"/>
      <c r="Z100" s="23"/>
      <c r="AA100" s="188"/>
      <c r="AB100" s="23"/>
      <c r="AC100" s="188"/>
      <c r="AD100" s="23"/>
      <c r="AE100" s="188"/>
      <c r="AF100" s="23"/>
      <c r="AG100" s="188"/>
    </row>
    <row r="101" spans="1:33" ht="20.100000000000001" customHeight="1">
      <c r="A101" s="21" t="e">
        <f>_xlfn.RANK.EQ(O101,$O$11:$O$375)+COUNTIF($O$11:O101,O101)-1</f>
        <v>#VALUE!</v>
      </c>
      <c r="C101" s="67">
        <v>45748</v>
      </c>
      <c r="D101" s="20">
        <v>45748</v>
      </c>
      <c r="E101" s="181"/>
      <c r="F101" s="181"/>
      <c r="G101" s="181"/>
      <c r="H101" s="181"/>
      <c r="I101" s="181"/>
      <c r="J101" s="181"/>
      <c r="K101" s="181"/>
      <c r="L101" s="181"/>
      <c r="M101" s="181"/>
      <c r="N101" s="181"/>
      <c r="O101" s="182" t="str">
        <f t="shared" si="7"/>
        <v/>
      </c>
      <c r="Q101" s="75">
        <v>91</v>
      </c>
      <c r="R101" s="189" t="str">
        <v/>
      </c>
      <c r="S101" s="189" t="str">
        <f>IF($R101="","",IF($R101-発電計画!E$33&gt;発電計画!E$19,発電計画!E$19,$R101-発電計画!E$33))</f>
        <v/>
      </c>
      <c r="T101" s="189" t="str">
        <f>IF($R101="","",IF($R101-発電計画!F$33&gt;発電計画!F$19,発電計画!F$19,$R101-発電計画!F$33))</f>
        <v/>
      </c>
      <c r="U101" s="185" t="str">
        <f>IF($R101="","",IF($R101-発電計画!G$33&gt;発電計画!G$19,発電計画!G$19,$R101-発電計画!G$33))</f>
        <v/>
      </c>
      <c r="V101" s="74"/>
      <c r="W101" s="188"/>
      <c r="X101" s="23"/>
      <c r="Y101" s="188"/>
      <c r="Z101" s="23"/>
      <c r="AA101" s="188"/>
      <c r="AB101" s="23"/>
      <c r="AC101" s="188"/>
      <c r="AD101" s="23"/>
      <c r="AE101" s="188"/>
      <c r="AF101" s="23"/>
      <c r="AG101" s="188"/>
    </row>
    <row r="102" spans="1:33" ht="20.100000000000001" customHeight="1">
      <c r="A102" s="21" t="e">
        <f>_xlfn.RANK.EQ(O102,$O$11:$O$375)+COUNTIF($O$11:O102,O102)-1</f>
        <v>#VALUE!</v>
      </c>
      <c r="C102" s="67">
        <v>45748</v>
      </c>
      <c r="D102" s="20">
        <v>45749</v>
      </c>
      <c r="E102" s="181"/>
      <c r="F102" s="181"/>
      <c r="G102" s="181"/>
      <c r="H102" s="181"/>
      <c r="I102" s="181"/>
      <c r="J102" s="181"/>
      <c r="K102" s="181"/>
      <c r="L102" s="181"/>
      <c r="M102" s="181"/>
      <c r="N102" s="181"/>
      <c r="O102" s="182" t="str">
        <f t="shared" si="7"/>
        <v/>
      </c>
      <c r="Q102" s="75">
        <v>92</v>
      </c>
      <c r="R102" s="189" t="str">
        <v/>
      </c>
      <c r="S102" s="189" t="str">
        <f>IF($R102="","",IF($R102-発電計画!E$33&gt;発電計画!E$19,発電計画!E$19,$R102-発電計画!E$33))</f>
        <v/>
      </c>
      <c r="T102" s="189" t="str">
        <f>IF($R102="","",IF($R102-発電計画!F$33&gt;発電計画!F$19,発電計画!F$19,$R102-発電計画!F$33))</f>
        <v/>
      </c>
      <c r="U102" s="185" t="str">
        <f>IF($R102="","",IF($R102-発電計画!G$33&gt;発電計画!G$19,発電計画!G$19,$R102-発電計画!G$33))</f>
        <v/>
      </c>
      <c r="V102" s="74"/>
      <c r="W102" s="188"/>
      <c r="X102" s="23"/>
      <c r="Y102" s="188"/>
      <c r="Z102" s="23"/>
      <c r="AA102" s="188"/>
      <c r="AB102" s="23"/>
      <c r="AC102" s="188"/>
      <c r="AD102" s="23"/>
      <c r="AE102" s="188"/>
      <c r="AF102" s="23"/>
      <c r="AG102" s="188"/>
    </row>
    <row r="103" spans="1:33" ht="20.100000000000001" customHeight="1">
      <c r="A103" s="21" t="e">
        <f>_xlfn.RANK.EQ(O103,$O$11:$O$375)+COUNTIF($O$11:O103,O103)-1</f>
        <v>#VALUE!</v>
      </c>
      <c r="C103" s="67">
        <v>45748</v>
      </c>
      <c r="D103" s="20">
        <v>45750</v>
      </c>
      <c r="E103" s="181"/>
      <c r="F103" s="181"/>
      <c r="G103" s="181"/>
      <c r="H103" s="181"/>
      <c r="I103" s="181"/>
      <c r="J103" s="181"/>
      <c r="K103" s="181"/>
      <c r="L103" s="181"/>
      <c r="M103" s="181"/>
      <c r="N103" s="181"/>
      <c r="O103" s="182" t="str">
        <f t="shared" si="7"/>
        <v/>
      </c>
      <c r="Q103" s="75">
        <v>93</v>
      </c>
      <c r="R103" s="189" t="str">
        <v/>
      </c>
      <c r="S103" s="189" t="str">
        <f>IF($R103="","",IF($R103-発電計画!E$33&gt;発電計画!E$19,発電計画!E$19,$R103-発電計画!E$33))</f>
        <v/>
      </c>
      <c r="T103" s="189" t="str">
        <f>IF($R103="","",IF($R103-発電計画!F$33&gt;発電計画!F$19,発電計画!F$19,$R103-発電計画!F$33))</f>
        <v/>
      </c>
      <c r="U103" s="185" t="str">
        <f>IF($R103="","",IF($R103-発電計画!G$33&gt;発電計画!G$19,発電計画!G$19,$R103-発電計画!G$33))</f>
        <v/>
      </c>
      <c r="V103" s="74"/>
      <c r="W103" s="188"/>
      <c r="X103" s="23"/>
      <c r="Y103" s="188"/>
      <c r="Z103" s="23"/>
      <c r="AA103" s="188"/>
      <c r="AB103" s="23"/>
      <c r="AC103" s="188"/>
      <c r="AD103" s="23"/>
      <c r="AE103" s="188"/>
      <c r="AF103" s="23"/>
      <c r="AG103" s="188"/>
    </row>
    <row r="104" spans="1:33" ht="20.100000000000001" customHeight="1">
      <c r="A104" s="21" t="e">
        <f>_xlfn.RANK.EQ(O104,$O$11:$O$375)+COUNTIF($O$11:O104,O104)-1</f>
        <v>#VALUE!</v>
      </c>
      <c r="C104" s="67">
        <v>45748</v>
      </c>
      <c r="D104" s="20">
        <v>45751</v>
      </c>
      <c r="E104" s="181"/>
      <c r="F104" s="181"/>
      <c r="G104" s="181"/>
      <c r="H104" s="181"/>
      <c r="I104" s="181"/>
      <c r="J104" s="181"/>
      <c r="K104" s="181"/>
      <c r="L104" s="181"/>
      <c r="M104" s="181"/>
      <c r="N104" s="181"/>
      <c r="O104" s="182" t="str">
        <f t="shared" si="7"/>
        <v/>
      </c>
      <c r="Q104" s="75">
        <v>94</v>
      </c>
      <c r="R104" s="189" t="str">
        <v/>
      </c>
      <c r="S104" s="189" t="str">
        <f>IF($R104="","",IF($R104-発電計画!E$33&gt;発電計画!E$19,発電計画!E$19,$R104-発電計画!E$33))</f>
        <v/>
      </c>
      <c r="T104" s="189" t="str">
        <f>IF($R104="","",IF($R104-発電計画!F$33&gt;発電計画!F$19,発電計画!F$19,$R104-発電計画!F$33))</f>
        <v/>
      </c>
      <c r="U104" s="185" t="str">
        <f>IF($R104="","",IF($R104-発電計画!G$33&gt;発電計画!G$19,発電計画!G$19,$R104-発電計画!G$33))</f>
        <v/>
      </c>
      <c r="V104" s="74"/>
      <c r="W104" s="188"/>
      <c r="X104" s="23"/>
      <c r="Y104" s="188"/>
      <c r="Z104" s="23"/>
      <c r="AA104" s="188"/>
      <c r="AB104" s="23"/>
      <c r="AC104" s="188"/>
      <c r="AD104" s="23"/>
      <c r="AE104" s="188"/>
      <c r="AF104" s="23"/>
      <c r="AG104" s="188"/>
    </row>
    <row r="105" spans="1:33" ht="20.100000000000001" customHeight="1">
      <c r="A105" s="21" t="e">
        <f>_xlfn.RANK.EQ(O105,$O$11:$O$375)+COUNTIF($O$11:O105,O105)-1</f>
        <v>#VALUE!</v>
      </c>
      <c r="C105" s="67">
        <v>45748</v>
      </c>
      <c r="D105" s="20">
        <v>45752</v>
      </c>
      <c r="E105" s="181"/>
      <c r="F105" s="181"/>
      <c r="G105" s="181"/>
      <c r="H105" s="181"/>
      <c r="I105" s="181"/>
      <c r="J105" s="181"/>
      <c r="K105" s="181"/>
      <c r="L105" s="181"/>
      <c r="M105" s="181"/>
      <c r="N105" s="181"/>
      <c r="O105" s="182" t="str">
        <f t="shared" si="7"/>
        <v/>
      </c>
      <c r="Q105" s="75">
        <v>95</v>
      </c>
      <c r="R105" s="189" t="str">
        <v/>
      </c>
      <c r="S105" s="189" t="str">
        <f>IF($R105="","",IF($R105-発電計画!E$33&gt;発電計画!E$19,発電計画!E$19,$R105-発電計画!E$33))</f>
        <v/>
      </c>
      <c r="T105" s="189" t="str">
        <f>IF($R105="","",IF($R105-発電計画!F$33&gt;発電計画!F$19,発電計画!F$19,$R105-発電計画!F$33))</f>
        <v/>
      </c>
      <c r="U105" s="185" t="str">
        <f>IF($R105="","",IF($R105-発電計画!G$33&gt;発電計画!G$19,発電計画!G$19,$R105-発電計画!G$33))</f>
        <v/>
      </c>
      <c r="V105" s="74">
        <f>$Q105</f>
        <v>95</v>
      </c>
      <c r="W105" s="188" t="str">
        <f>$R105</f>
        <v/>
      </c>
      <c r="X105" s="23"/>
      <c r="Y105" s="188"/>
      <c r="Z105" s="23">
        <f>$Q105</f>
        <v>95</v>
      </c>
      <c r="AA105" s="188" t="str">
        <f>$R$105</f>
        <v/>
      </c>
      <c r="AB105" s="23"/>
      <c r="AC105" s="188"/>
      <c r="AD105" s="23"/>
      <c r="AE105" s="188"/>
      <c r="AF105" s="23"/>
      <c r="AG105" s="188"/>
    </row>
    <row r="106" spans="1:33" ht="20.100000000000001" customHeight="1">
      <c r="A106" s="21" t="e">
        <f>_xlfn.RANK.EQ(O106,$O$11:$O$375)+COUNTIF($O$11:O106,O106)-1</f>
        <v>#VALUE!</v>
      </c>
      <c r="C106" s="67">
        <v>45748</v>
      </c>
      <c r="D106" s="20">
        <v>45753</v>
      </c>
      <c r="E106" s="181"/>
      <c r="F106" s="181"/>
      <c r="G106" s="181"/>
      <c r="H106" s="181"/>
      <c r="I106" s="181"/>
      <c r="J106" s="181"/>
      <c r="K106" s="181"/>
      <c r="L106" s="181"/>
      <c r="M106" s="181"/>
      <c r="N106" s="181"/>
      <c r="O106" s="182" t="str">
        <f t="shared" si="7"/>
        <v/>
      </c>
      <c r="Q106" s="75">
        <v>96</v>
      </c>
      <c r="R106" s="189" t="str">
        <v/>
      </c>
      <c r="S106" s="189" t="str">
        <f>IF($R106="","",IF($R106-発電計画!E$33&gt;発電計画!E$19,発電計画!E$19,$R106-発電計画!E$33))</f>
        <v/>
      </c>
      <c r="T106" s="189" t="str">
        <f>IF($R106="","",IF($R106-発電計画!F$33&gt;発電計画!F$19,発電計画!F$19,$R106-発電計画!F$33))</f>
        <v/>
      </c>
      <c r="U106" s="185" t="str">
        <f>IF($R106="","",IF($R106-発電計画!G$33&gt;発電計画!G$19,発電計画!G$19,$R106-発電計画!G$33))</f>
        <v/>
      </c>
      <c r="V106" s="74"/>
      <c r="W106" s="188"/>
      <c r="X106" s="23"/>
      <c r="Y106" s="188"/>
      <c r="Z106" s="23"/>
      <c r="AA106" s="188"/>
      <c r="AB106" s="23"/>
      <c r="AC106" s="188"/>
      <c r="AD106" s="23"/>
      <c r="AE106" s="188"/>
      <c r="AF106" s="23"/>
      <c r="AG106" s="188"/>
    </row>
    <row r="107" spans="1:33" ht="20.100000000000001" customHeight="1">
      <c r="A107" s="21" t="e">
        <f>_xlfn.RANK.EQ(O107,$O$11:$O$375)+COUNTIF($O$11:O107,O107)-1</f>
        <v>#VALUE!</v>
      </c>
      <c r="C107" s="67">
        <v>45748</v>
      </c>
      <c r="D107" s="20">
        <v>45754</v>
      </c>
      <c r="E107" s="181"/>
      <c r="F107" s="181"/>
      <c r="G107" s="181"/>
      <c r="H107" s="181"/>
      <c r="I107" s="181"/>
      <c r="J107" s="181"/>
      <c r="K107" s="181"/>
      <c r="L107" s="181"/>
      <c r="M107" s="181"/>
      <c r="N107" s="181"/>
      <c r="O107" s="182" t="str">
        <f t="shared" si="7"/>
        <v/>
      </c>
      <c r="Q107" s="75">
        <v>97</v>
      </c>
      <c r="R107" s="189" t="str">
        <v/>
      </c>
      <c r="S107" s="189" t="str">
        <f>IF($R107="","",IF($R107-発電計画!E$33&gt;発電計画!E$19,発電計画!E$19,$R107-発電計画!E$33))</f>
        <v/>
      </c>
      <c r="T107" s="189" t="str">
        <f>IF($R107="","",IF($R107-発電計画!F$33&gt;発電計画!F$19,発電計画!F$19,$R107-発電計画!F$33))</f>
        <v/>
      </c>
      <c r="U107" s="185" t="str">
        <f>IF($R107="","",IF($R107-発電計画!G$33&gt;発電計画!G$19,発電計画!G$19,$R107-発電計画!G$33))</f>
        <v/>
      </c>
      <c r="V107" s="74"/>
      <c r="W107" s="188"/>
      <c r="X107" s="23"/>
      <c r="Y107" s="188"/>
      <c r="Z107" s="23"/>
      <c r="AA107" s="188"/>
      <c r="AB107" s="23"/>
      <c r="AC107" s="188"/>
      <c r="AD107" s="23"/>
      <c r="AE107" s="188"/>
      <c r="AF107" s="23"/>
      <c r="AG107" s="188"/>
    </row>
    <row r="108" spans="1:33" ht="20.100000000000001" customHeight="1">
      <c r="A108" s="21" t="e">
        <f>_xlfn.RANK.EQ(O108,$O$11:$O$375)+COUNTIF($O$11:O108,O108)-1</f>
        <v>#VALUE!</v>
      </c>
      <c r="C108" s="67">
        <v>45748</v>
      </c>
      <c r="D108" s="20">
        <v>45755</v>
      </c>
      <c r="E108" s="181"/>
      <c r="F108" s="181"/>
      <c r="G108" s="181"/>
      <c r="H108" s="181"/>
      <c r="I108" s="181"/>
      <c r="J108" s="181"/>
      <c r="K108" s="181"/>
      <c r="L108" s="181"/>
      <c r="M108" s="181"/>
      <c r="N108" s="181"/>
      <c r="O108" s="182" t="str">
        <f t="shared" si="7"/>
        <v/>
      </c>
      <c r="Q108" s="75">
        <v>98</v>
      </c>
      <c r="R108" s="189" t="str">
        <v/>
      </c>
      <c r="S108" s="189" t="str">
        <f>IF($R108="","",IF($R108-発電計画!E$33&gt;発電計画!E$19,発電計画!E$19,$R108-発電計画!E$33))</f>
        <v/>
      </c>
      <c r="T108" s="189" t="str">
        <f>IF($R108="","",IF($R108-発電計画!F$33&gt;発電計画!F$19,発電計画!F$19,$R108-発電計画!F$33))</f>
        <v/>
      </c>
      <c r="U108" s="185" t="str">
        <f>IF($R108="","",IF($R108-発電計画!G$33&gt;発電計画!G$19,発電計画!G$19,$R108-発電計画!G$33))</f>
        <v/>
      </c>
      <c r="V108" s="74"/>
      <c r="W108" s="188"/>
      <c r="X108" s="23"/>
      <c r="Y108" s="188"/>
      <c r="Z108" s="23"/>
      <c r="AA108" s="188"/>
      <c r="AB108" s="23"/>
      <c r="AC108" s="188"/>
      <c r="AD108" s="23"/>
      <c r="AE108" s="188"/>
      <c r="AF108" s="23"/>
      <c r="AG108" s="188"/>
    </row>
    <row r="109" spans="1:33" ht="20.100000000000001" customHeight="1">
      <c r="A109" s="21" t="e">
        <f>_xlfn.RANK.EQ(O109,$O$11:$O$375)+COUNTIF($O$11:O109,O109)-1</f>
        <v>#VALUE!</v>
      </c>
      <c r="C109" s="67">
        <v>45748</v>
      </c>
      <c r="D109" s="20">
        <v>45756</v>
      </c>
      <c r="E109" s="181"/>
      <c r="F109" s="181"/>
      <c r="G109" s="181"/>
      <c r="H109" s="181"/>
      <c r="I109" s="181"/>
      <c r="J109" s="181"/>
      <c r="K109" s="181"/>
      <c r="L109" s="181"/>
      <c r="M109" s="181"/>
      <c r="N109" s="181"/>
      <c r="O109" s="182" t="str">
        <f t="shared" si="7"/>
        <v/>
      </c>
      <c r="Q109" s="75">
        <v>99</v>
      </c>
      <c r="R109" s="189" t="str">
        <v/>
      </c>
      <c r="S109" s="189" t="str">
        <f>IF($R109="","",IF($R109-発電計画!E$33&gt;発電計画!E$19,発電計画!E$19,$R109-発電計画!E$33))</f>
        <v/>
      </c>
      <c r="T109" s="189" t="str">
        <f>IF($R109="","",IF($R109-発電計画!F$33&gt;発電計画!F$19,発電計画!F$19,$R109-発電計画!F$33))</f>
        <v/>
      </c>
      <c r="U109" s="185" t="str">
        <f>IF($R109="","",IF($R109-発電計画!G$33&gt;発電計画!G$19,発電計画!G$19,$R109-発電計画!G$33))</f>
        <v/>
      </c>
      <c r="V109" s="74"/>
      <c r="W109" s="188"/>
      <c r="X109" s="23"/>
      <c r="Y109" s="188"/>
      <c r="Z109" s="23"/>
      <c r="AA109" s="188"/>
      <c r="AB109" s="23"/>
      <c r="AC109" s="188"/>
      <c r="AD109" s="23"/>
      <c r="AE109" s="188"/>
      <c r="AF109" s="23"/>
      <c r="AG109" s="188"/>
    </row>
    <row r="110" spans="1:33" ht="20.100000000000001" customHeight="1">
      <c r="A110" s="21" t="e">
        <f>_xlfn.RANK.EQ(O110,$O$11:$O$375)+COUNTIF($O$11:O110,O110)-1</f>
        <v>#VALUE!</v>
      </c>
      <c r="C110" s="67">
        <v>45748</v>
      </c>
      <c r="D110" s="20">
        <v>45757</v>
      </c>
      <c r="E110" s="181"/>
      <c r="F110" s="181"/>
      <c r="G110" s="181"/>
      <c r="H110" s="181"/>
      <c r="I110" s="181"/>
      <c r="J110" s="181"/>
      <c r="K110" s="181"/>
      <c r="L110" s="181"/>
      <c r="M110" s="181"/>
      <c r="N110" s="181"/>
      <c r="O110" s="182" t="str">
        <f t="shared" si="7"/>
        <v/>
      </c>
      <c r="Q110" s="75">
        <v>100</v>
      </c>
      <c r="R110" s="189" t="str">
        <v/>
      </c>
      <c r="S110" s="189" t="str">
        <f>IF($R110="","",IF($R110-発電計画!E$33&gt;発電計画!E$19,発電計画!E$19,$R110-発電計画!E$33))</f>
        <v/>
      </c>
      <c r="T110" s="189" t="str">
        <f>IF($R110="","",IF($R110-発電計画!F$33&gt;発電計画!F$19,発電計画!F$19,$R110-発電計画!F$33))</f>
        <v/>
      </c>
      <c r="U110" s="185" t="str">
        <f>IF($R110="","",IF($R110-発電計画!G$33&gt;発電計画!G$19,発電計画!G$19,$R110-発電計画!G$33))</f>
        <v/>
      </c>
      <c r="V110" s="74"/>
      <c r="W110" s="188"/>
      <c r="X110" s="23"/>
      <c r="Y110" s="188"/>
      <c r="Z110" s="23"/>
      <c r="AA110" s="188"/>
      <c r="AB110" s="23"/>
      <c r="AC110" s="188"/>
      <c r="AD110" s="23"/>
      <c r="AE110" s="188"/>
      <c r="AF110" s="23"/>
      <c r="AG110" s="188"/>
    </row>
    <row r="111" spans="1:33" ht="20.100000000000001" customHeight="1">
      <c r="A111" s="21" t="e">
        <f>_xlfn.RANK.EQ(O111,$O$11:$O$375)+COUNTIF($O$11:O111,O111)-1</f>
        <v>#VALUE!</v>
      </c>
      <c r="C111" s="67">
        <v>45748</v>
      </c>
      <c r="D111" s="20">
        <v>45758</v>
      </c>
      <c r="E111" s="181"/>
      <c r="F111" s="181"/>
      <c r="G111" s="181"/>
      <c r="H111" s="181"/>
      <c r="I111" s="181"/>
      <c r="J111" s="181"/>
      <c r="K111" s="181"/>
      <c r="L111" s="181"/>
      <c r="M111" s="181"/>
      <c r="N111" s="181"/>
      <c r="O111" s="182" t="str">
        <f t="shared" si="7"/>
        <v/>
      </c>
      <c r="Q111" s="75">
        <v>101</v>
      </c>
      <c r="R111" s="189" t="str">
        <v/>
      </c>
      <c r="S111" s="189" t="str">
        <f>IF($R111="","",IF($R111-発電計画!E$33&gt;発電計画!E$19,発電計画!E$19,$R111-発電計画!E$33))</f>
        <v/>
      </c>
      <c r="T111" s="189" t="str">
        <f>IF($R111="","",IF($R111-発電計画!F$33&gt;発電計画!F$19,発電計画!F$19,$R111-発電計画!F$33))</f>
        <v/>
      </c>
      <c r="U111" s="185" t="str">
        <f>IF($R111="","",IF($R111-発電計画!G$33&gt;発電計画!G$19,発電計画!G$19,$R111-発電計画!G$33))</f>
        <v/>
      </c>
      <c r="V111" s="74"/>
      <c r="W111" s="188"/>
      <c r="X111" s="23"/>
      <c r="Y111" s="188"/>
      <c r="Z111" s="23"/>
      <c r="AA111" s="188"/>
      <c r="AB111" s="23"/>
      <c r="AC111" s="188"/>
      <c r="AD111" s="23"/>
      <c r="AE111" s="188"/>
      <c r="AF111" s="23"/>
      <c r="AG111" s="188"/>
    </row>
    <row r="112" spans="1:33" ht="20.100000000000001" customHeight="1">
      <c r="A112" s="21" t="e">
        <f>_xlfn.RANK.EQ(O112,$O$11:$O$375)+COUNTIF($O$11:O112,O112)-1</f>
        <v>#VALUE!</v>
      </c>
      <c r="C112" s="67">
        <v>45748</v>
      </c>
      <c r="D112" s="20">
        <v>45759</v>
      </c>
      <c r="E112" s="181"/>
      <c r="F112" s="181"/>
      <c r="G112" s="181"/>
      <c r="H112" s="181"/>
      <c r="I112" s="181"/>
      <c r="J112" s="181"/>
      <c r="K112" s="181"/>
      <c r="L112" s="181"/>
      <c r="M112" s="181"/>
      <c r="N112" s="181"/>
      <c r="O112" s="182" t="str">
        <f t="shared" si="7"/>
        <v/>
      </c>
      <c r="Q112" s="75">
        <v>102</v>
      </c>
      <c r="R112" s="189" t="str">
        <v/>
      </c>
      <c r="S112" s="189" t="str">
        <f>IF($R112="","",IF($R112-発電計画!E$33&gt;発電計画!E$19,発電計画!E$19,$R112-発電計画!E$33))</f>
        <v/>
      </c>
      <c r="T112" s="189" t="str">
        <f>IF($R112="","",IF($R112-発電計画!F$33&gt;発電計画!F$19,発電計画!F$19,$R112-発電計画!F$33))</f>
        <v/>
      </c>
      <c r="U112" s="185" t="str">
        <f>IF($R112="","",IF($R112-発電計画!G$33&gt;発電計画!G$19,発電計画!G$19,$R112-発電計画!G$33))</f>
        <v/>
      </c>
      <c r="V112" s="74"/>
      <c r="W112" s="188"/>
      <c r="X112" s="23"/>
      <c r="Y112" s="188"/>
      <c r="Z112" s="23"/>
      <c r="AA112" s="188"/>
      <c r="AB112" s="23"/>
      <c r="AC112" s="188"/>
      <c r="AD112" s="23"/>
      <c r="AE112" s="188"/>
      <c r="AF112" s="23"/>
      <c r="AG112" s="188"/>
    </row>
    <row r="113" spans="1:33" ht="20.100000000000001" customHeight="1">
      <c r="A113" s="21" t="e">
        <f>_xlfn.RANK.EQ(O113,$O$11:$O$375)+COUNTIF($O$11:O113,O113)-1</f>
        <v>#VALUE!</v>
      </c>
      <c r="C113" s="67">
        <v>45748</v>
      </c>
      <c r="D113" s="20">
        <v>45760</v>
      </c>
      <c r="E113" s="181"/>
      <c r="F113" s="181"/>
      <c r="G113" s="181"/>
      <c r="H113" s="181"/>
      <c r="I113" s="181"/>
      <c r="J113" s="181"/>
      <c r="K113" s="181"/>
      <c r="L113" s="181"/>
      <c r="M113" s="181"/>
      <c r="N113" s="181"/>
      <c r="O113" s="182" t="str">
        <f t="shared" si="7"/>
        <v/>
      </c>
      <c r="Q113" s="75">
        <v>103</v>
      </c>
      <c r="R113" s="189" t="str">
        <v/>
      </c>
      <c r="S113" s="189" t="str">
        <f>IF($R113="","",IF($R113-発電計画!E$33&gt;発電計画!E$19,発電計画!E$19,$R113-発電計画!E$33))</f>
        <v/>
      </c>
      <c r="T113" s="189" t="str">
        <f>IF($R113="","",IF($R113-発電計画!F$33&gt;発電計画!F$19,発電計画!F$19,$R113-発電計画!F$33))</f>
        <v/>
      </c>
      <c r="U113" s="185" t="str">
        <f>IF($R113="","",IF($R113-発電計画!G$33&gt;発電計画!G$19,発電計画!G$19,$R113-発電計画!G$33))</f>
        <v/>
      </c>
      <c r="V113" s="74"/>
      <c r="W113" s="188"/>
      <c r="X113" s="23"/>
      <c r="Y113" s="188"/>
      <c r="Z113" s="23"/>
      <c r="AA113" s="188"/>
      <c r="AB113" s="23"/>
      <c r="AC113" s="188"/>
      <c r="AD113" s="23"/>
      <c r="AE113" s="188"/>
      <c r="AF113" s="23"/>
      <c r="AG113" s="188"/>
    </row>
    <row r="114" spans="1:33" ht="20.100000000000001" customHeight="1">
      <c r="A114" s="21" t="e">
        <f>_xlfn.RANK.EQ(O114,$O$11:$O$375)+COUNTIF($O$11:O114,O114)-1</f>
        <v>#VALUE!</v>
      </c>
      <c r="C114" s="67">
        <v>45748</v>
      </c>
      <c r="D114" s="20">
        <v>45761</v>
      </c>
      <c r="E114" s="181"/>
      <c r="F114" s="181"/>
      <c r="G114" s="181"/>
      <c r="H114" s="181"/>
      <c r="I114" s="181"/>
      <c r="J114" s="181"/>
      <c r="K114" s="181"/>
      <c r="L114" s="181"/>
      <c r="M114" s="181"/>
      <c r="N114" s="181"/>
      <c r="O114" s="182" t="str">
        <f t="shared" si="7"/>
        <v/>
      </c>
      <c r="Q114" s="75">
        <v>104</v>
      </c>
      <c r="R114" s="189" t="str">
        <v/>
      </c>
      <c r="S114" s="189" t="str">
        <f>IF($R114="","",IF($R114-発電計画!E$33&gt;発電計画!E$19,発電計画!E$19,$R114-発電計画!E$33))</f>
        <v/>
      </c>
      <c r="T114" s="189" t="str">
        <f>IF($R114="","",IF($R114-発電計画!F$33&gt;発電計画!F$19,発電計画!F$19,$R114-発電計画!F$33))</f>
        <v/>
      </c>
      <c r="U114" s="185" t="str">
        <f>IF($R114="","",IF($R114-発電計画!G$33&gt;発電計画!G$19,発電計画!G$19,$R114-発電計画!G$33))</f>
        <v/>
      </c>
      <c r="V114" s="74"/>
      <c r="W114" s="188"/>
      <c r="X114" s="23"/>
      <c r="Y114" s="188"/>
      <c r="Z114" s="23"/>
      <c r="AA114" s="188"/>
      <c r="AB114" s="23"/>
      <c r="AC114" s="188"/>
      <c r="AD114" s="23"/>
      <c r="AE114" s="188"/>
      <c r="AF114" s="23"/>
      <c r="AG114" s="188"/>
    </row>
    <row r="115" spans="1:33" ht="20.100000000000001" customHeight="1">
      <c r="A115" s="21" t="e">
        <f>_xlfn.RANK.EQ(O115,$O$11:$O$375)+COUNTIF($O$11:O115,O115)-1</f>
        <v>#VALUE!</v>
      </c>
      <c r="C115" s="67">
        <v>45748</v>
      </c>
      <c r="D115" s="20">
        <v>45762</v>
      </c>
      <c r="E115" s="181"/>
      <c r="F115" s="181"/>
      <c r="G115" s="181"/>
      <c r="H115" s="181"/>
      <c r="I115" s="181"/>
      <c r="J115" s="181"/>
      <c r="K115" s="181"/>
      <c r="L115" s="181"/>
      <c r="M115" s="181"/>
      <c r="N115" s="181"/>
      <c r="O115" s="182" t="str">
        <f t="shared" si="7"/>
        <v/>
      </c>
      <c r="Q115" s="75">
        <v>105</v>
      </c>
      <c r="R115" s="189" t="str">
        <v/>
      </c>
      <c r="S115" s="189" t="str">
        <f>IF($R115="","",IF($R115-発電計画!E$33&gt;発電計画!E$19,発電計画!E$19,$R115-発電計画!E$33))</f>
        <v/>
      </c>
      <c r="T115" s="189" t="str">
        <f>IF($R115="","",IF($R115-発電計画!F$33&gt;発電計画!F$19,発電計画!F$19,$R115-発電計画!F$33))</f>
        <v/>
      </c>
      <c r="U115" s="185" t="str">
        <f>IF($R115="","",IF($R115-発電計画!G$33&gt;発電計画!G$19,発電計画!G$19,$R115-発電計画!G$33))</f>
        <v/>
      </c>
      <c r="V115" s="74"/>
      <c r="W115" s="188"/>
      <c r="X115" s="23"/>
      <c r="Y115" s="188"/>
      <c r="Z115" s="23"/>
      <c r="AA115" s="188"/>
      <c r="AB115" s="23"/>
      <c r="AC115" s="188"/>
      <c r="AD115" s="23"/>
      <c r="AE115" s="188"/>
      <c r="AF115" s="23"/>
      <c r="AG115" s="188"/>
    </row>
    <row r="116" spans="1:33" ht="20.100000000000001" customHeight="1">
      <c r="A116" s="21" t="e">
        <f>_xlfn.RANK.EQ(O116,$O$11:$O$375)+COUNTIF($O$11:O116,O116)-1</f>
        <v>#VALUE!</v>
      </c>
      <c r="C116" s="67">
        <v>45748</v>
      </c>
      <c r="D116" s="20">
        <v>45763</v>
      </c>
      <c r="E116" s="181"/>
      <c r="F116" s="181"/>
      <c r="G116" s="181"/>
      <c r="H116" s="181"/>
      <c r="I116" s="181"/>
      <c r="J116" s="181"/>
      <c r="K116" s="181"/>
      <c r="L116" s="181"/>
      <c r="M116" s="181"/>
      <c r="N116" s="181"/>
      <c r="O116" s="182" t="str">
        <f t="shared" si="7"/>
        <v/>
      </c>
      <c r="Q116" s="75">
        <v>106</v>
      </c>
      <c r="R116" s="189" t="str">
        <v/>
      </c>
      <c r="S116" s="189" t="str">
        <f>IF($R116="","",IF($R116-発電計画!E$33&gt;発電計画!E$19,発電計画!E$19,$R116-発電計画!E$33))</f>
        <v/>
      </c>
      <c r="T116" s="189" t="str">
        <f>IF($R116="","",IF($R116-発電計画!F$33&gt;発電計画!F$19,発電計画!F$19,$R116-発電計画!F$33))</f>
        <v/>
      </c>
      <c r="U116" s="185" t="str">
        <f>IF($R116="","",IF($R116-発電計画!G$33&gt;発電計画!G$19,発電計画!G$19,$R116-発電計画!G$33))</f>
        <v/>
      </c>
      <c r="V116" s="74"/>
      <c r="W116" s="188"/>
      <c r="X116" s="23"/>
      <c r="Y116" s="188"/>
      <c r="Z116" s="23"/>
      <c r="AA116" s="188"/>
      <c r="AB116" s="23"/>
      <c r="AC116" s="188"/>
      <c r="AD116" s="23"/>
      <c r="AE116" s="188"/>
      <c r="AF116" s="23"/>
      <c r="AG116" s="188"/>
    </row>
    <row r="117" spans="1:33" ht="20.100000000000001" customHeight="1">
      <c r="A117" s="21" t="e">
        <f>_xlfn.RANK.EQ(O117,$O$11:$O$375)+COUNTIF($O$11:O117,O117)-1</f>
        <v>#VALUE!</v>
      </c>
      <c r="C117" s="67">
        <v>45748</v>
      </c>
      <c r="D117" s="20">
        <v>45764</v>
      </c>
      <c r="E117" s="181"/>
      <c r="F117" s="181"/>
      <c r="G117" s="181"/>
      <c r="H117" s="181"/>
      <c r="I117" s="181"/>
      <c r="J117" s="181"/>
      <c r="K117" s="181"/>
      <c r="L117" s="181"/>
      <c r="M117" s="181"/>
      <c r="N117" s="181"/>
      <c r="O117" s="182" t="str">
        <f t="shared" si="7"/>
        <v/>
      </c>
      <c r="Q117" s="75">
        <v>107</v>
      </c>
      <c r="R117" s="189" t="str">
        <v/>
      </c>
      <c r="S117" s="189" t="str">
        <f>IF($R117="","",IF($R117-発電計画!E$33&gt;発電計画!E$19,発電計画!E$19,$R117-発電計画!E$33))</f>
        <v/>
      </c>
      <c r="T117" s="189" t="str">
        <f>IF($R117="","",IF($R117-発電計画!F$33&gt;発電計画!F$19,発電計画!F$19,$R117-発電計画!F$33))</f>
        <v/>
      </c>
      <c r="U117" s="185" t="str">
        <f>IF($R117="","",IF($R117-発電計画!G$33&gt;発電計画!G$19,発電計画!G$19,$R117-発電計画!G$33))</f>
        <v/>
      </c>
      <c r="V117" s="74"/>
      <c r="W117" s="188"/>
      <c r="X117" s="23"/>
      <c r="Y117" s="188"/>
      <c r="Z117" s="23"/>
      <c r="AA117" s="188"/>
      <c r="AB117" s="23"/>
      <c r="AC117" s="188"/>
      <c r="AD117" s="23"/>
      <c r="AE117" s="188"/>
      <c r="AF117" s="23"/>
      <c r="AG117" s="188"/>
    </row>
    <row r="118" spans="1:33" ht="20.100000000000001" customHeight="1">
      <c r="A118" s="21" t="e">
        <f>_xlfn.RANK.EQ(O118,$O$11:$O$375)+COUNTIF($O$11:O118,O118)-1</f>
        <v>#VALUE!</v>
      </c>
      <c r="C118" s="67">
        <v>45748</v>
      </c>
      <c r="D118" s="20">
        <v>45765</v>
      </c>
      <c r="E118" s="181"/>
      <c r="F118" s="181"/>
      <c r="G118" s="181"/>
      <c r="H118" s="181"/>
      <c r="I118" s="181"/>
      <c r="J118" s="181"/>
      <c r="K118" s="181"/>
      <c r="L118" s="181"/>
      <c r="M118" s="181"/>
      <c r="N118" s="181"/>
      <c r="O118" s="182" t="str">
        <f t="shared" si="7"/>
        <v/>
      </c>
      <c r="Q118" s="75">
        <v>108</v>
      </c>
      <c r="R118" s="189" t="str">
        <v/>
      </c>
      <c r="S118" s="189" t="str">
        <f>IF($R118="","",IF($R118-発電計画!E$33&gt;発電計画!E$19,発電計画!E$19,$R118-発電計画!E$33))</f>
        <v/>
      </c>
      <c r="T118" s="189" t="str">
        <f>IF($R118="","",IF($R118-発電計画!F$33&gt;発電計画!F$19,発電計画!F$19,$R118-発電計画!F$33))</f>
        <v/>
      </c>
      <c r="U118" s="185" t="str">
        <f>IF($R118="","",IF($R118-発電計画!G$33&gt;発電計画!G$19,発電計画!G$19,$R118-発電計画!G$33))</f>
        <v/>
      </c>
      <c r="V118" s="74"/>
      <c r="W118" s="188"/>
      <c r="X118" s="23"/>
      <c r="Y118" s="188"/>
      <c r="Z118" s="23"/>
      <c r="AA118" s="188"/>
      <c r="AB118" s="23"/>
      <c r="AC118" s="188"/>
      <c r="AD118" s="23"/>
      <c r="AE118" s="188"/>
      <c r="AF118" s="23"/>
      <c r="AG118" s="188"/>
    </row>
    <row r="119" spans="1:33" ht="20.100000000000001" customHeight="1">
      <c r="A119" s="21" t="e">
        <f>_xlfn.RANK.EQ(O119,$O$11:$O$375)+COUNTIF($O$11:O119,O119)-1</f>
        <v>#VALUE!</v>
      </c>
      <c r="C119" s="67">
        <v>45748</v>
      </c>
      <c r="D119" s="20">
        <v>45766</v>
      </c>
      <c r="E119" s="181"/>
      <c r="F119" s="181"/>
      <c r="G119" s="181"/>
      <c r="H119" s="181"/>
      <c r="I119" s="181"/>
      <c r="J119" s="181"/>
      <c r="K119" s="181"/>
      <c r="L119" s="181"/>
      <c r="M119" s="181"/>
      <c r="N119" s="181"/>
      <c r="O119" s="182" t="str">
        <f t="shared" si="7"/>
        <v/>
      </c>
      <c r="Q119" s="75">
        <v>109</v>
      </c>
      <c r="R119" s="189" t="str">
        <v/>
      </c>
      <c r="S119" s="189" t="str">
        <f>IF($R119="","",IF($R119-発電計画!E$33&gt;発電計画!E$19,発電計画!E$19,$R119-発電計画!E$33))</f>
        <v/>
      </c>
      <c r="T119" s="189" t="str">
        <f>IF($R119="","",IF($R119-発電計画!F$33&gt;発電計画!F$19,発電計画!F$19,$R119-発電計画!F$33))</f>
        <v/>
      </c>
      <c r="U119" s="185" t="str">
        <f>IF($R119="","",IF($R119-発電計画!G$33&gt;発電計画!G$19,発電計画!G$19,$R119-発電計画!G$33))</f>
        <v/>
      </c>
      <c r="V119" s="74"/>
      <c r="W119" s="188"/>
      <c r="X119" s="23"/>
      <c r="Y119" s="188"/>
      <c r="Z119" s="23"/>
      <c r="AA119" s="188"/>
      <c r="AB119" s="23"/>
      <c r="AC119" s="188"/>
      <c r="AD119" s="23"/>
      <c r="AE119" s="188"/>
      <c r="AF119" s="23"/>
      <c r="AG119" s="188"/>
    </row>
    <row r="120" spans="1:33" ht="20.100000000000001" customHeight="1">
      <c r="A120" s="21" t="e">
        <f>_xlfn.RANK.EQ(O120,$O$11:$O$375)+COUNTIF($O$11:O120,O120)-1</f>
        <v>#VALUE!</v>
      </c>
      <c r="C120" s="67">
        <v>45748</v>
      </c>
      <c r="D120" s="20">
        <v>45767</v>
      </c>
      <c r="E120" s="181"/>
      <c r="F120" s="181"/>
      <c r="G120" s="181"/>
      <c r="H120" s="181"/>
      <c r="I120" s="181"/>
      <c r="J120" s="181"/>
      <c r="K120" s="181"/>
      <c r="L120" s="181"/>
      <c r="M120" s="181"/>
      <c r="N120" s="181"/>
      <c r="O120" s="182" t="str">
        <f t="shared" si="7"/>
        <v/>
      </c>
      <c r="Q120" s="75">
        <v>110</v>
      </c>
      <c r="R120" s="189" t="str">
        <v/>
      </c>
      <c r="S120" s="189" t="str">
        <f>IF($R120="","",IF($R120-発電計画!E$33&gt;発電計画!E$19,発電計画!E$19,$R120-発電計画!E$33))</f>
        <v/>
      </c>
      <c r="T120" s="189" t="str">
        <f>IF($R120="","",IF($R120-発電計画!F$33&gt;発電計画!F$19,発電計画!F$19,$R120-発電計画!F$33))</f>
        <v/>
      </c>
      <c r="U120" s="185" t="str">
        <f>IF($R120="","",IF($R120-発電計画!G$33&gt;発電計画!G$19,発電計画!G$19,$R120-発電計画!G$33))</f>
        <v/>
      </c>
      <c r="V120" s="74"/>
      <c r="W120" s="188"/>
      <c r="X120" s="23"/>
      <c r="Y120" s="188"/>
      <c r="Z120" s="23"/>
      <c r="AA120" s="188"/>
      <c r="AB120" s="23"/>
      <c r="AC120" s="188"/>
      <c r="AD120" s="23"/>
      <c r="AE120" s="188"/>
      <c r="AF120" s="23"/>
      <c r="AG120" s="188"/>
    </row>
    <row r="121" spans="1:33" ht="20.100000000000001" customHeight="1">
      <c r="A121" s="21" t="e">
        <f>_xlfn.RANK.EQ(O121,$O$11:$O$375)+COUNTIF($O$11:O121,O121)-1</f>
        <v>#VALUE!</v>
      </c>
      <c r="C121" s="67">
        <v>45748</v>
      </c>
      <c r="D121" s="20">
        <v>45768</v>
      </c>
      <c r="E121" s="181"/>
      <c r="F121" s="181"/>
      <c r="G121" s="181"/>
      <c r="H121" s="181"/>
      <c r="I121" s="181"/>
      <c r="J121" s="181"/>
      <c r="K121" s="181"/>
      <c r="L121" s="181"/>
      <c r="M121" s="181"/>
      <c r="N121" s="181"/>
      <c r="O121" s="182" t="str">
        <f t="shared" si="7"/>
        <v/>
      </c>
      <c r="Q121" s="75">
        <v>111</v>
      </c>
      <c r="R121" s="189" t="str">
        <v/>
      </c>
      <c r="S121" s="189" t="str">
        <f>IF($R121="","",IF($R121-発電計画!E$33&gt;発電計画!E$19,発電計画!E$19,$R121-発電計画!E$33))</f>
        <v/>
      </c>
      <c r="T121" s="189" t="str">
        <f>IF($R121="","",IF($R121-発電計画!F$33&gt;発電計画!F$19,発電計画!F$19,$R121-発電計画!F$33))</f>
        <v/>
      </c>
      <c r="U121" s="185" t="str">
        <f>IF($R121="","",IF($R121-発電計画!G$33&gt;発電計画!G$19,発電計画!G$19,$R121-発電計画!G$33))</f>
        <v/>
      </c>
      <c r="V121" s="74"/>
      <c r="W121" s="188"/>
      <c r="X121" s="23"/>
      <c r="Y121" s="188"/>
      <c r="Z121" s="23"/>
      <c r="AA121" s="188"/>
      <c r="AB121" s="23"/>
      <c r="AC121" s="188"/>
      <c r="AD121" s="23"/>
      <c r="AE121" s="188"/>
      <c r="AF121" s="23"/>
      <c r="AG121" s="188"/>
    </row>
    <row r="122" spans="1:33" ht="20.100000000000001" customHeight="1">
      <c r="A122" s="21" t="e">
        <f>_xlfn.RANK.EQ(O122,$O$11:$O$375)+COUNTIF($O$11:O122,O122)-1</f>
        <v>#VALUE!</v>
      </c>
      <c r="C122" s="67">
        <v>45748</v>
      </c>
      <c r="D122" s="20">
        <v>45769</v>
      </c>
      <c r="E122" s="181"/>
      <c r="F122" s="181"/>
      <c r="G122" s="181"/>
      <c r="H122" s="181"/>
      <c r="I122" s="181"/>
      <c r="J122" s="181"/>
      <c r="K122" s="181"/>
      <c r="L122" s="181"/>
      <c r="M122" s="181"/>
      <c r="N122" s="181"/>
      <c r="O122" s="182" t="str">
        <f t="shared" si="7"/>
        <v/>
      </c>
      <c r="Q122" s="75">
        <v>112</v>
      </c>
      <c r="R122" s="189" t="str">
        <v/>
      </c>
      <c r="S122" s="189" t="str">
        <f>IF($R122="","",IF($R122-発電計画!E$33&gt;発電計画!E$19,発電計画!E$19,$R122-発電計画!E$33))</f>
        <v/>
      </c>
      <c r="T122" s="189" t="str">
        <f>IF($R122="","",IF($R122-発電計画!F$33&gt;発電計画!F$19,発電計画!F$19,$R122-発電計画!F$33))</f>
        <v/>
      </c>
      <c r="U122" s="185" t="str">
        <f>IF($R122="","",IF($R122-発電計画!G$33&gt;発電計画!G$19,発電計画!G$19,$R122-発電計画!G$33))</f>
        <v/>
      </c>
      <c r="V122" s="74"/>
      <c r="W122" s="188"/>
      <c r="X122" s="23"/>
      <c r="Y122" s="188"/>
      <c r="Z122" s="23"/>
      <c r="AA122" s="188"/>
      <c r="AB122" s="23"/>
      <c r="AC122" s="188"/>
      <c r="AD122" s="23"/>
      <c r="AE122" s="188"/>
      <c r="AF122" s="23"/>
      <c r="AG122" s="188"/>
    </row>
    <row r="123" spans="1:33" ht="20.100000000000001" customHeight="1">
      <c r="A123" s="21" t="e">
        <f>_xlfn.RANK.EQ(O123,$O$11:$O$375)+COUNTIF($O$11:O123,O123)-1</f>
        <v>#VALUE!</v>
      </c>
      <c r="C123" s="67">
        <v>45748</v>
      </c>
      <c r="D123" s="20">
        <v>45770</v>
      </c>
      <c r="E123" s="181"/>
      <c r="F123" s="181"/>
      <c r="G123" s="181"/>
      <c r="H123" s="181"/>
      <c r="I123" s="181"/>
      <c r="J123" s="181"/>
      <c r="K123" s="181"/>
      <c r="L123" s="181"/>
      <c r="M123" s="181"/>
      <c r="N123" s="181"/>
      <c r="O123" s="182" t="str">
        <f t="shared" si="7"/>
        <v/>
      </c>
      <c r="Q123" s="75">
        <v>113</v>
      </c>
      <c r="R123" s="189" t="str">
        <v/>
      </c>
      <c r="S123" s="189" t="str">
        <f>IF($R123="","",IF($R123-発電計画!E$33&gt;発電計画!E$19,発電計画!E$19,$R123-発電計画!E$33))</f>
        <v/>
      </c>
      <c r="T123" s="189" t="str">
        <f>IF($R123="","",IF($R123-発電計画!F$33&gt;発電計画!F$19,発電計画!F$19,$R123-発電計画!F$33))</f>
        <v/>
      </c>
      <c r="U123" s="185" t="str">
        <f>IF($R123="","",IF($R123-発電計画!G$33&gt;発電計画!G$19,発電計画!G$19,$R123-発電計画!G$33))</f>
        <v/>
      </c>
      <c r="V123" s="74"/>
      <c r="W123" s="188"/>
      <c r="X123" s="23"/>
      <c r="Y123" s="188"/>
      <c r="Z123" s="23"/>
      <c r="AA123" s="188"/>
      <c r="AB123" s="23"/>
      <c r="AC123" s="188"/>
      <c r="AD123" s="23"/>
      <c r="AE123" s="188"/>
      <c r="AF123" s="23"/>
      <c r="AG123" s="188"/>
    </row>
    <row r="124" spans="1:33" ht="20.100000000000001" customHeight="1">
      <c r="A124" s="21" t="e">
        <f>_xlfn.RANK.EQ(O124,$O$11:$O$375)+COUNTIF($O$11:O124,O124)-1</f>
        <v>#VALUE!</v>
      </c>
      <c r="C124" s="67">
        <v>45748</v>
      </c>
      <c r="D124" s="20">
        <v>45771</v>
      </c>
      <c r="E124" s="181"/>
      <c r="F124" s="181"/>
      <c r="G124" s="181"/>
      <c r="H124" s="181"/>
      <c r="I124" s="181"/>
      <c r="J124" s="181"/>
      <c r="K124" s="181"/>
      <c r="L124" s="181"/>
      <c r="M124" s="181"/>
      <c r="N124" s="181"/>
      <c r="O124" s="182" t="str">
        <f t="shared" si="7"/>
        <v/>
      </c>
      <c r="Q124" s="75">
        <v>114</v>
      </c>
      <c r="R124" s="189" t="str">
        <v/>
      </c>
      <c r="S124" s="189" t="str">
        <f>IF($R124="","",IF($R124-発電計画!E$33&gt;発電計画!E$19,発電計画!E$19,$R124-発電計画!E$33))</f>
        <v/>
      </c>
      <c r="T124" s="189" t="str">
        <f>IF($R124="","",IF($R124-発電計画!F$33&gt;発電計画!F$19,発電計画!F$19,$R124-発電計画!F$33))</f>
        <v/>
      </c>
      <c r="U124" s="185" t="str">
        <f>IF($R124="","",IF($R124-発電計画!G$33&gt;発電計画!G$19,発電計画!G$19,$R124-発電計画!G$33))</f>
        <v/>
      </c>
      <c r="V124" s="74"/>
      <c r="W124" s="188"/>
      <c r="X124" s="23"/>
      <c r="Y124" s="188"/>
      <c r="Z124" s="23"/>
      <c r="AA124" s="188"/>
      <c r="AB124" s="23"/>
      <c r="AC124" s="188"/>
      <c r="AD124" s="23"/>
      <c r="AE124" s="188"/>
      <c r="AF124" s="23"/>
      <c r="AG124" s="188"/>
    </row>
    <row r="125" spans="1:33" ht="20.100000000000001" customHeight="1">
      <c r="A125" s="21" t="e">
        <f>_xlfn.RANK.EQ(O125,$O$11:$O$375)+COUNTIF($O$11:O125,O125)-1</f>
        <v>#VALUE!</v>
      </c>
      <c r="C125" s="67">
        <v>45748</v>
      </c>
      <c r="D125" s="20">
        <v>45772</v>
      </c>
      <c r="E125" s="181"/>
      <c r="F125" s="181"/>
      <c r="G125" s="181"/>
      <c r="H125" s="181"/>
      <c r="I125" s="181"/>
      <c r="J125" s="181"/>
      <c r="K125" s="181"/>
      <c r="L125" s="181"/>
      <c r="M125" s="181"/>
      <c r="N125" s="181"/>
      <c r="O125" s="182" t="str">
        <f t="shared" si="7"/>
        <v/>
      </c>
      <c r="Q125" s="75">
        <v>115</v>
      </c>
      <c r="R125" s="189" t="str">
        <v/>
      </c>
      <c r="S125" s="189" t="str">
        <f>IF($R125="","",IF($R125-発電計画!E$33&gt;発電計画!E$19,発電計画!E$19,$R125-発電計画!E$33))</f>
        <v/>
      </c>
      <c r="T125" s="189" t="str">
        <f>IF($R125="","",IF($R125-発電計画!F$33&gt;発電計画!F$19,発電計画!F$19,$R125-発電計画!F$33))</f>
        <v/>
      </c>
      <c r="U125" s="185" t="str">
        <f>IF($R125="","",IF($R125-発電計画!G$33&gt;発電計画!G$19,発電計画!G$19,$R125-発電計画!G$33))</f>
        <v/>
      </c>
      <c r="V125" s="74"/>
      <c r="W125" s="188"/>
      <c r="X125" s="23"/>
      <c r="Y125" s="188"/>
      <c r="Z125" s="23"/>
      <c r="AA125" s="188"/>
      <c r="AB125" s="23"/>
      <c r="AC125" s="188"/>
      <c r="AD125" s="23"/>
      <c r="AE125" s="188"/>
      <c r="AF125" s="23"/>
      <c r="AG125" s="188"/>
    </row>
    <row r="126" spans="1:33" ht="20.100000000000001" customHeight="1">
      <c r="A126" s="21" t="e">
        <f>_xlfn.RANK.EQ(O126,$O$11:$O$375)+COUNTIF($O$11:O126,O126)-1</f>
        <v>#VALUE!</v>
      </c>
      <c r="C126" s="67">
        <v>45748</v>
      </c>
      <c r="D126" s="20">
        <v>45773</v>
      </c>
      <c r="E126" s="181"/>
      <c r="F126" s="181"/>
      <c r="G126" s="181"/>
      <c r="H126" s="181"/>
      <c r="I126" s="181"/>
      <c r="J126" s="181"/>
      <c r="K126" s="181"/>
      <c r="L126" s="181"/>
      <c r="M126" s="181"/>
      <c r="N126" s="181"/>
      <c r="O126" s="182" t="str">
        <f t="shared" si="7"/>
        <v/>
      </c>
      <c r="Q126" s="75">
        <v>116</v>
      </c>
      <c r="R126" s="189" t="str">
        <v/>
      </c>
      <c r="S126" s="189" t="str">
        <f>IF($R126="","",IF($R126-発電計画!E$33&gt;発電計画!E$19,発電計画!E$19,$R126-発電計画!E$33))</f>
        <v/>
      </c>
      <c r="T126" s="189" t="str">
        <f>IF($R126="","",IF($R126-発電計画!F$33&gt;発電計画!F$19,発電計画!F$19,$R126-発電計画!F$33))</f>
        <v/>
      </c>
      <c r="U126" s="185" t="str">
        <f>IF($R126="","",IF($R126-発電計画!G$33&gt;発電計画!G$19,発電計画!G$19,$R126-発電計画!G$33))</f>
        <v/>
      </c>
      <c r="V126" s="74"/>
      <c r="W126" s="188"/>
      <c r="X126" s="23"/>
      <c r="Y126" s="188"/>
      <c r="Z126" s="23"/>
      <c r="AA126" s="188"/>
      <c r="AB126" s="23"/>
      <c r="AC126" s="188"/>
      <c r="AD126" s="23"/>
      <c r="AE126" s="188"/>
      <c r="AF126" s="23"/>
      <c r="AG126" s="188"/>
    </row>
    <row r="127" spans="1:33" ht="20.100000000000001" customHeight="1">
      <c r="A127" s="21" t="e">
        <f>_xlfn.RANK.EQ(O127,$O$11:$O$375)+COUNTIF($O$11:O127,O127)-1</f>
        <v>#VALUE!</v>
      </c>
      <c r="C127" s="67">
        <v>45748</v>
      </c>
      <c r="D127" s="20">
        <v>45774</v>
      </c>
      <c r="E127" s="181"/>
      <c r="F127" s="181"/>
      <c r="G127" s="181"/>
      <c r="H127" s="181"/>
      <c r="I127" s="181"/>
      <c r="J127" s="181"/>
      <c r="K127" s="181"/>
      <c r="L127" s="181"/>
      <c r="M127" s="181"/>
      <c r="N127" s="181"/>
      <c r="O127" s="182" t="str">
        <f t="shared" si="7"/>
        <v/>
      </c>
      <c r="Q127" s="75">
        <v>117</v>
      </c>
      <c r="R127" s="189" t="str">
        <v/>
      </c>
      <c r="S127" s="189" t="str">
        <f>IF($R127="","",IF($R127-発電計画!E$33&gt;発電計画!E$19,発電計画!E$19,$R127-発電計画!E$33))</f>
        <v/>
      </c>
      <c r="T127" s="189" t="str">
        <f>IF($R127="","",IF($R127-発電計画!F$33&gt;発電計画!F$19,発電計画!F$19,$R127-発電計画!F$33))</f>
        <v/>
      </c>
      <c r="U127" s="185" t="str">
        <f>IF($R127="","",IF($R127-発電計画!G$33&gt;発電計画!G$19,発電計画!G$19,$R127-発電計画!G$33))</f>
        <v/>
      </c>
      <c r="V127" s="74"/>
      <c r="W127" s="188"/>
      <c r="X127" s="23"/>
      <c r="Y127" s="188"/>
      <c r="Z127" s="23"/>
      <c r="AA127" s="188"/>
      <c r="AB127" s="23"/>
      <c r="AC127" s="188"/>
      <c r="AD127" s="23"/>
      <c r="AE127" s="188"/>
      <c r="AF127" s="23"/>
      <c r="AG127" s="188"/>
    </row>
    <row r="128" spans="1:33" ht="20.100000000000001" customHeight="1">
      <c r="A128" s="21" t="e">
        <f>_xlfn.RANK.EQ(O128,$O$11:$O$375)+COUNTIF($O$11:O128,O128)-1</f>
        <v>#VALUE!</v>
      </c>
      <c r="C128" s="67">
        <v>45748</v>
      </c>
      <c r="D128" s="20">
        <v>45775</v>
      </c>
      <c r="E128" s="181"/>
      <c r="F128" s="181"/>
      <c r="G128" s="181"/>
      <c r="H128" s="181"/>
      <c r="I128" s="181"/>
      <c r="J128" s="181"/>
      <c r="K128" s="181"/>
      <c r="L128" s="181"/>
      <c r="M128" s="181"/>
      <c r="N128" s="181"/>
      <c r="O128" s="182" t="str">
        <f t="shared" si="7"/>
        <v/>
      </c>
      <c r="Q128" s="75">
        <v>118</v>
      </c>
      <c r="R128" s="189" t="str">
        <v/>
      </c>
      <c r="S128" s="189" t="str">
        <f>IF($R128="","",IF($R128-発電計画!E$33&gt;発電計画!E$19,発電計画!E$19,$R128-発電計画!E$33))</f>
        <v/>
      </c>
      <c r="T128" s="189" t="str">
        <f>IF($R128="","",IF($R128-発電計画!F$33&gt;発電計画!F$19,発電計画!F$19,$R128-発電計画!F$33))</f>
        <v/>
      </c>
      <c r="U128" s="185" t="str">
        <f>IF($R128="","",IF($R128-発電計画!G$33&gt;発電計画!G$19,発電計画!G$19,$R128-発電計画!G$33))</f>
        <v/>
      </c>
      <c r="V128" s="74"/>
      <c r="W128" s="188"/>
      <c r="X128" s="23"/>
      <c r="Y128" s="188"/>
      <c r="Z128" s="23"/>
      <c r="AA128" s="188"/>
      <c r="AB128" s="23"/>
      <c r="AC128" s="188"/>
      <c r="AD128" s="23"/>
      <c r="AE128" s="188"/>
      <c r="AF128" s="23"/>
      <c r="AG128" s="188"/>
    </row>
    <row r="129" spans="1:33" ht="20.100000000000001" customHeight="1">
      <c r="A129" s="21" t="e">
        <f>_xlfn.RANK.EQ(O129,$O$11:$O$375)+COUNTIF($O$11:O129,O129)-1</f>
        <v>#VALUE!</v>
      </c>
      <c r="C129" s="67">
        <v>45748</v>
      </c>
      <c r="D129" s="20">
        <v>45776</v>
      </c>
      <c r="E129" s="181"/>
      <c r="F129" s="181"/>
      <c r="G129" s="181"/>
      <c r="H129" s="181"/>
      <c r="I129" s="181"/>
      <c r="J129" s="181"/>
      <c r="K129" s="181"/>
      <c r="L129" s="181"/>
      <c r="M129" s="181"/>
      <c r="N129" s="181"/>
      <c r="O129" s="182" t="str">
        <f t="shared" si="7"/>
        <v/>
      </c>
      <c r="Q129" s="75">
        <v>119</v>
      </c>
      <c r="R129" s="189" t="str">
        <v/>
      </c>
      <c r="S129" s="189" t="str">
        <f>IF($R129="","",IF($R129-発電計画!E$33&gt;発電計画!E$19,発電計画!E$19,$R129-発電計画!E$33))</f>
        <v/>
      </c>
      <c r="T129" s="189" t="str">
        <f>IF($R129="","",IF($R129-発電計画!F$33&gt;発電計画!F$19,発電計画!F$19,$R129-発電計画!F$33))</f>
        <v/>
      </c>
      <c r="U129" s="185" t="str">
        <f>IF($R129="","",IF($R129-発電計画!G$33&gt;発電計画!G$19,発電計画!G$19,$R129-発電計画!G$33))</f>
        <v/>
      </c>
      <c r="V129" s="74"/>
      <c r="W129" s="188"/>
      <c r="X129" s="23"/>
      <c r="Y129" s="188"/>
      <c r="Z129" s="23"/>
      <c r="AA129" s="188"/>
      <c r="AB129" s="23"/>
      <c r="AC129" s="188"/>
      <c r="AD129" s="23"/>
      <c r="AE129" s="188"/>
      <c r="AF129" s="23"/>
      <c r="AG129" s="188"/>
    </row>
    <row r="130" spans="1:33" ht="20.100000000000001" customHeight="1">
      <c r="A130" s="21" t="e">
        <f>_xlfn.RANK.EQ(O130,$O$11:$O$375)+COUNTIF($O$11:O130,O130)-1</f>
        <v>#VALUE!</v>
      </c>
      <c r="C130" s="67">
        <v>45748</v>
      </c>
      <c r="D130" s="20">
        <v>45777</v>
      </c>
      <c r="E130" s="181"/>
      <c r="F130" s="181"/>
      <c r="G130" s="181"/>
      <c r="H130" s="181"/>
      <c r="I130" s="181"/>
      <c r="J130" s="181"/>
      <c r="K130" s="181"/>
      <c r="L130" s="181"/>
      <c r="M130" s="181"/>
      <c r="N130" s="181"/>
      <c r="O130" s="182" t="str">
        <f t="shared" si="7"/>
        <v/>
      </c>
      <c r="Q130" s="75">
        <v>120</v>
      </c>
      <c r="R130" s="189" t="str">
        <v/>
      </c>
      <c r="S130" s="189" t="str">
        <f>IF($R130="","",IF($R130-発電計画!E$33&gt;発電計画!E$19,発電計画!E$19,$R130-発電計画!E$33))</f>
        <v/>
      </c>
      <c r="T130" s="189" t="str">
        <f>IF($R130="","",IF($R130-発電計画!F$33&gt;発電計画!F$19,発電計画!F$19,$R130-発電計画!F$33))</f>
        <v/>
      </c>
      <c r="U130" s="185" t="str">
        <f>IF($R130="","",IF($R130-発電計画!G$33&gt;発電計画!G$19,発電計画!G$19,$R130-発電計画!G$33))</f>
        <v/>
      </c>
      <c r="V130" s="74"/>
      <c r="W130" s="188"/>
      <c r="X130" s="23"/>
      <c r="Y130" s="188"/>
      <c r="Z130" s="23"/>
      <c r="AA130" s="188"/>
      <c r="AB130" s="23"/>
      <c r="AC130" s="188"/>
      <c r="AD130" s="23"/>
      <c r="AE130" s="188"/>
      <c r="AF130" s="23"/>
      <c r="AG130" s="188"/>
    </row>
    <row r="131" spans="1:33" ht="20.100000000000001" customHeight="1">
      <c r="A131" s="21" t="e">
        <f>_xlfn.RANK.EQ(O131,$O$11:$O$375)+COUNTIF($O$11:O131,O131)-1</f>
        <v>#VALUE!</v>
      </c>
      <c r="C131" s="67">
        <v>45778</v>
      </c>
      <c r="D131" s="20">
        <v>45778</v>
      </c>
      <c r="E131" s="181"/>
      <c r="F131" s="181"/>
      <c r="G131" s="181"/>
      <c r="H131" s="181"/>
      <c r="I131" s="181"/>
      <c r="J131" s="181"/>
      <c r="K131" s="181"/>
      <c r="L131" s="181"/>
      <c r="M131" s="181"/>
      <c r="N131" s="181"/>
      <c r="O131" s="182" t="str">
        <f t="shared" si="7"/>
        <v/>
      </c>
      <c r="Q131" s="75">
        <v>121</v>
      </c>
      <c r="R131" s="189" t="str">
        <v/>
      </c>
      <c r="S131" s="189" t="str">
        <f>IF($R131="","",IF($R131-発電計画!E$33&gt;発電計画!E$19,発電計画!E$19,$R131-発電計画!E$33))</f>
        <v/>
      </c>
      <c r="T131" s="189" t="str">
        <f>IF($R131="","",IF($R131-発電計画!F$33&gt;発電計画!F$19,発電計画!F$19,$R131-発電計画!F$33))</f>
        <v/>
      </c>
      <c r="U131" s="185" t="str">
        <f>IF($R131="","",IF($R131-発電計画!G$33&gt;発電計画!G$19,発電計画!G$19,$R131-発電計画!G$33))</f>
        <v/>
      </c>
      <c r="V131" s="74"/>
      <c r="W131" s="188"/>
      <c r="X131" s="23"/>
      <c r="Y131" s="188"/>
      <c r="Z131" s="23"/>
      <c r="AA131" s="188"/>
      <c r="AB131" s="23"/>
      <c r="AC131" s="188"/>
      <c r="AD131" s="23"/>
      <c r="AE131" s="188"/>
      <c r="AF131" s="23"/>
      <c r="AG131" s="188"/>
    </row>
    <row r="132" spans="1:33" ht="20.100000000000001" customHeight="1">
      <c r="A132" s="21" t="e">
        <f>_xlfn.RANK.EQ(O132,$O$11:$O$375)+COUNTIF($O$11:O132,O132)-1</f>
        <v>#VALUE!</v>
      </c>
      <c r="C132" s="67">
        <v>45778</v>
      </c>
      <c r="D132" s="20">
        <v>45779</v>
      </c>
      <c r="E132" s="181"/>
      <c r="F132" s="181"/>
      <c r="G132" s="181"/>
      <c r="H132" s="181"/>
      <c r="I132" s="181"/>
      <c r="J132" s="181"/>
      <c r="K132" s="181"/>
      <c r="L132" s="181"/>
      <c r="M132" s="181"/>
      <c r="N132" s="181"/>
      <c r="O132" s="182" t="str">
        <f t="shared" si="7"/>
        <v/>
      </c>
      <c r="Q132" s="75">
        <v>122</v>
      </c>
      <c r="R132" s="189" t="str">
        <v/>
      </c>
      <c r="S132" s="189" t="str">
        <f>IF($R132="","",IF($R132-発電計画!E$33&gt;発電計画!E$19,発電計画!E$19,$R132-発電計画!E$33))</f>
        <v/>
      </c>
      <c r="T132" s="189" t="str">
        <f>IF($R132="","",IF($R132-発電計画!F$33&gt;発電計画!F$19,発電計画!F$19,$R132-発電計画!F$33))</f>
        <v/>
      </c>
      <c r="U132" s="185" t="str">
        <f>IF($R132="","",IF($R132-発電計画!G$33&gt;発電計画!G$19,発電計画!G$19,$R132-発電計画!G$33))</f>
        <v/>
      </c>
      <c r="V132" s="74"/>
      <c r="W132" s="188"/>
      <c r="X132" s="23"/>
      <c r="Y132" s="188"/>
      <c r="Z132" s="23"/>
      <c r="AA132" s="188"/>
      <c r="AB132" s="23"/>
      <c r="AC132" s="188"/>
      <c r="AD132" s="23"/>
      <c r="AE132" s="188"/>
      <c r="AF132" s="23"/>
      <c r="AG132" s="188"/>
    </row>
    <row r="133" spans="1:33" ht="20.100000000000001" customHeight="1">
      <c r="A133" s="21" t="e">
        <f>_xlfn.RANK.EQ(O133,$O$11:$O$375)+COUNTIF($O$11:O133,O133)-1</f>
        <v>#VALUE!</v>
      </c>
      <c r="C133" s="67">
        <v>45778</v>
      </c>
      <c r="D133" s="20">
        <v>45780</v>
      </c>
      <c r="E133" s="181"/>
      <c r="F133" s="181"/>
      <c r="G133" s="181"/>
      <c r="H133" s="181"/>
      <c r="I133" s="181"/>
      <c r="J133" s="181"/>
      <c r="K133" s="181"/>
      <c r="L133" s="181"/>
      <c r="M133" s="181"/>
      <c r="N133" s="181"/>
      <c r="O133" s="182" t="str">
        <f t="shared" si="7"/>
        <v/>
      </c>
      <c r="Q133" s="75">
        <v>123</v>
      </c>
      <c r="R133" s="189" t="str">
        <v/>
      </c>
      <c r="S133" s="189" t="str">
        <f>IF($R133="","",IF($R133-発電計画!E$33&gt;発電計画!E$19,発電計画!E$19,$R133-発電計画!E$33))</f>
        <v/>
      </c>
      <c r="T133" s="189" t="str">
        <f>IF($R133="","",IF($R133-発電計画!F$33&gt;発電計画!F$19,発電計画!F$19,$R133-発電計画!F$33))</f>
        <v/>
      </c>
      <c r="U133" s="185" t="str">
        <f>IF($R133="","",IF($R133-発電計画!G$33&gt;発電計画!G$19,発電計画!G$19,$R133-発電計画!G$33))</f>
        <v/>
      </c>
      <c r="V133" s="74"/>
      <c r="W133" s="188"/>
      <c r="X133" s="23"/>
      <c r="Y133" s="188"/>
      <c r="Z133" s="23"/>
      <c r="AA133" s="188"/>
      <c r="AB133" s="23"/>
      <c r="AC133" s="188"/>
      <c r="AD133" s="23"/>
      <c r="AE133" s="188"/>
      <c r="AF133" s="23"/>
      <c r="AG133" s="188"/>
    </row>
    <row r="134" spans="1:33" ht="20.100000000000001" customHeight="1">
      <c r="A134" s="21" t="e">
        <f>_xlfn.RANK.EQ(O134,$O$11:$O$375)+COUNTIF($O$11:O134,O134)-1</f>
        <v>#VALUE!</v>
      </c>
      <c r="C134" s="67">
        <v>45778</v>
      </c>
      <c r="D134" s="20">
        <v>45781</v>
      </c>
      <c r="E134" s="181"/>
      <c r="F134" s="181"/>
      <c r="G134" s="181"/>
      <c r="H134" s="181"/>
      <c r="I134" s="181"/>
      <c r="J134" s="181"/>
      <c r="K134" s="181"/>
      <c r="L134" s="181"/>
      <c r="M134" s="181"/>
      <c r="N134" s="181"/>
      <c r="O134" s="182" t="str">
        <f t="shared" si="7"/>
        <v/>
      </c>
      <c r="Q134" s="75">
        <v>124</v>
      </c>
      <c r="R134" s="189" t="str">
        <v/>
      </c>
      <c r="S134" s="189" t="str">
        <f>IF($R134="","",IF($R134-発電計画!E$33&gt;発電計画!E$19,発電計画!E$19,$R134-発電計画!E$33))</f>
        <v/>
      </c>
      <c r="T134" s="189" t="str">
        <f>IF($R134="","",IF($R134-発電計画!F$33&gt;発電計画!F$19,発電計画!F$19,$R134-発電計画!F$33))</f>
        <v/>
      </c>
      <c r="U134" s="185" t="str">
        <f>IF($R134="","",IF($R134-発電計画!G$33&gt;発電計画!G$19,発電計画!G$19,$R134-発電計画!G$33))</f>
        <v/>
      </c>
      <c r="V134" s="74"/>
      <c r="W134" s="188"/>
      <c r="X134" s="23"/>
      <c r="Y134" s="188"/>
      <c r="Z134" s="23"/>
      <c r="AA134" s="188"/>
      <c r="AB134" s="23"/>
      <c r="AC134" s="188"/>
      <c r="AD134" s="23"/>
      <c r="AE134" s="188"/>
      <c r="AF134" s="23"/>
      <c r="AG134" s="188"/>
    </row>
    <row r="135" spans="1:33" ht="20.100000000000001" customHeight="1">
      <c r="A135" s="21" t="e">
        <f>_xlfn.RANK.EQ(O135,$O$11:$O$375)+COUNTIF($O$11:O135,O135)-1</f>
        <v>#VALUE!</v>
      </c>
      <c r="C135" s="67">
        <v>45778</v>
      </c>
      <c r="D135" s="20">
        <v>45782</v>
      </c>
      <c r="E135" s="181"/>
      <c r="F135" s="181"/>
      <c r="G135" s="181"/>
      <c r="H135" s="181"/>
      <c r="I135" s="181"/>
      <c r="J135" s="181"/>
      <c r="K135" s="181"/>
      <c r="L135" s="181"/>
      <c r="M135" s="181"/>
      <c r="N135" s="181"/>
      <c r="O135" s="182" t="str">
        <f t="shared" si="7"/>
        <v/>
      </c>
      <c r="Q135" s="75">
        <v>125</v>
      </c>
      <c r="R135" s="189" t="str">
        <v/>
      </c>
      <c r="S135" s="189" t="str">
        <f>IF($R135="","",IF($R135-発電計画!E$33&gt;発電計画!E$19,発電計画!E$19,$R135-発電計画!E$33))</f>
        <v/>
      </c>
      <c r="T135" s="189" t="str">
        <f>IF($R135="","",IF($R135-発電計画!F$33&gt;発電計画!F$19,発電計画!F$19,$R135-発電計画!F$33))</f>
        <v/>
      </c>
      <c r="U135" s="185" t="str">
        <f>IF($R135="","",IF($R135-発電計画!G$33&gt;発電計画!G$19,発電計画!G$19,$R135-発電計画!G$33))</f>
        <v/>
      </c>
      <c r="V135" s="74"/>
      <c r="W135" s="188"/>
      <c r="X135" s="23"/>
      <c r="Y135" s="188"/>
      <c r="Z135" s="23"/>
      <c r="AA135" s="188"/>
      <c r="AB135" s="23"/>
      <c r="AC135" s="188"/>
      <c r="AD135" s="23"/>
      <c r="AE135" s="188"/>
      <c r="AF135" s="23"/>
      <c r="AG135" s="188"/>
    </row>
    <row r="136" spans="1:33" ht="20.100000000000001" customHeight="1">
      <c r="A136" s="21" t="e">
        <f>_xlfn.RANK.EQ(O136,$O$11:$O$375)+COUNTIF($O$11:O136,O136)-1</f>
        <v>#VALUE!</v>
      </c>
      <c r="C136" s="67">
        <v>45778</v>
      </c>
      <c r="D136" s="20">
        <v>45783</v>
      </c>
      <c r="E136" s="181"/>
      <c r="F136" s="181"/>
      <c r="G136" s="181"/>
      <c r="H136" s="181"/>
      <c r="I136" s="181"/>
      <c r="J136" s="181"/>
      <c r="K136" s="181"/>
      <c r="L136" s="181"/>
      <c r="M136" s="181"/>
      <c r="N136" s="181"/>
      <c r="O136" s="182" t="str">
        <f t="shared" si="7"/>
        <v/>
      </c>
      <c r="Q136" s="75">
        <v>126</v>
      </c>
      <c r="R136" s="189" t="str">
        <v/>
      </c>
      <c r="S136" s="189" t="str">
        <f>IF($R136="","",IF($R136-発電計画!E$33&gt;発電計画!E$19,発電計画!E$19,$R136-発電計画!E$33))</f>
        <v/>
      </c>
      <c r="T136" s="189" t="str">
        <f>IF($R136="","",IF($R136-発電計画!F$33&gt;発電計画!F$19,発電計画!F$19,$R136-発電計画!F$33))</f>
        <v/>
      </c>
      <c r="U136" s="185" t="str">
        <f>IF($R136="","",IF($R136-発電計画!G$33&gt;発電計画!G$19,発電計画!G$19,$R136-発電計画!G$33))</f>
        <v/>
      </c>
      <c r="V136" s="74"/>
      <c r="W136" s="188"/>
      <c r="X136" s="23"/>
      <c r="Y136" s="188"/>
      <c r="Z136" s="23"/>
      <c r="AA136" s="188"/>
      <c r="AB136" s="23"/>
      <c r="AC136" s="188"/>
      <c r="AD136" s="23"/>
      <c r="AE136" s="188"/>
      <c r="AF136" s="23"/>
      <c r="AG136" s="188"/>
    </row>
    <row r="137" spans="1:33" ht="20.100000000000001" customHeight="1">
      <c r="A137" s="21" t="e">
        <f>_xlfn.RANK.EQ(O137,$O$11:$O$375)+COUNTIF($O$11:O137,O137)-1</f>
        <v>#VALUE!</v>
      </c>
      <c r="C137" s="67">
        <v>45778</v>
      </c>
      <c r="D137" s="20">
        <v>45784</v>
      </c>
      <c r="E137" s="181"/>
      <c r="F137" s="181"/>
      <c r="G137" s="181"/>
      <c r="H137" s="181"/>
      <c r="I137" s="181"/>
      <c r="J137" s="181"/>
      <c r="K137" s="181"/>
      <c r="L137" s="181"/>
      <c r="M137" s="181"/>
      <c r="N137" s="181"/>
      <c r="O137" s="182" t="str">
        <f t="shared" si="7"/>
        <v/>
      </c>
      <c r="Q137" s="75">
        <v>127</v>
      </c>
      <c r="R137" s="189" t="str">
        <v/>
      </c>
      <c r="S137" s="189" t="str">
        <f>IF($R137="","",IF($R137-発電計画!E$33&gt;発電計画!E$19,発電計画!E$19,$R137-発電計画!E$33))</f>
        <v/>
      </c>
      <c r="T137" s="189" t="str">
        <f>IF($R137="","",IF($R137-発電計画!F$33&gt;発電計画!F$19,発電計画!F$19,$R137-発電計画!F$33))</f>
        <v/>
      </c>
      <c r="U137" s="185" t="str">
        <f>IF($R137="","",IF($R137-発電計画!G$33&gt;発電計画!G$19,発電計画!G$19,$R137-発電計画!G$33))</f>
        <v/>
      </c>
      <c r="V137" s="74"/>
      <c r="W137" s="188"/>
      <c r="X137" s="23"/>
      <c r="Y137" s="188"/>
      <c r="Z137" s="23"/>
      <c r="AA137" s="188"/>
      <c r="AB137" s="23"/>
      <c r="AC137" s="188"/>
      <c r="AD137" s="23"/>
      <c r="AE137" s="188"/>
      <c r="AF137" s="23"/>
      <c r="AG137" s="188"/>
    </row>
    <row r="138" spans="1:33" ht="20.100000000000001" customHeight="1">
      <c r="A138" s="21" t="e">
        <f>_xlfn.RANK.EQ(O138,$O$11:$O$375)+COUNTIF($O$11:O138,O138)-1</f>
        <v>#VALUE!</v>
      </c>
      <c r="C138" s="67">
        <v>45778</v>
      </c>
      <c r="D138" s="20">
        <v>45785</v>
      </c>
      <c r="E138" s="181"/>
      <c r="F138" s="181"/>
      <c r="G138" s="181"/>
      <c r="H138" s="181"/>
      <c r="I138" s="181"/>
      <c r="J138" s="181"/>
      <c r="K138" s="181"/>
      <c r="L138" s="181"/>
      <c r="M138" s="181"/>
      <c r="N138" s="181"/>
      <c r="O138" s="182" t="str">
        <f t="shared" si="7"/>
        <v/>
      </c>
      <c r="Q138" s="75">
        <v>128</v>
      </c>
      <c r="R138" s="189" t="str">
        <v/>
      </c>
      <c r="S138" s="189" t="str">
        <f>IF($R138="","",IF($R138-発電計画!E$33&gt;発電計画!E$19,発電計画!E$19,$R138-発電計画!E$33))</f>
        <v/>
      </c>
      <c r="T138" s="189" t="str">
        <f>IF($R138="","",IF($R138-発電計画!F$33&gt;発電計画!F$19,発電計画!F$19,$R138-発電計画!F$33))</f>
        <v/>
      </c>
      <c r="U138" s="185" t="str">
        <f>IF($R138="","",IF($R138-発電計画!G$33&gt;発電計画!G$19,発電計画!G$19,$R138-発電計画!G$33))</f>
        <v/>
      </c>
      <c r="V138" s="74"/>
      <c r="W138" s="188"/>
      <c r="X138" s="23"/>
      <c r="Y138" s="188"/>
      <c r="Z138" s="23"/>
      <c r="AA138" s="188"/>
      <c r="AB138" s="23"/>
      <c r="AC138" s="188"/>
      <c r="AD138" s="23"/>
      <c r="AE138" s="188"/>
      <c r="AF138" s="23"/>
      <c r="AG138" s="188"/>
    </row>
    <row r="139" spans="1:33" ht="20.100000000000001" customHeight="1">
      <c r="A139" s="21" t="e">
        <f>_xlfn.RANK.EQ(O139,$O$11:$O$375)+COUNTIF($O$11:O139,O139)-1</f>
        <v>#VALUE!</v>
      </c>
      <c r="C139" s="67">
        <v>45778</v>
      </c>
      <c r="D139" s="20">
        <v>45786</v>
      </c>
      <c r="E139" s="181"/>
      <c r="F139" s="181"/>
      <c r="G139" s="181"/>
      <c r="H139" s="181"/>
      <c r="I139" s="181"/>
      <c r="J139" s="181"/>
      <c r="K139" s="181"/>
      <c r="L139" s="181"/>
      <c r="M139" s="181"/>
      <c r="N139" s="181"/>
      <c r="O139" s="182" t="str">
        <f t="shared" si="7"/>
        <v/>
      </c>
      <c r="Q139" s="75">
        <v>129</v>
      </c>
      <c r="R139" s="189" t="str">
        <v/>
      </c>
      <c r="S139" s="189" t="str">
        <f>IF($R139="","",IF($R139-発電計画!E$33&gt;発電計画!E$19,発電計画!E$19,$R139-発電計画!E$33))</f>
        <v/>
      </c>
      <c r="T139" s="189" t="str">
        <f>IF($R139="","",IF($R139-発電計画!F$33&gt;発電計画!F$19,発電計画!F$19,$R139-発電計画!F$33))</f>
        <v/>
      </c>
      <c r="U139" s="185" t="str">
        <f>IF($R139="","",IF($R139-発電計画!G$33&gt;発電計画!G$19,発電計画!G$19,$R139-発電計画!G$33))</f>
        <v/>
      </c>
      <c r="V139" s="74"/>
      <c r="W139" s="188"/>
      <c r="X139" s="23"/>
      <c r="Y139" s="188"/>
      <c r="Z139" s="23"/>
      <c r="AA139" s="188"/>
      <c r="AB139" s="23"/>
      <c r="AC139" s="188"/>
      <c r="AD139" s="23"/>
      <c r="AE139" s="188"/>
      <c r="AF139" s="23"/>
      <c r="AG139" s="188"/>
    </row>
    <row r="140" spans="1:33" ht="20.100000000000001" customHeight="1">
      <c r="A140" s="21" t="e">
        <f>_xlfn.RANK.EQ(O140,$O$11:$O$375)+COUNTIF($O$11:O140,O140)-1</f>
        <v>#VALUE!</v>
      </c>
      <c r="C140" s="67">
        <v>45778</v>
      </c>
      <c r="D140" s="20">
        <v>45787</v>
      </c>
      <c r="E140" s="181"/>
      <c r="F140" s="181"/>
      <c r="G140" s="181"/>
      <c r="H140" s="181"/>
      <c r="I140" s="181"/>
      <c r="J140" s="181"/>
      <c r="K140" s="181"/>
      <c r="L140" s="181"/>
      <c r="M140" s="181"/>
      <c r="N140" s="181"/>
      <c r="O140" s="182" t="str">
        <f t="shared" ref="O140:O203" si="8">IF($H$6=3,SUM(E140:G140)/3,IF($H$6=5,SUM(E140:I140)/5,IF($H$6=10,SUM(E140:N140)/10,"")))</f>
        <v/>
      </c>
      <c r="Q140" s="75">
        <v>130</v>
      </c>
      <c r="R140" s="189" t="str">
        <v/>
      </c>
      <c r="S140" s="189" t="str">
        <f>IF($R140="","",IF($R140-発電計画!E$33&gt;発電計画!E$19,発電計画!E$19,$R140-発電計画!E$33))</f>
        <v/>
      </c>
      <c r="T140" s="189" t="str">
        <f>IF($R140="","",IF($R140-発電計画!F$33&gt;発電計画!F$19,発電計画!F$19,$R140-発電計画!F$33))</f>
        <v/>
      </c>
      <c r="U140" s="185" t="str">
        <f>IF($R140="","",IF($R140-発電計画!G$33&gt;発電計画!G$19,発電計画!G$19,$R140-発電計画!G$33))</f>
        <v/>
      </c>
      <c r="V140" s="74"/>
      <c r="W140" s="188"/>
      <c r="X140" s="23"/>
      <c r="Y140" s="188"/>
      <c r="Z140" s="23"/>
      <c r="AA140" s="188"/>
      <c r="AB140" s="23"/>
      <c r="AC140" s="188"/>
      <c r="AD140" s="23"/>
      <c r="AE140" s="188"/>
      <c r="AF140" s="23"/>
      <c r="AG140" s="188"/>
    </row>
    <row r="141" spans="1:33" ht="20.100000000000001" customHeight="1">
      <c r="A141" s="21" t="e">
        <f>_xlfn.RANK.EQ(O141,$O$11:$O$375)+COUNTIF($O$11:O141,O141)-1</f>
        <v>#VALUE!</v>
      </c>
      <c r="C141" s="67">
        <v>45778</v>
      </c>
      <c r="D141" s="20">
        <v>45788</v>
      </c>
      <c r="E141" s="181"/>
      <c r="F141" s="181"/>
      <c r="G141" s="181"/>
      <c r="H141" s="181"/>
      <c r="I141" s="181"/>
      <c r="J141" s="181"/>
      <c r="K141" s="181"/>
      <c r="L141" s="181"/>
      <c r="M141" s="181"/>
      <c r="N141" s="181"/>
      <c r="O141" s="182" t="str">
        <f t="shared" si="8"/>
        <v/>
      </c>
      <c r="Q141" s="75">
        <v>131</v>
      </c>
      <c r="R141" s="189" t="str">
        <v/>
      </c>
      <c r="S141" s="189" t="str">
        <f>IF($R141="","",IF($R141-発電計画!E$33&gt;発電計画!E$19,発電計画!E$19,$R141-発電計画!E$33))</f>
        <v/>
      </c>
      <c r="T141" s="189" t="str">
        <f>IF($R141="","",IF($R141-発電計画!F$33&gt;発電計画!F$19,発電計画!F$19,$R141-発電計画!F$33))</f>
        <v/>
      </c>
      <c r="U141" s="185" t="str">
        <f>IF($R141="","",IF($R141-発電計画!G$33&gt;発電計画!G$19,発電計画!G$19,$R141-発電計画!G$33))</f>
        <v/>
      </c>
      <c r="V141" s="74"/>
      <c r="W141" s="188"/>
      <c r="X141" s="23"/>
      <c r="Y141" s="188"/>
      <c r="Z141" s="23"/>
      <c r="AA141" s="188"/>
      <c r="AB141" s="23"/>
      <c r="AC141" s="188"/>
      <c r="AD141" s="23"/>
      <c r="AE141" s="188"/>
      <c r="AF141" s="23"/>
      <c r="AG141" s="188"/>
    </row>
    <row r="142" spans="1:33" ht="20.100000000000001" customHeight="1">
      <c r="A142" s="21" t="e">
        <f>_xlfn.RANK.EQ(O142,$O$11:$O$375)+COUNTIF($O$11:O142,O142)-1</f>
        <v>#VALUE!</v>
      </c>
      <c r="C142" s="67">
        <v>45778</v>
      </c>
      <c r="D142" s="20">
        <v>45789</v>
      </c>
      <c r="E142" s="181"/>
      <c r="F142" s="181"/>
      <c r="G142" s="181"/>
      <c r="H142" s="181"/>
      <c r="I142" s="181"/>
      <c r="J142" s="181"/>
      <c r="K142" s="181"/>
      <c r="L142" s="181"/>
      <c r="M142" s="181"/>
      <c r="N142" s="181"/>
      <c r="O142" s="182" t="str">
        <f t="shared" si="8"/>
        <v/>
      </c>
      <c r="Q142" s="75">
        <v>132</v>
      </c>
      <c r="R142" s="189" t="str">
        <v/>
      </c>
      <c r="S142" s="189" t="str">
        <f>IF($R142="","",IF($R142-発電計画!E$33&gt;発電計画!E$19,発電計画!E$19,$R142-発電計画!E$33))</f>
        <v/>
      </c>
      <c r="T142" s="189" t="str">
        <f>IF($R142="","",IF($R142-発電計画!F$33&gt;発電計画!F$19,発電計画!F$19,$R142-発電計画!F$33))</f>
        <v/>
      </c>
      <c r="U142" s="185" t="str">
        <f>IF($R142="","",IF($R142-発電計画!G$33&gt;発電計画!G$19,発電計画!G$19,$R142-発電計画!G$33))</f>
        <v/>
      </c>
      <c r="V142" s="74"/>
      <c r="W142" s="188"/>
      <c r="X142" s="23"/>
      <c r="Y142" s="188"/>
      <c r="Z142" s="23"/>
      <c r="AA142" s="188"/>
      <c r="AB142" s="23"/>
      <c r="AC142" s="188"/>
      <c r="AD142" s="23"/>
      <c r="AE142" s="188"/>
      <c r="AF142" s="23"/>
      <c r="AG142" s="188"/>
    </row>
    <row r="143" spans="1:33" ht="20.100000000000001" customHeight="1">
      <c r="A143" s="21" t="e">
        <f>_xlfn.RANK.EQ(O143,$O$11:$O$375)+COUNTIF($O$11:O143,O143)-1</f>
        <v>#VALUE!</v>
      </c>
      <c r="C143" s="67">
        <v>45778</v>
      </c>
      <c r="D143" s="20">
        <v>45790</v>
      </c>
      <c r="E143" s="181"/>
      <c r="F143" s="181"/>
      <c r="G143" s="181"/>
      <c r="H143" s="181"/>
      <c r="I143" s="181"/>
      <c r="J143" s="181"/>
      <c r="K143" s="181"/>
      <c r="L143" s="181"/>
      <c r="M143" s="181"/>
      <c r="N143" s="181"/>
      <c r="O143" s="182" t="str">
        <f t="shared" si="8"/>
        <v/>
      </c>
      <c r="Q143" s="75">
        <v>133</v>
      </c>
      <c r="R143" s="189" t="str">
        <v/>
      </c>
      <c r="S143" s="189" t="str">
        <f>IF($R143="","",IF($R143-発電計画!E$33&gt;発電計画!E$19,発電計画!E$19,$R143-発電計画!E$33))</f>
        <v/>
      </c>
      <c r="T143" s="189" t="str">
        <f>IF($R143="","",IF($R143-発電計画!F$33&gt;発電計画!F$19,発電計画!F$19,$R143-発電計画!F$33))</f>
        <v/>
      </c>
      <c r="U143" s="185" t="str">
        <f>IF($R143="","",IF($R143-発電計画!G$33&gt;発電計画!G$19,発電計画!G$19,$R143-発電計画!G$33))</f>
        <v/>
      </c>
      <c r="V143" s="74"/>
      <c r="W143" s="188"/>
      <c r="X143" s="23"/>
      <c r="Y143" s="188"/>
      <c r="Z143" s="23"/>
      <c r="AA143" s="188"/>
      <c r="AB143" s="23"/>
      <c r="AC143" s="188"/>
      <c r="AD143" s="23"/>
      <c r="AE143" s="188"/>
      <c r="AF143" s="23"/>
      <c r="AG143" s="188"/>
    </row>
    <row r="144" spans="1:33" ht="20.100000000000001" customHeight="1">
      <c r="A144" s="21" t="e">
        <f>_xlfn.RANK.EQ(O144,$O$11:$O$375)+COUNTIF($O$11:O144,O144)-1</f>
        <v>#VALUE!</v>
      </c>
      <c r="C144" s="67">
        <v>45778</v>
      </c>
      <c r="D144" s="20">
        <v>45791</v>
      </c>
      <c r="E144" s="181"/>
      <c r="F144" s="181"/>
      <c r="G144" s="181"/>
      <c r="H144" s="181"/>
      <c r="I144" s="181"/>
      <c r="J144" s="181"/>
      <c r="K144" s="181"/>
      <c r="L144" s="181"/>
      <c r="M144" s="181"/>
      <c r="N144" s="181"/>
      <c r="O144" s="182" t="str">
        <f t="shared" si="8"/>
        <v/>
      </c>
      <c r="Q144" s="75">
        <v>134</v>
      </c>
      <c r="R144" s="189" t="str">
        <v/>
      </c>
      <c r="S144" s="189" t="str">
        <f>IF($R144="","",IF($R144-発電計画!E$33&gt;発電計画!E$19,発電計画!E$19,$R144-発電計画!E$33))</f>
        <v/>
      </c>
      <c r="T144" s="189" t="str">
        <f>IF($R144="","",IF($R144-発電計画!F$33&gt;発電計画!F$19,発電計画!F$19,$R144-発電計画!F$33))</f>
        <v/>
      </c>
      <c r="U144" s="185" t="str">
        <f>IF($R144="","",IF($R144-発電計画!G$33&gt;発電計画!G$19,発電計画!G$19,$R144-発電計画!G$33))</f>
        <v/>
      </c>
      <c r="V144" s="74"/>
      <c r="W144" s="188"/>
      <c r="X144" s="23"/>
      <c r="Y144" s="188"/>
      <c r="Z144" s="23"/>
      <c r="AA144" s="188"/>
      <c r="AB144" s="23"/>
      <c r="AC144" s="188"/>
      <c r="AD144" s="23"/>
      <c r="AE144" s="188"/>
      <c r="AF144" s="23"/>
      <c r="AG144" s="188"/>
    </row>
    <row r="145" spans="1:33" ht="20.100000000000001" customHeight="1">
      <c r="A145" s="21" t="e">
        <f>_xlfn.RANK.EQ(O145,$O$11:$O$375)+COUNTIF($O$11:O145,O145)-1</f>
        <v>#VALUE!</v>
      </c>
      <c r="C145" s="67">
        <v>45778</v>
      </c>
      <c r="D145" s="20">
        <v>45792</v>
      </c>
      <c r="E145" s="181"/>
      <c r="F145" s="181"/>
      <c r="G145" s="181"/>
      <c r="H145" s="181"/>
      <c r="I145" s="181"/>
      <c r="J145" s="181"/>
      <c r="K145" s="181"/>
      <c r="L145" s="181"/>
      <c r="M145" s="181"/>
      <c r="N145" s="181"/>
      <c r="O145" s="182" t="str">
        <f t="shared" si="8"/>
        <v/>
      </c>
      <c r="Q145" s="75">
        <v>135</v>
      </c>
      <c r="R145" s="189" t="str">
        <v/>
      </c>
      <c r="S145" s="189" t="str">
        <f>IF($R145="","",IF($R145-発電計画!E$33&gt;発電計画!E$19,発電計画!E$19,$R145-発電計画!E$33))</f>
        <v/>
      </c>
      <c r="T145" s="189" t="str">
        <f>IF($R145="","",IF($R145-発電計画!F$33&gt;発電計画!F$19,発電計画!F$19,$R145-発電計画!F$33))</f>
        <v/>
      </c>
      <c r="U145" s="185" t="str">
        <f>IF($R145="","",IF($R145-発電計画!G$33&gt;発電計画!G$19,発電計画!G$19,$R145-発電計画!G$33))</f>
        <v/>
      </c>
      <c r="V145" s="74"/>
      <c r="W145" s="188"/>
      <c r="X145" s="23"/>
      <c r="Y145" s="188"/>
      <c r="Z145" s="23"/>
      <c r="AA145" s="188"/>
      <c r="AB145" s="23"/>
      <c r="AC145" s="188"/>
      <c r="AD145" s="23"/>
      <c r="AE145" s="188"/>
      <c r="AF145" s="23"/>
      <c r="AG145" s="188"/>
    </row>
    <row r="146" spans="1:33" ht="20.100000000000001" customHeight="1">
      <c r="A146" s="21" t="e">
        <f>_xlfn.RANK.EQ(O146,$O$11:$O$375)+COUNTIF($O$11:O146,O146)-1</f>
        <v>#VALUE!</v>
      </c>
      <c r="C146" s="67">
        <v>45778</v>
      </c>
      <c r="D146" s="20">
        <v>45793</v>
      </c>
      <c r="E146" s="181"/>
      <c r="F146" s="181"/>
      <c r="G146" s="181"/>
      <c r="H146" s="181"/>
      <c r="I146" s="181"/>
      <c r="J146" s="181"/>
      <c r="K146" s="181"/>
      <c r="L146" s="181"/>
      <c r="M146" s="181"/>
      <c r="N146" s="181"/>
      <c r="O146" s="182" t="str">
        <f t="shared" si="8"/>
        <v/>
      </c>
      <c r="Q146" s="75">
        <v>136</v>
      </c>
      <c r="R146" s="189" t="str">
        <v/>
      </c>
      <c r="S146" s="189" t="str">
        <f>IF($R146="","",IF($R146-発電計画!E$33&gt;発電計画!E$19,発電計画!E$19,$R146-発電計画!E$33))</f>
        <v/>
      </c>
      <c r="T146" s="189" t="str">
        <f>IF($R146="","",IF($R146-発電計画!F$33&gt;発電計画!F$19,発電計画!F$19,$R146-発電計画!F$33))</f>
        <v/>
      </c>
      <c r="U146" s="185" t="str">
        <f>IF($R146="","",IF($R146-発電計画!G$33&gt;発電計画!G$19,発電計画!G$19,$R146-発電計画!G$33))</f>
        <v/>
      </c>
      <c r="V146" s="74"/>
      <c r="W146" s="188"/>
      <c r="X146" s="23"/>
      <c r="Y146" s="188"/>
      <c r="Z146" s="23"/>
      <c r="AA146" s="188"/>
      <c r="AB146" s="23"/>
      <c r="AC146" s="188"/>
      <c r="AD146" s="23"/>
      <c r="AE146" s="188"/>
      <c r="AF146" s="23"/>
      <c r="AG146" s="188"/>
    </row>
    <row r="147" spans="1:33" ht="20.100000000000001" customHeight="1">
      <c r="A147" s="21" t="e">
        <f>_xlfn.RANK.EQ(O147,$O$11:$O$375)+COUNTIF($O$11:O147,O147)-1</f>
        <v>#VALUE!</v>
      </c>
      <c r="C147" s="67">
        <v>45778</v>
      </c>
      <c r="D147" s="20">
        <v>45794</v>
      </c>
      <c r="E147" s="181"/>
      <c r="F147" s="181"/>
      <c r="G147" s="181"/>
      <c r="H147" s="181"/>
      <c r="I147" s="181"/>
      <c r="J147" s="181"/>
      <c r="K147" s="181"/>
      <c r="L147" s="181"/>
      <c r="M147" s="181"/>
      <c r="N147" s="181"/>
      <c r="O147" s="182" t="str">
        <f t="shared" si="8"/>
        <v/>
      </c>
      <c r="Q147" s="75">
        <v>137</v>
      </c>
      <c r="R147" s="189" t="str">
        <v/>
      </c>
      <c r="S147" s="189" t="str">
        <f>IF($R147="","",IF($R147-発電計画!E$33&gt;発電計画!E$19,発電計画!E$19,$R147-発電計画!E$33))</f>
        <v/>
      </c>
      <c r="T147" s="189" t="str">
        <f>IF($R147="","",IF($R147-発電計画!F$33&gt;発電計画!F$19,発電計画!F$19,$R147-発電計画!F$33))</f>
        <v/>
      </c>
      <c r="U147" s="185" t="str">
        <f>IF($R147="","",IF($R147-発電計画!G$33&gt;発電計画!G$19,発電計画!G$19,$R147-発電計画!G$33))</f>
        <v/>
      </c>
      <c r="V147" s="74"/>
      <c r="W147" s="188"/>
      <c r="X147" s="23"/>
      <c r="Y147" s="188"/>
      <c r="Z147" s="23"/>
      <c r="AA147" s="188"/>
      <c r="AB147" s="23"/>
      <c r="AC147" s="188"/>
      <c r="AD147" s="23"/>
      <c r="AE147" s="188"/>
      <c r="AF147" s="23"/>
      <c r="AG147" s="188"/>
    </row>
    <row r="148" spans="1:33" ht="20.100000000000001" customHeight="1">
      <c r="A148" s="21" t="e">
        <f>_xlfn.RANK.EQ(O148,$O$11:$O$375)+COUNTIF($O$11:O148,O148)-1</f>
        <v>#VALUE!</v>
      </c>
      <c r="C148" s="67">
        <v>45778</v>
      </c>
      <c r="D148" s="20">
        <v>45795</v>
      </c>
      <c r="E148" s="181"/>
      <c r="F148" s="181"/>
      <c r="G148" s="181"/>
      <c r="H148" s="181"/>
      <c r="I148" s="181"/>
      <c r="J148" s="181"/>
      <c r="K148" s="181"/>
      <c r="L148" s="181"/>
      <c r="M148" s="181"/>
      <c r="N148" s="181"/>
      <c r="O148" s="182" t="str">
        <f t="shared" si="8"/>
        <v/>
      </c>
      <c r="Q148" s="75">
        <v>138</v>
      </c>
      <c r="R148" s="189" t="str">
        <v/>
      </c>
      <c r="S148" s="189" t="str">
        <f>IF($R148="","",IF($R148-発電計画!E$33&gt;発電計画!E$19,発電計画!E$19,$R148-発電計画!E$33))</f>
        <v/>
      </c>
      <c r="T148" s="189" t="str">
        <f>IF($R148="","",IF($R148-発電計画!F$33&gt;発電計画!F$19,発電計画!F$19,$R148-発電計画!F$33))</f>
        <v/>
      </c>
      <c r="U148" s="185" t="str">
        <f>IF($R148="","",IF($R148-発電計画!G$33&gt;発電計画!G$19,発電計画!G$19,$R148-発電計画!G$33))</f>
        <v/>
      </c>
      <c r="V148" s="74"/>
      <c r="W148" s="188"/>
      <c r="X148" s="23"/>
      <c r="Y148" s="188"/>
      <c r="Z148" s="23"/>
      <c r="AA148" s="188"/>
      <c r="AB148" s="23"/>
      <c r="AC148" s="188"/>
      <c r="AD148" s="23"/>
      <c r="AE148" s="188"/>
      <c r="AF148" s="23"/>
      <c r="AG148" s="188"/>
    </row>
    <row r="149" spans="1:33" ht="20.100000000000001" customHeight="1">
      <c r="A149" s="21" t="e">
        <f>_xlfn.RANK.EQ(O149,$O$11:$O$375)+COUNTIF($O$11:O149,O149)-1</f>
        <v>#VALUE!</v>
      </c>
      <c r="C149" s="67">
        <v>45778</v>
      </c>
      <c r="D149" s="20">
        <v>45796</v>
      </c>
      <c r="E149" s="181"/>
      <c r="F149" s="181"/>
      <c r="G149" s="181"/>
      <c r="H149" s="181"/>
      <c r="I149" s="181"/>
      <c r="J149" s="181"/>
      <c r="K149" s="181"/>
      <c r="L149" s="181"/>
      <c r="M149" s="181"/>
      <c r="N149" s="181"/>
      <c r="O149" s="182" t="str">
        <f t="shared" si="8"/>
        <v/>
      </c>
      <c r="Q149" s="75">
        <v>139</v>
      </c>
      <c r="R149" s="189" t="str">
        <v/>
      </c>
      <c r="S149" s="189" t="str">
        <f>IF($R149="","",IF($R149-発電計画!E$33&gt;発電計画!E$19,発電計画!E$19,$R149-発電計画!E$33))</f>
        <v/>
      </c>
      <c r="T149" s="189" t="str">
        <f>IF($R149="","",IF($R149-発電計画!F$33&gt;発電計画!F$19,発電計画!F$19,$R149-発電計画!F$33))</f>
        <v/>
      </c>
      <c r="U149" s="185" t="str">
        <f>IF($R149="","",IF($R149-発電計画!G$33&gt;発電計画!G$19,発電計画!G$19,$R149-発電計画!G$33))</f>
        <v/>
      </c>
      <c r="V149" s="74"/>
      <c r="W149" s="188"/>
      <c r="X149" s="23"/>
      <c r="Y149" s="188"/>
      <c r="Z149" s="23"/>
      <c r="AA149" s="188"/>
      <c r="AB149" s="23"/>
      <c r="AC149" s="188"/>
      <c r="AD149" s="23"/>
      <c r="AE149" s="188"/>
      <c r="AF149" s="23"/>
      <c r="AG149" s="188"/>
    </row>
    <row r="150" spans="1:33" ht="20.100000000000001" customHeight="1">
      <c r="A150" s="21" t="e">
        <f>_xlfn.RANK.EQ(O150,$O$11:$O$375)+COUNTIF($O$11:O150,O150)-1</f>
        <v>#VALUE!</v>
      </c>
      <c r="C150" s="67">
        <v>45778</v>
      </c>
      <c r="D150" s="20">
        <v>45797</v>
      </c>
      <c r="E150" s="181"/>
      <c r="F150" s="181"/>
      <c r="G150" s="181"/>
      <c r="H150" s="181"/>
      <c r="I150" s="181"/>
      <c r="J150" s="181"/>
      <c r="K150" s="181"/>
      <c r="L150" s="181"/>
      <c r="M150" s="181"/>
      <c r="N150" s="181"/>
      <c r="O150" s="182" t="str">
        <f t="shared" si="8"/>
        <v/>
      </c>
      <c r="Q150" s="75">
        <v>140</v>
      </c>
      <c r="R150" s="189" t="str">
        <v/>
      </c>
      <c r="S150" s="189" t="str">
        <f>IF($R150="","",IF($R150-発電計画!E$33&gt;発電計画!E$19,発電計画!E$19,$R150-発電計画!E$33))</f>
        <v/>
      </c>
      <c r="T150" s="189" t="str">
        <f>IF($R150="","",IF($R150-発電計画!F$33&gt;発電計画!F$19,発電計画!F$19,$R150-発電計画!F$33))</f>
        <v/>
      </c>
      <c r="U150" s="185" t="str">
        <f>IF($R150="","",IF($R150-発電計画!G$33&gt;発電計画!G$19,発電計画!G$19,$R150-発電計画!G$33))</f>
        <v/>
      </c>
      <c r="V150" s="74"/>
      <c r="W150" s="188"/>
      <c r="X150" s="23"/>
      <c r="Y150" s="188"/>
      <c r="Z150" s="23"/>
      <c r="AA150" s="188"/>
      <c r="AB150" s="23"/>
      <c r="AC150" s="188"/>
      <c r="AD150" s="23"/>
      <c r="AE150" s="188"/>
      <c r="AF150" s="23"/>
      <c r="AG150" s="188"/>
    </row>
    <row r="151" spans="1:33" ht="20.100000000000001" customHeight="1">
      <c r="A151" s="21" t="e">
        <f>_xlfn.RANK.EQ(O151,$O$11:$O$375)+COUNTIF($O$11:O151,O151)-1</f>
        <v>#VALUE!</v>
      </c>
      <c r="C151" s="67">
        <v>45778</v>
      </c>
      <c r="D151" s="20">
        <v>45798</v>
      </c>
      <c r="E151" s="181"/>
      <c r="F151" s="181"/>
      <c r="G151" s="181"/>
      <c r="H151" s="181"/>
      <c r="I151" s="181"/>
      <c r="J151" s="181"/>
      <c r="K151" s="181"/>
      <c r="L151" s="181"/>
      <c r="M151" s="181"/>
      <c r="N151" s="181"/>
      <c r="O151" s="182" t="str">
        <f t="shared" si="8"/>
        <v/>
      </c>
      <c r="Q151" s="75">
        <v>141</v>
      </c>
      <c r="R151" s="189" t="str">
        <v/>
      </c>
      <c r="S151" s="189" t="str">
        <f>IF($R151="","",IF($R151-発電計画!E$33&gt;発電計画!E$19,発電計画!E$19,$R151-発電計画!E$33))</f>
        <v/>
      </c>
      <c r="T151" s="189" t="str">
        <f>IF($R151="","",IF($R151-発電計画!F$33&gt;発電計画!F$19,発電計画!F$19,$R151-発電計画!F$33))</f>
        <v/>
      </c>
      <c r="U151" s="185" t="str">
        <f>IF($R151="","",IF($R151-発電計画!G$33&gt;発電計画!G$19,発電計画!G$19,$R151-発電計画!G$33))</f>
        <v/>
      </c>
      <c r="V151" s="74"/>
      <c r="W151" s="188"/>
      <c r="X151" s="23"/>
      <c r="Y151" s="188"/>
      <c r="Z151" s="23"/>
      <c r="AA151" s="188"/>
      <c r="AB151" s="23"/>
      <c r="AC151" s="188"/>
      <c r="AD151" s="23"/>
      <c r="AE151" s="188"/>
      <c r="AF151" s="23"/>
      <c r="AG151" s="188"/>
    </row>
    <row r="152" spans="1:33" ht="20.100000000000001" customHeight="1">
      <c r="A152" s="21" t="e">
        <f>_xlfn.RANK.EQ(O152,$O$11:$O$375)+COUNTIF($O$11:O152,O152)-1</f>
        <v>#VALUE!</v>
      </c>
      <c r="C152" s="67">
        <v>45778</v>
      </c>
      <c r="D152" s="20">
        <v>45799</v>
      </c>
      <c r="E152" s="181"/>
      <c r="F152" s="181"/>
      <c r="G152" s="181"/>
      <c r="H152" s="181"/>
      <c r="I152" s="181"/>
      <c r="J152" s="181"/>
      <c r="K152" s="181"/>
      <c r="L152" s="181"/>
      <c r="M152" s="181"/>
      <c r="N152" s="181"/>
      <c r="O152" s="182" t="str">
        <f t="shared" si="8"/>
        <v/>
      </c>
      <c r="Q152" s="75">
        <v>142</v>
      </c>
      <c r="R152" s="189" t="str">
        <v/>
      </c>
      <c r="S152" s="189" t="str">
        <f>IF($R152="","",IF($R152-発電計画!E$33&gt;発電計画!E$19,発電計画!E$19,$R152-発電計画!E$33))</f>
        <v/>
      </c>
      <c r="T152" s="189" t="str">
        <f>IF($R152="","",IF($R152-発電計画!F$33&gt;発電計画!F$19,発電計画!F$19,$R152-発電計画!F$33))</f>
        <v/>
      </c>
      <c r="U152" s="185" t="str">
        <f>IF($R152="","",IF($R152-発電計画!G$33&gt;発電計画!G$19,発電計画!G$19,$R152-発電計画!G$33))</f>
        <v/>
      </c>
      <c r="V152" s="74"/>
      <c r="W152" s="188"/>
      <c r="X152" s="23"/>
      <c r="Y152" s="188"/>
      <c r="Z152" s="23"/>
      <c r="AA152" s="188"/>
      <c r="AB152" s="23"/>
      <c r="AC152" s="188"/>
      <c r="AD152" s="23"/>
      <c r="AE152" s="188"/>
      <c r="AF152" s="23"/>
      <c r="AG152" s="188"/>
    </row>
    <row r="153" spans="1:33" ht="20.100000000000001" customHeight="1">
      <c r="A153" s="21" t="e">
        <f>_xlfn.RANK.EQ(O153,$O$11:$O$375)+COUNTIF($O$11:O153,O153)-1</f>
        <v>#VALUE!</v>
      </c>
      <c r="C153" s="67">
        <v>45778</v>
      </c>
      <c r="D153" s="20">
        <v>45800</v>
      </c>
      <c r="E153" s="181"/>
      <c r="F153" s="181"/>
      <c r="G153" s="181"/>
      <c r="H153" s="181"/>
      <c r="I153" s="181"/>
      <c r="J153" s="181"/>
      <c r="K153" s="181"/>
      <c r="L153" s="181"/>
      <c r="M153" s="181"/>
      <c r="N153" s="181"/>
      <c r="O153" s="182" t="str">
        <f t="shared" si="8"/>
        <v/>
      </c>
      <c r="Q153" s="75">
        <v>143</v>
      </c>
      <c r="R153" s="189" t="str">
        <v/>
      </c>
      <c r="S153" s="189" t="str">
        <f>IF($R153="","",IF($R153-発電計画!E$33&gt;発電計画!E$19,発電計画!E$19,$R153-発電計画!E$33))</f>
        <v/>
      </c>
      <c r="T153" s="189" t="str">
        <f>IF($R153="","",IF($R153-発電計画!F$33&gt;発電計画!F$19,発電計画!F$19,$R153-発電計画!F$33))</f>
        <v/>
      </c>
      <c r="U153" s="185" t="str">
        <f>IF($R153="","",IF($R153-発電計画!G$33&gt;発電計画!G$19,発電計画!G$19,$R153-発電計画!G$33))</f>
        <v/>
      </c>
      <c r="V153" s="74"/>
      <c r="W153" s="188"/>
      <c r="X153" s="23"/>
      <c r="Y153" s="188"/>
      <c r="Z153" s="23"/>
      <c r="AA153" s="188"/>
      <c r="AB153" s="23"/>
      <c r="AC153" s="188"/>
      <c r="AD153" s="23"/>
      <c r="AE153" s="188"/>
      <c r="AF153" s="23"/>
      <c r="AG153" s="188"/>
    </row>
    <row r="154" spans="1:33" ht="20.100000000000001" customHeight="1">
      <c r="A154" s="21" t="e">
        <f>_xlfn.RANK.EQ(O154,$O$11:$O$375)+COUNTIF($O$11:O154,O154)-1</f>
        <v>#VALUE!</v>
      </c>
      <c r="C154" s="67">
        <v>45778</v>
      </c>
      <c r="D154" s="20">
        <v>45801</v>
      </c>
      <c r="E154" s="181"/>
      <c r="F154" s="181"/>
      <c r="G154" s="181"/>
      <c r="H154" s="181"/>
      <c r="I154" s="181"/>
      <c r="J154" s="181"/>
      <c r="K154" s="181"/>
      <c r="L154" s="181"/>
      <c r="M154" s="181"/>
      <c r="N154" s="181"/>
      <c r="O154" s="182" t="str">
        <f t="shared" si="8"/>
        <v/>
      </c>
      <c r="Q154" s="75">
        <v>144</v>
      </c>
      <c r="R154" s="189" t="str">
        <v/>
      </c>
      <c r="S154" s="189" t="str">
        <f>IF($R154="","",IF($R154-発電計画!E$33&gt;発電計画!E$19,発電計画!E$19,$R154-発電計画!E$33))</f>
        <v/>
      </c>
      <c r="T154" s="189" t="str">
        <f>IF($R154="","",IF($R154-発電計画!F$33&gt;発電計画!F$19,発電計画!F$19,$R154-発電計画!F$33))</f>
        <v/>
      </c>
      <c r="U154" s="185" t="str">
        <f>IF($R154="","",IF($R154-発電計画!G$33&gt;発電計画!G$19,発電計画!G$19,$R154-発電計画!G$33))</f>
        <v/>
      </c>
      <c r="V154" s="74"/>
      <c r="W154" s="188"/>
      <c r="X154" s="23"/>
      <c r="Y154" s="188"/>
      <c r="Z154" s="23"/>
      <c r="AA154" s="188"/>
      <c r="AB154" s="23"/>
      <c r="AC154" s="188"/>
      <c r="AD154" s="23"/>
      <c r="AE154" s="188"/>
      <c r="AF154" s="23"/>
      <c r="AG154" s="188"/>
    </row>
    <row r="155" spans="1:33" ht="20.100000000000001" customHeight="1">
      <c r="A155" s="21" t="e">
        <f>_xlfn.RANK.EQ(O155,$O$11:$O$375)+COUNTIF($O$11:O155,O155)-1</f>
        <v>#VALUE!</v>
      </c>
      <c r="C155" s="67">
        <v>45778</v>
      </c>
      <c r="D155" s="20">
        <v>45802</v>
      </c>
      <c r="E155" s="181"/>
      <c r="F155" s="181"/>
      <c r="G155" s="181"/>
      <c r="H155" s="181"/>
      <c r="I155" s="181"/>
      <c r="J155" s="181"/>
      <c r="K155" s="181"/>
      <c r="L155" s="181"/>
      <c r="M155" s="181"/>
      <c r="N155" s="181"/>
      <c r="O155" s="182" t="str">
        <f t="shared" si="8"/>
        <v/>
      </c>
      <c r="Q155" s="75">
        <v>145</v>
      </c>
      <c r="R155" s="189" t="str">
        <v/>
      </c>
      <c r="S155" s="189" t="str">
        <f>IF($R155="","",IF($R155-発電計画!E$33&gt;発電計画!E$19,発電計画!E$19,$R155-発電計画!E$33))</f>
        <v/>
      </c>
      <c r="T155" s="189" t="str">
        <f>IF($R155="","",IF($R155-発電計画!F$33&gt;発電計画!F$19,発電計画!F$19,$R155-発電計画!F$33))</f>
        <v/>
      </c>
      <c r="U155" s="185" t="str">
        <f>IF($R155="","",IF($R155-発電計画!G$33&gt;発電計画!G$19,発電計画!G$19,$R155-発電計画!G$33))</f>
        <v/>
      </c>
      <c r="V155" s="74"/>
      <c r="W155" s="188"/>
      <c r="X155" s="23"/>
      <c r="Y155" s="188"/>
      <c r="Z155" s="23"/>
      <c r="AA155" s="188"/>
      <c r="AB155" s="23"/>
      <c r="AC155" s="188"/>
      <c r="AD155" s="23"/>
      <c r="AE155" s="188"/>
      <c r="AF155" s="23"/>
      <c r="AG155" s="188"/>
    </row>
    <row r="156" spans="1:33" ht="20.100000000000001" customHeight="1">
      <c r="A156" s="21" t="e">
        <f>_xlfn.RANK.EQ(O156,$O$11:$O$375)+COUNTIF($O$11:O156,O156)-1</f>
        <v>#VALUE!</v>
      </c>
      <c r="C156" s="67">
        <v>45778</v>
      </c>
      <c r="D156" s="20">
        <v>45803</v>
      </c>
      <c r="E156" s="181"/>
      <c r="F156" s="181"/>
      <c r="G156" s="181"/>
      <c r="H156" s="181"/>
      <c r="I156" s="181"/>
      <c r="J156" s="181"/>
      <c r="K156" s="181"/>
      <c r="L156" s="181"/>
      <c r="M156" s="181"/>
      <c r="N156" s="181"/>
      <c r="O156" s="182" t="str">
        <f t="shared" si="8"/>
        <v/>
      </c>
      <c r="Q156" s="75">
        <v>146</v>
      </c>
      <c r="R156" s="189" t="str">
        <v/>
      </c>
      <c r="S156" s="189" t="str">
        <f>IF($R156="","",IF($R156-発電計画!E$33&gt;発電計画!E$19,発電計画!E$19,$R156-発電計画!E$33))</f>
        <v/>
      </c>
      <c r="T156" s="189" t="str">
        <f>IF($R156="","",IF($R156-発電計画!F$33&gt;発電計画!F$19,発電計画!F$19,$R156-発電計画!F$33))</f>
        <v/>
      </c>
      <c r="U156" s="185" t="str">
        <f>IF($R156="","",IF($R156-発電計画!G$33&gt;発電計画!G$19,発電計画!G$19,$R156-発電計画!G$33))</f>
        <v/>
      </c>
      <c r="V156" s="74"/>
      <c r="W156" s="188"/>
      <c r="X156" s="23"/>
      <c r="Y156" s="188"/>
      <c r="Z156" s="23"/>
      <c r="AA156" s="188"/>
      <c r="AB156" s="23"/>
      <c r="AC156" s="188"/>
      <c r="AD156" s="23"/>
      <c r="AE156" s="188"/>
      <c r="AF156" s="23"/>
      <c r="AG156" s="188"/>
    </row>
    <row r="157" spans="1:33" ht="20.100000000000001" customHeight="1">
      <c r="A157" s="21" t="e">
        <f>_xlfn.RANK.EQ(O157,$O$11:$O$375)+COUNTIF($O$11:O157,O157)-1</f>
        <v>#VALUE!</v>
      </c>
      <c r="C157" s="67">
        <v>45778</v>
      </c>
      <c r="D157" s="20">
        <v>45804</v>
      </c>
      <c r="E157" s="181"/>
      <c r="F157" s="181"/>
      <c r="G157" s="181"/>
      <c r="H157" s="181"/>
      <c r="I157" s="181"/>
      <c r="J157" s="181"/>
      <c r="K157" s="181"/>
      <c r="L157" s="181"/>
      <c r="M157" s="181"/>
      <c r="N157" s="181"/>
      <c r="O157" s="182" t="str">
        <f t="shared" si="8"/>
        <v/>
      </c>
      <c r="Q157" s="75">
        <v>147</v>
      </c>
      <c r="R157" s="189" t="str">
        <v/>
      </c>
      <c r="S157" s="189" t="str">
        <f>IF($R157="","",IF($R157-発電計画!E$33&gt;発電計画!E$19,発電計画!E$19,$R157-発電計画!E$33))</f>
        <v/>
      </c>
      <c r="T157" s="189" t="str">
        <f>IF($R157="","",IF($R157-発電計画!F$33&gt;発電計画!F$19,発電計画!F$19,$R157-発電計画!F$33))</f>
        <v/>
      </c>
      <c r="U157" s="185" t="str">
        <f>IF($R157="","",IF($R157-発電計画!G$33&gt;発電計画!G$19,発電計画!G$19,$R157-発電計画!G$33))</f>
        <v/>
      </c>
      <c r="V157" s="74"/>
      <c r="W157" s="188"/>
      <c r="X157" s="23"/>
      <c r="Y157" s="188"/>
      <c r="Z157" s="23"/>
      <c r="AA157" s="188"/>
      <c r="AB157" s="23"/>
      <c r="AC157" s="188"/>
      <c r="AD157" s="23"/>
      <c r="AE157" s="188"/>
      <c r="AF157" s="23"/>
      <c r="AG157" s="188"/>
    </row>
    <row r="158" spans="1:33" ht="20.100000000000001" customHeight="1">
      <c r="A158" s="21" t="e">
        <f>_xlfn.RANK.EQ(O158,$O$11:$O$375)+COUNTIF($O$11:O158,O158)-1</f>
        <v>#VALUE!</v>
      </c>
      <c r="C158" s="67">
        <v>45778</v>
      </c>
      <c r="D158" s="20">
        <v>45805</v>
      </c>
      <c r="E158" s="181"/>
      <c r="F158" s="181"/>
      <c r="G158" s="181"/>
      <c r="H158" s="181"/>
      <c r="I158" s="181"/>
      <c r="J158" s="181"/>
      <c r="K158" s="181"/>
      <c r="L158" s="181"/>
      <c r="M158" s="181"/>
      <c r="N158" s="181"/>
      <c r="O158" s="182" t="str">
        <f t="shared" si="8"/>
        <v/>
      </c>
      <c r="Q158" s="75">
        <v>148</v>
      </c>
      <c r="R158" s="189" t="str">
        <v/>
      </c>
      <c r="S158" s="189" t="str">
        <f>IF($R158="","",IF($R158-発電計画!E$33&gt;発電計画!E$19,発電計画!E$19,$R158-発電計画!E$33))</f>
        <v/>
      </c>
      <c r="T158" s="189" t="str">
        <f>IF($R158="","",IF($R158-発電計画!F$33&gt;発電計画!F$19,発電計画!F$19,$R158-発電計画!F$33))</f>
        <v/>
      </c>
      <c r="U158" s="185" t="str">
        <f>IF($R158="","",IF($R158-発電計画!G$33&gt;発電計画!G$19,発電計画!G$19,$R158-発電計画!G$33))</f>
        <v/>
      </c>
      <c r="V158" s="74"/>
      <c r="W158" s="188"/>
      <c r="X158" s="23"/>
      <c r="Y158" s="188"/>
      <c r="Z158" s="23"/>
      <c r="AA158" s="188"/>
      <c r="AB158" s="23"/>
      <c r="AC158" s="188"/>
      <c r="AD158" s="23"/>
      <c r="AE158" s="188"/>
      <c r="AF158" s="23"/>
      <c r="AG158" s="188"/>
    </row>
    <row r="159" spans="1:33" ht="20.100000000000001" customHeight="1">
      <c r="A159" s="21" t="e">
        <f>_xlfn.RANK.EQ(O159,$O$11:$O$375)+COUNTIF($O$11:O159,O159)-1</f>
        <v>#VALUE!</v>
      </c>
      <c r="C159" s="67">
        <v>45778</v>
      </c>
      <c r="D159" s="20">
        <v>45806</v>
      </c>
      <c r="E159" s="181"/>
      <c r="F159" s="181"/>
      <c r="G159" s="181"/>
      <c r="H159" s="181"/>
      <c r="I159" s="181"/>
      <c r="J159" s="181"/>
      <c r="K159" s="181"/>
      <c r="L159" s="181"/>
      <c r="M159" s="181"/>
      <c r="N159" s="181"/>
      <c r="O159" s="182" t="str">
        <f t="shared" si="8"/>
        <v/>
      </c>
      <c r="Q159" s="75">
        <v>149</v>
      </c>
      <c r="R159" s="189" t="str">
        <v/>
      </c>
      <c r="S159" s="189" t="str">
        <f>IF($R159="","",IF($R159-発電計画!E$33&gt;発電計画!E$19,発電計画!E$19,$R159-発電計画!E$33))</f>
        <v/>
      </c>
      <c r="T159" s="189" t="str">
        <f>IF($R159="","",IF($R159-発電計画!F$33&gt;発電計画!F$19,発電計画!F$19,$R159-発電計画!F$33))</f>
        <v/>
      </c>
      <c r="U159" s="185" t="str">
        <f>IF($R159="","",IF($R159-発電計画!G$33&gt;発電計画!G$19,発電計画!G$19,$R159-発電計画!G$33))</f>
        <v/>
      </c>
      <c r="V159" s="74"/>
      <c r="W159" s="188"/>
      <c r="X159" s="23"/>
      <c r="Y159" s="188"/>
      <c r="Z159" s="23"/>
      <c r="AA159" s="188"/>
      <c r="AB159" s="23"/>
      <c r="AC159" s="188"/>
      <c r="AD159" s="23"/>
      <c r="AE159" s="188"/>
      <c r="AF159" s="23"/>
      <c r="AG159" s="188"/>
    </row>
    <row r="160" spans="1:33" ht="20.100000000000001" customHeight="1">
      <c r="A160" s="21" t="e">
        <f>_xlfn.RANK.EQ(O160,$O$11:$O$375)+COUNTIF($O$11:O160,O160)-1</f>
        <v>#VALUE!</v>
      </c>
      <c r="C160" s="67">
        <v>45778</v>
      </c>
      <c r="D160" s="20">
        <v>45807</v>
      </c>
      <c r="E160" s="181"/>
      <c r="F160" s="181"/>
      <c r="G160" s="181"/>
      <c r="H160" s="181"/>
      <c r="I160" s="181"/>
      <c r="J160" s="181"/>
      <c r="K160" s="181"/>
      <c r="L160" s="181"/>
      <c r="M160" s="181"/>
      <c r="N160" s="181"/>
      <c r="O160" s="182" t="str">
        <f t="shared" si="8"/>
        <v/>
      </c>
      <c r="Q160" s="75">
        <v>150</v>
      </c>
      <c r="R160" s="189" t="str">
        <v/>
      </c>
      <c r="S160" s="189" t="str">
        <f>IF($R160="","",IF($R160-発電計画!E$33&gt;発電計画!E$19,発電計画!E$19,$R160-発電計画!E$33))</f>
        <v/>
      </c>
      <c r="T160" s="189" t="str">
        <f>IF($R160="","",IF($R160-発電計画!F$33&gt;発電計画!F$19,発電計画!F$19,$R160-発電計画!F$33))</f>
        <v/>
      </c>
      <c r="U160" s="185" t="str">
        <f>IF($R160="","",IF($R160-発電計画!G$33&gt;発電計画!G$19,発電計画!G$19,$R160-発電計画!G$33))</f>
        <v/>
      </c>
      <c r="V160" s="74"/>
      <c r="W160" s="188"/>
      <c r="X160" s="23"/>
      <c r="Y160" s="188"/>
      <c r="Z160" s="23"/>
      <c r="AA160" s="188"/>
      <c r="AB160" s="23"/>
      <c r="AC160" s="188"/>
      <c r="AD160" s="23"/>
      <c r="AE160" s="188"/>
      <c r="AF160" s="23"/>
      <c r="AG160" s="188"/>
    </row>
    <row r="161" spans="1:33" ht="20.100000000000001" customHeight="1">
      <c r="A161" s="21" t="e">
        <f>_xlfn.RANK.EQ(O161,$O$11:$O$375)+COUNTIF($O$11:O161,O161)-1</f>
        <v>#VALUE!</v>
      </c>
      <c r="C161" s="67">
        <v>45778</v>
      </c>
      <c r="D161" s="20">
        <v>45808</v>
      </c>
      <c r="E161" s="181"/>
      <c r="F161" s="181"/>
      <c r="G161" s="181"/>
      <c r="H161" s="181"/>
      <c r="I161" s="181"/>
      <c r="J161" s="181"/>
      <c r="K161" s="181"/>
      <c r="L161" s="181"/>
      <c r="M161" s="181"/>
      <c r="N161" s="181"/>
      <c r="O161" s="182" t="str">
        <f t="shared" si="8"/>
        <v/>
      </c>
      <c r="Q161" s="75">
        <v>151</v>
      </c>
      <c r="R161" s="189" t="str">
        <v/>
      </c>
      <c r="S161" s="189" t="str">
        <f>IF($R161="","",IF($R161-発電計画!E$33&gt;発電計画!E$19,発電計画!E$19,$R161-発電計画!E$33))</f>
        <v/>
      </c>
      <c r="T161" s="189" t="str">
        <f>IF($R161="","",IF($R161-発電計画!F$33&gt;発電計画!F$19,発電計画!F$19,$R161-発電計画!F$33))</f>
        <v/>
      </c>
      <c r="U161" s="185" t="str">
        <f>IF($R161="","",IF($R161-発電計画!G$33&gt;発電計画!G$19,発電計画!G$19,$R161-発電計画!G$33))</f>
        <v/>
      </c>
      <c r="V161" s="74"/>
      <c r="W161" s="188"/>
      <c r="X161" s="23"/>
      <c r="Y161" s="188"/>
      <c r="Z161" s="23"/>
      <c r="AA161" s="188"/>
      <c r="AB161" s="23"/>
      <c r="AC161" s="188"/>
      <c r="AD161" s="23"/>
      <c r="AE161" s="188"/>
      <c r="AF161" s="23"/>
      <c r="AG161" s="188"/>
    </row>
    <row r="162" spans="1:33" ht="20.100000000000001" customHeight="1">
      <c r="A162" s="21" t="e">
        <f>_xlfn.RANK.EQ(O162,$O$11:$O$375)+COUNTIF($O$11:O162,O162)-1</f>
        <v>#VALUE!</v>
      </c>
      <c r="C162" s="67">
        <v>45809</v>
      </c>
      <c r="D162" s="20">
        <v>45809</v>
      </c>
      <c r="E162" s="181"/>
      <c r="F162" s="181"/>
      <c r="G162" s="181"/>
      <c r="H162" s="181"/>
      <c r="I162" s="181"/>
      <c r="J162" s="181"/>
      <c r="K162" s="181"/>
      <c r="L162" s="181"/>
      <c r="M162" s="181"/>
      <c r="N162" s="181"/>
      <c r="O162" s="182" t="str">
        <f t="shared" si="8"/>
        <v/>
      </c>
      <c r="Q162" s="75">
        <v>152</v>
      </c>
      <c r="R162" s="189" t="str">
        <v/>
      </c>
      <c r="S162" s="189" t="str">
        <f>IF($R162="","",IF($R162-発電計画!E$33&gt;発電計画!E$19,発電計画!E$19,$R162-発電計画!E$33))</f>
        <v/>
      </c>
      <c r="T162" s="189" t="str">
        <f>IF($R162="","",IF($R162-発電計画!F$33&gt;発電計画!F$19,発電計画!F$19,$R162-発電計画!F$33))</f>
        <v/>
      </c>
      <c r="U162" s="185" t="str">
        <f>IF($R162="","",IF($R162-発電計画!G$33&gt;発電計画!G$19,発電計画!G$19,$R162-発電計画!G$33))</f>
        <v/>
      </c>
      <c r="V162" s="74"/>
      <c r="W162" s="188"/>
      <c r="X162" s="23"/>
      <c r="Y162" s="188"/>
      <c r="Z162" s="23"/>
      <c r="AA162" s="188"/>
      <c r="AB162" s="23"/>
      <c r="AC162" s="188"/>
      <c r="AD162" s="23"/>
      <c r="AE162" s="188"/>
      <c r="AF162" s="23"/>
      <c r="AG162" s="188"/>
    </row>
    <row r="163" spans="1:33" ht="20.100000000000001" customHeight="1">
      <c r="A163" s="21" t="e">
        <f>_xlfn.RANK.EQ(O163,$O$11:$O$375)+COUNTIF($O$11:O163,O163)-1</f>
        <v>#VALUE!</v>
      </c>
      <c r="C163" s="67">
        <v>45809</v>
      </c>
      <c r="D163" s="20">
        <v>45810</v>
      </c>
      <c r="E163" s="181"/>
      <c r="F163" s="181"/>
      <c r="G163" s="181"/>
      <c r="H163" s="181"/>
      <c r="I163" s="181"/>
      <c r="J163" s="181"/>
      <c r="K163" s="181"/>
      <c r="L163" s="181"/>
      <c r="M163" s="181"/>
      <c r="N163" s="181"/>
      <c r="O163" s="182" t="str">
        <f t="shared" si="8"/>
        <v/>
      </c>
      <c r="Q163" s="75">
        <v>153</v>
      </c>
      <c r="R163" s="189" t="str">
        <v/>
      </c>
      <c r="S163" s="189" t="str">
        <f>IF($R163="","",IF($R163-発電計画!E$33&gt;発電計画!E$19,発電計画!E$19,$R163-発電計画!E$33))</f>
        <v/>
      </c>
      <c r="T163" s="189" t="str">
        <f>IF($R163="","",IF($R163-発電計画!F$33&gt;発電計画!F$19,発電計画!F$19,$R163-発電計画!F$33))</f>
        <v/>
      </c>
      <c r="U163" s="185" t="str">
        <f>IF($R163="","",IF($R163-発電計画!G$33&gt;発電計画!G$19,発電計画!G$19,$R163-発電計画!G$33))</f>
        <v/>
      </c>
      <c r="V163" s="74"/>
      <c r="W163" s="188"/>
      <c r="X163" s="23"/>
      <c r="Y163" s="188"/>
      <c r="Z163" s="23"/>
      <c r="AA163" s="188"/>
      <c r="AB163" s="23"/>
      <c r="AC163" s="188"/>
      <c r="AD163" s="23"/>
      <c r="AE163" s="188"/>
      <c r="AF163" s="23"/>
      <c r="AG163" s="188"/>
    </row>
    <row r="164" spans="1:33" ht="20.100000000000001" customHeight="1">
      <c r="A164" s="21" t="e">
        <f>_xlfn.RANK.EQ(O164,$O$11:$O$375)+COUNTIF($O$11:O164,O164)-1</f>
        <v>#VALUE!</v>
      </c>
      <c r="C164" s="67">
        <v>45809</v>
      </c>
      <c r="D164" s="20">
        <v>45811</v>
      </c>
      <c r="E164" s="181"/>
      <c r="F164" s="181"/>
      <c r="G164" s="181"/>
      <c r="H164" s="181"/>
      <c r="I164" s="181"/>
      <c r="J164" s="181"/>
      <c r="K164" s="181"/>
      <c r="L164" s="181"/>
      <c r="M164" s="181"/>
      <c r="N164" s="181"/>
      <c r="O164" s="182" t="str">
        <f t="shared" si="8"/>
        <v/>
      </c>
      <c r="Q164" s="75">
        <v>154</v>
      </c>
      <c r="R164" s="189" t="str">
        <v/>
      </c>
      <c r="S164" s="189" t="str">
        <f>IF($R164="","",IF($R164-発電計画!E$33&gt;発電計画!E$19,発電計画!E$19,$R164-発電計画!E$33))</f>
        <v/>
      </c>
      <c r="T164" s="189" t="str">
        <f>IF($R164="","",IF($R164-発電計画!F$33&gt;発電計画!F$19,発電計画!F$19,$R164-発電計画!F$33))</f>
        <v/>
      </c>
      <c r="U164" s="185" t="str">
        <f>IF($R164="","",IF($R164-発電計画!G$33&gt;発電計画!G$19,発電計画!G$19,$R164-発電計画!G$33))</f>
        <v/>
      </c>
      <c r="V164" s="74"/>
      <c r="W164" s="188"/>
      <c r="X164" s="23"/>
      <c r="Y164" s="188"/>
      <c r="Z164" s="23"/>
      <c r="AA164" s="188"/>
      <c r="AB164" s="23"/>
      <c r="AC164" s="188"/>
      <c r="AD164" s="23"/>
      <c r="AE164" s="188"/>
      <c r="AF164" s="23"/>
      <c r="AG164" s="188"/>
    </row>
    <row r="165" spans="1:33" ht="20.100000000000001" customHeight="1">
      <c r="A165" s="21" t="e">
        <f>_xlfn.RANK.EQ(O165,$O$11:$O$375)+COUNTIF($O$11:O165,O165)-1</f>
        <v>#VALUE!</v>
      </c>
      <c r="C165" s="67">
        <v>45809</v>
      </c>
      <c r="D165" s="20">
        <v>45812</v>
      </c>
      <c r="E165" s="181"/>
      <c r="F165" s="181"/>
      <c r="G165" s="181"/>
      <c r="H165" s="181"/>
      <c r="I165" s="181"/>
      <c r="J165" s="181"/>
      <c r="K165" s="181"/>
      <c r="L165" s="181"/>
      <c r="M165" s="181"/>
      <c r="N165" s="181"/>
      <c r="O165" s="182" t="str">
        <f t="shared" si="8"/>
        <v/>
      </c>
      <c r="Q165" s="75">
        <v>155</v>
      </c>
      <c r="R165" s="189" t="str">
        <v/>
      </c>
      <c r="S165" s="189" t="str">
        <f>IF($R165="","",IF($R165-発電計画!E$33&gt;発電計画!E$19,発電計画!E$19,$R165-発電計画!E$33))</f>
        <v/>
      </c>
      <c r="T165" s="189" t="str">
        <f>IF($R165="","",IF($R165-発電計画!F$33&gt;発電計画!F$19,発電計画!F$19,$R165-発電計画!F$33))</f>
        <v/>
      </c>
      <c r="U165" s="185" t="str">
        <f>IF($R165="","",IF($R165-発電計画!G$33&gt;発電計画!G$19,発電計画!G$19,$R165-発電計画!G$33))</f>
        <v/>
      </c>
      <c r="V165" s="74"/>
      <c r="W165" s="188"/>
      <c r="X165" s="23"/>
      <c r="Y165" s="188"/>
      <c r="Z165" s="23"/>
      <c r="AA165" s="188"/>
      <c r="AB165" s="23"/>
      <c r="AC165" s="188"/>
      <c r="AD165" s="23"/>
      <c r="AE165" s="188"/>
      <c r="AF165" s="23"/>
      <c r="AG165" s="188"/>
    </row>
    <row r="166" spans="1:33" ht="20.100000000000001" customHeight="1">
      <c r="A166" s="21" t="e">
        <f>_xlfn.RANK.EQ(O166,$O$11:$O$375)+COUNTIF($O$11:O166,O166)-1</f>
        <v>#VALUE!</v>
      </c>
      <c r="C166" s="67">
        <v>45809</v>
      </c>
      <c r="D166" s="20">
        <v>45813</v>
      </c>
      <c r="E166" s="181"/>
      <c r="F166" s="181"/>
      <c r="G166" s="181"/>
      <c r="H166" s="181"/>
      <c r="I166" s="181"/>
      <c r="J166" s="181"/>
      <c r="K166" s="181"/>
      <c r="L166" s="181"/>
      <c r="M166" s="181"/>
      <c r="N166" s="181"/>
      <c r="O166" s="182" t="str">
        <f t="shared" si="8"/>
        <v/>
      </c>
      <c r="Q166" s="75">
        <v>156</v>
      </c>
      <c r="R166" s="189" t="str">
        <v/>
      </c>
      <c r="S166" s="189" t="str">
        <f>IF($R166="","",IF($R166-発電計画!E$33&gt;発電計画!E$19,発電計画!E$19,$R166-発電計画!E$33))</f>
        <v/>
      </c>
      <c r="T166" s="189" t="str">
        <f>IF($R166="","",IF($R166-発電計画!F$33&gt;発電計画!F$19,発電計画!F$19,$R166-発電計画!F$33))</f>
        <v/>
      </c>
      <c r="U166" s="185" t="str">
        <f>IF($R166="","",IF($R166-発電計画!G$33&gt;発電計画!G$19,発電計画!G$19,$R166-発電計画!G$33))</f>
        <v/>
      </c>
      <c r="V166" s="74"/>
      <c r="W166" s="188"/>
      <c r="X166" s="23"/>
      <c r="Y166" s="188"/>
      <c r="Z166" s="23"/>
      <c r="AA166" s="188"/>
      <c r="AB166" s="23"/>
      <c r="AC166" s="188"/>
      <c r="AD166" s="23"/>
      <c r="AE166" s="188"/>
      <c r="AF166" s="23"/>
      <c r="AG166" s="188"/>
    </row>
    <row r="167" spans="1:33" ht="20.100000000000001" customHeight="1">
      <c r="A167" s="21" t="e">
        <f>_xlfn.RANK.EQ(O167,$O$11:$O$375)+COUNTIF($O$11:O167,O167)-1</f>
        <v>#VALUE!</v>
      </c>
      <c r="C167" s="67">
        <v>45809</v>
      </c>
      <c r="D167" s="20">
        <v>45814</v>
      </c>
      <c r="E167" s="181"/>
      <c r="F167" s="181"/>
      <c r="G167" s="181"/>
      <c r="H167" s="181"/>
      <c r="I167" s="181"/>
      <c r="J167" s="181"/>
      <c r="K167" s="181"/>
      <c r="L167" s="181"/>
      <c r="M167" s="181"/>
      <c r="N167" s="181"/>
      <c r="O167" s="182" t="str">
        <f t="shared" si="8"/>
        <v/>
      </c>
      <c r="Q167" s="75">
        <v>157</v>
      </c>
      <c r="R167" s="189" t="str">
        <v/>
      </c>
      <c r="S167" s="189" t="str">
        <f>IF($R167="","",IF($R167-発電計画!E$33&gt;発電計画!E$19,発電計画!E$19,$R167-発電計画!E$33))</f>
        <v/>
      </c>
      <c r="T167" s="189" t="str">
        <f>IF($R167="","",IF($R167-発電計画!F$33&gt;発電計画!F$19,発電計画!F$19,$R167-発電計画!F$33))</f>
        <v/>
      </c>
      <c r="U167" s="185" t="str">
        <f>IF($R167="","",IF($R167-発電計画!G$33&gt;発電計画!G$19,発電計画!G$19,$R167-発電計画!G$33))</f>
        <v/>
      </c>
      <c r="V167" s="74"/>
      <c r="W167" s="188"/>
      <c r="X167" s="23"/>
      <c r="Y167" s="188"/>
      <c r="Z167" s="23"/>
      <c r="AA167" s="188"/>
      <c r="AB167" s="23"/>
      <c r="AC167" s="188"/>
      <c r="AD167" s="23"/>
      <c r="AE167" s="188"/>
      <c r="AF167" s="23"/>
      <c r="AG167" s="188"/>
    </row>
    <row r="168" spans="1:33" ht="20.100000000000001" customHeight="1">
      <c r="A168" s="21" t="e">
        <f>_xlfn.RANK.EQ(O168,$O$11:$O$375)+COUNTIF($O$11:O168,O168)-1</f>
        <v>#VALUE!</v>
      </c>
      <c r="C168" s="67">
        <v>45809</v>
      </c>
      <c r="D168" s="20">
        <v>45815</v>
      </c>
      <c r="E168" s="181"/>
      <c r="F168" s="181"/>
      <c r="G168" s="181"/>
      <c r="H168" s="181"/>
      <c r="I168" s="181"/>
      <c r="J168" s="181"/>
      <c r="K168" s="181"/>
      <c r="L168" s="181"/>
      <c r="M168" s="181"/>
      <c r="N168" s="181"/>
      <c r="O168" s="182" t="str">
        <f t="shared" si="8"/>
        <v/>
      </c>
      <c r="Q168" s="75">
        <v>158</v>
      </c>
      <c r="R168" s="189" t="str">
        <v/>
      </c>
      <c r="S168" s="189" t="str">
        <f>IF($R168="","",IF($R168-発電計画!E$33&gt;発電計画!E$19,発電計画!E$19,$R168-発電計画!E$33))</f>
        <v/>
      </c>
      <c r="T168" s="189" t="str">
        <f>IF($R168="","",IF($R168-発電計画!F$33&gt;発電計画!F$19,発電計画!F$19,$R168-発電計画!F$33))</f>
        <v/>
      </c>
      <c r="U168" s="185" t="str">
        <f>IF($R168="","",IF($R168-発電計画!G$33&gt;発電計画!G$19,発電計画!G$19,$R168-発電計画!G$33))</f>
        <v/>
      </c>
      <c r="V168" s="74"/>
      <c r="W168" s="188"/>
      <c r="X168" s="23"/>
      <c r="Y168" s="188"/>
      <c r="Z168" s="23"/>
      <c r="AA168" s="188"/>
      <c r="AB168" s="23"/>
      <c r="AC168" s="188"/>
      <c r="AD168" s="23"/>
      <c r="AE168" s="188"/>
      <c r="AF168" s="23"/>
      <c r="AG168" s="188"/>
    </row>
    <row r="169" spans="1:33" ht="20.100000000000001" customHeight="1">
      <c r="A169" s="21" t="e">
        <f>_xlfn.RANK.EQ(O169,$O$11:$O$375)+COUNTIF($O$11:O169,O169)-1</f>
        <v>#VALUE!</v>
      </c>
      <c r="C169" s="67">
        <v>45809</v>
      </c>
      <c r="D169" s="20">
        <v>45816</v>
      </c>
      <c r="E169" s="181"/>
      <c r="F169" s="181"/>
      <c r="G169" s="181"/>
      <c r="H169" s="181"/>
      <c r="I169" s="181"/>
      <c r="J169" s="181"/>
      <c r="K169" s="181"/>
      <c r="L169" s="181"/>
      <c r="M169" s="181"/>
      <c r="N169" s="181"/>
      <c r="O169" s="182" t="str">
        <f t="shared" si="8"/>
        <v/>
      </c>
      <c r="Q169" s="75">
        <v>159</v>
      </c>
      <c r="R169" s="189" t="str">
        <v/>
      </c>
      <c r="S169" s="189" t="str">
        <f>IF($R169="","",IF($R169-発電計画!E$33&gt;発電計画!E$19,発電計画!E$19,$R169-発電計画!E$33))</f>
        <v/>
      </c>
      <c r="T169" s="189" t="str">
        <f>IF($R169="","",IF($R169-発電計画!F$33&gt;発電計画!F$19,発電計画!F$19,$R169-発電計画!F$33))</f>
        <v/>
      </c>
      <c r="U169" s="185" t="str">
        <f>IF($R169="","",IF($R169-発電計画!G$33&gt;発電計画!G$19,発電計画!G$19,$R169-発電計画!G$33))</f>
        <v/>
      </c>
      <c r="V169" s="74"/>
      <c r="W169" s="188"/>
      <c r="X169" s="23"/>
      <c r="Y169" s="188"/>
      <c r="Z169" s="23"/>
      <c r="AA169" s="188"/>
      <c r="AB169" s="23"/>
      <c r="AC169" s="188"/>
      <c r="AD169" s="23"/>
      <c r="AE169" s="188"/>
      <c r="AF169" s="23"/>
      <c r="AG169" s="188"/>
    </row>
    <row r="170" spans="1:33" ht="20.100000000000001" customHeight="1">
      <c r="A170" s="21" t="e">
        <f>_xlfn.RANK.EQ(O170,$O$11:$O$375)+COUNTIF($O$11:O170,O170)-1</f>
        <v>#VALUE!</v>
      </c>
      <c r="C170" s="67">
        <v>45809</v>
      </c>
      <c r="D170" s="20">
        <v>45817</v>
      </c>
      <c r="E170" s="181"/>
      <c r="F170" s="181"/>
      <c r="G170" s="181"/>
      <c r="H170" s="181"/>
      <c r="I170" s="181"/>
      <c r="J170" s="181"/>
      <c r="K170" s="181"/>
      <c r="L170" s="181"/>
      <c r="M170" s="181"/>
      <c r="N170" s="181"/>
      <c r="O170" s="182" t="str">
        <f t="shared" si="8"/>
        <v/>
      </c>
      <c r="Q170" s="75">
        <v>160</v>
      </c>
      <c r="R170" s="189" t="str">
        <v/>
      </c>
      <c r="S170" s="189" t="str">
        <f>IF($R170="","",IF($R170-発電計画!E$33&gt;発電計画!E$19,発電計画!E$19,$R170-発電計画!E$33))</f>
        <v/>
      </c>
      <c r="T170" s="189" t="str">
        <f>IF($R170="","",IF($R170-発電計画!F$33&gt;発電計画!F$19,発電計画!F$19,$R170-発電計画!F$33))</f>
        <v/>
      </c>
      <c r="U170" s="185" t="str">
        <f>IF($R170="","",IF($R170-発電計画!G$33&gt;発電計画!G$19,発電計画!G$19,$R170-発電計画!G$33))</f>
        <v/>
      </c>
      <c r="V170" s="74"/>
      <c r="W170" s="188"/>
      <c r="X170" s="23"/>
      <c r="Y170" s="188"/>
      <c r="Z170" s="23"/>
      <c r="AA170" s="188"/>
      <c r="AB170" s="23"/>
      <c r="AC170" s="188"/>
      <c r="AD170" s="23"/>
      <c r="AE170" s="188"/>
      <c r="AF170" s="23"/>
      <c r="AG170" s="188"/>
    </row>
    <row r="171" spans="1:33" ht="20.100000000000001" customHeight="1">
      <c r="A171" s="21" t="e">
        <f>_xlfn.RANK.EQ(O171,$O$11:$O$375)+COUNTIF($O$11:O171,O171)-1</f>
        <v>#VALUE!</v>
      </c>
      <c r="C171" s="67">
        <v>45809</v>
      </c>
      <c r="D171" s="20">
        <v>45818</v>
      </c>
      <c r="E171" s="181"/>
      <c r="F171" s="181"/>
      <c r="G171" s="181"/>
      <c r="H171" s="181"/>
      <c r="I171" s="181"/>
      <c r="J171" s="181"/>
      <c r="K171" s="181"/>
      <c r="L171" s="181"/>
      <c r="M171" s="181"/>
      <c r="N171" s="181"/>
      <c r="O171" s="182" t="str">
        <f t="shared" si="8"/>
        <v/>
      </c>
      <c r="Q171" s="75">
        <v>161</v>
      </c>
      <c r="R171" s="189" t="str">
        <v/>
      </c>
      <c r="S171" s="189" t="str">
        <f>IF($R171="","",IF($R171-発電計画!E$33&gt;発電計画!E$19,発電計画!E$19,$R171-発電計画!E$33))</f>
        <v/>
      </c>
      <c r="T171" s="189" t="str">
        <f>IF($R171="","",IF($R171-発電計画!F$33&gt;発電計画!F$19,発電計画!F$19,$R171-発電計画!F$33))</f>
        <v/>
      </c>
      <c r="U171" s="185" t="str">
        <f>IF($R171="","",IF($R171-発電計画!G$33&gt;発電計画!G$19,発電計画!G$19,$R171-発電計画!G$33))</f>
        <v/>
      </c>
      <c r="V171" s="74"/>
      <c r="W171" s="188"/>
      <c r="X171" s="23"/>
      <c r="Y171" s="188"/>
      <c r="Z171" s="23"/>
      <c r="AA171" s="188"/>
      <c r="AB171" s="23"/>
      <c r="AC171" s="188"/>
      <c r="AD171" s="23"/>
      <c r="AE171" s="188"/>
      <c r="AF171" s="23"/>
      <c r="AG171" s="188"/>
    </row>
    <row r="172" spans="1:33" ht="20.100000000000001" customHeight="1">
      <c r="A172" s="21" t="e">
        <f>_xlfn.RANK.EQ(O172,$O$11:$O$375)+COUNTIF($O$11:O172,O172)-1</f>
        <v>#VALUE!</v>
      </c>
      <c r="C172" s="67">
        <v>45809</v>
      </c>
      <c r="D172" s="20">
        <v>45819</v>
      </c>
      <c r="E172" s="181"/>
      <c r="F172" s="181"/>
      <c r="G172" s="181"/>
      <c r="H172" s="181"/>
      <c r="I172" s="181"/>
      <c r="J172" s="181"/>
      <c r="K172" s="181"/>
      <c r="L172" s="181"/>
      <c r="M172" s="181"/>
      <c r="N172" s="181"/>
      <c r="O172" s="182" t="str">
        <f t="shared" si="8"/>
        <v/>
      </c>
      <c r="Q172" s="75">
        <v>162</v>
      </c>
      <c r="R172" s="189" t="str">
        <v/>
      </c>
      <c r="S172" s="189" t="str">
        <f>IF($R172="","",IF($R172-発電計画!E$33&gt;発電計画!E$19,発電計画!E$19,$R172-発電計画!E$33))</f>
        <v/>
      </c>
      <c r="T172" s="189" t="str">
        <f>IF($R172="","",IF($R172-発電計画!F$33&gt;発電計画!F$19,発電計画!F$19,$R172-発電計画!F$33))</f>
        <v/>
      </c>
      <c r="U172" s="185" t="str">
        <f>IF($R172="","",IF($R172-発電計画!G$33&gt;発電計画!G$19,発電計画!G$19,$R172-発電計画!G$33))</f>
        <v/>
      </c>
      <c r="V172" s="74"/>
      <c r="W172" s="188"/>
      <c r="X172" s="23"/>
      <c r="Y172" s="188"/>
      <c r="Z172" s="23"/>
      <c r="AA172" s="188"/>
      <c r="AB172" s="23"/>
      <c r="AC172" s="188"/>
      <c r="AD172" s="23"/>
      <c r="AE172" s="188"/>
      <c r="AF172" s="23"/>
      <c r="AG172" s="188"/>
    </row>
    <row r="173" spans="1:33" ht="20.100000000000001" customHeight="1">
      <c r="A173" s="21" t="e">
        <f>_xlfn.RANK.EQ(O173,$O$11:$O$375)+COUNTIF($O$11:O173,O173)-1</f>
        <v>#VALUE!</v>
      </c>
      <c r="C173" s="67">
        <v>45809</v>
      </c>
      <c r="D173" s="20">
        <v>45820</v>
      </c>
      <c r="E173" s="181"/>
      <c r="F173" s="181"/>
      <c r="G173" s="181"/>
      <c r="H173" s="181"/>
      <c r="I173" s="181"/>
      <c r="J173" s="181"/>
      <c r="K173" s="181"/>
      <c r="L173" s="181"/>
      <c r="M173" s="181"/>
      <c r="N173" s="181"/>
      <c r="O173" s="182" t="str">
        <f t="shared" si="8"/>
        <v/>
      </c>
      <c r="Q173" s="75">
        <v>163</v>
      </c>
      <c r="R173" s="189" t="str">
        <v/>
      </c>
      <c r="S173" s="189" t="str">
        <f>IF($R173="","",IF($R173-発電計画!E$33&gt;発電計画!E$19,発電計画!E$19,$R173-発電計画!E$33))</f>
        <v/>
      </c>
      <c r="T173" s="189" t="str">
        <f>IF($R173="","",IF($R173-発電計画!F$33&gt;発電計画!F$19,発電計画!F$19,$R173-発電計画!F$33))</f>
        <v/>
      </c>
      <c r="U173" s="185" t="str">
        <f>IF($R173="","",IF($R173-発電計画!G$33&gt;発電計画!G$19,発電計画!G$19,$R173-発電計画!G$33))</f>
        <v/>
      </c>
      <c r="V173" s="74"/>
      <c r="W173" s="188"/>
      <c r="X173" s="23"/>
      <c r="Y173" s="188"/>
      <c r="Z173" s="23"/>
      <c r="AA173" s="188"/>
      <c r="AB173" s="23"/>
      <c r="AC173" s="188"/>
      <c r="AD173" s="23"/>
      <c r="AE173" s="188"/>
      <c r="AF173" s="23"/>
      <c r="AG173" s="188"/>
    </row>
    <row r="174" spans="1:33" ht="20.100000000000001" customHeight="1">
      <c r="A174" s="21" t="e">
        <f>_xlfn.RANK.EQ(O174,$O$11:$O$375)+COUNTIF($O$11:O174,O174)-1</f>
        <v>#VALUE!</v>
      </c>
      <c r="C174" s="67">
        <v>45809</v>
      </c>
      <c r="D174" s="20">
        <v>45821</v>
      </c>
      <c r="E174" s="181"/>
      <c r="F174" s="181"/>
      <c r="G174" s="181"/>
      <c r="H174" s="181"/>
      <c r="I174" s="181"/>
      <c r="J174" s="181"/>
      <c r="K174" s="181"/>
      <c r="L174" s="181"/>
      <c r="M174" s="181"/>
      <c r="N174" s="181"/>
      <c r="O174" s="182" t="str">
        <f t="shared" si="8"/>
        <v/>
      </c>
      <c r="Q174" s="75">
        <v>164</v>
      </c>
      <c r="R174" s="189" t="str">
        <v/>
      </c>
      <c r="S174" s="189" t="str">
        <f>IF($R174="","",IF($R174-発電計画!E$33&gt;発電計画!E$19,発電計画!E$19,$R174-発電計画!E$33))</f>
        <v/>
      </c>
      <c r="T174" s="189" t="str">
        <f>IF($R174="","",IF($R174-発電計画!F$33&gt;発電計画!F$19,発電計画!F$19,$R174-発電計画!F$33))</f>
        <v/>
      </c>
      <c r="U174" s="185" t="str">
        <f>IF($R174="","",IF($R174-発電計画!G$33&gt;発電計画!G$19,発電計画!G$19,$R174-発電計画!G$33))</f>
        <v/>
      </c>
      <c r="V174" s="74"/>
      <c r="W174" s="188"/>
      <c r="X174" s="23"/>
      <c r="Y174" s="188"/>
      <c r="Z174" s="23"/>
      <c r="AA174" s="188"/>
      <c r="AB174" s="23"/>
      <c r="AC174" s="188"/>
      <c r="AD174" s="23"/>
      <c r="AE174" s="188"/>
      <c r="AF174" s="23"/>
      <c r="AG174" s="188"/>
    </row>
    <row r="175" spans="1:33" ht="20.100000000000001" customHeight="1">
      <c r="A175" s="21" t="e">
        <f>_xlfn.RANK.EQ(O175,$O$11:$O$375)+COUNTIF($O$11:O175,O175)-1</f>
        <v>#VALUE!</v>
      </c>
      <c r="C175" s="67">
        <v>45809</v>
      </c>
      <c r="D175" s="20">
        <v>45822</v>
      </c>
      <c r="E175" s="181"/>
      <c r="F175" s="181"/>
      <c r="G175" s="181"/>
      <c r="H175" s="181"/>
      <c r="I175" s="181"/>
      <c r="J175" s="181"/>
      <c r="K175" s="181"/>
      <c r="L175" s="181"/>
      <c r="M175" s="181"/>
      <c r="N175" s="181"/>
      <c r="O175" s="182" t="str">
        <f t="shared" si="8"/>
        <v/>
      </c>
      <c r="Q175" s="75">
        <v>165</v>
      </c>
      <c r="R175" s="189" t="str">
        <v/>
      </c>
      <c r="S175" s="189" t="str">
        <f>IF($R175="","",IF($R175-発電計画!E$33&gt;発電計画!E$19,発電計画!E$19,$R175-発電計画!E$33))</f>
        <v/>
      </c>
      <c r="T175" s="189" t="str">
        <f>IF($R175="","",IF($R175-発電計画!F$33&gt;発電計画!F$19,発電計画!F$19,$R175-発電計画!F$33))</f>
        <v/>
      </c>
      <c r="U175" s="185" t="str">
        <f>IF($R175="","",IF($R175-発電計画!G$33&gt;発電計画!G$19,発電計画!G$19,$R175-発電計画!G$33))</f>
        <v/>
      </c>
      <c r="V175" s="74"/>
      <c r="W175" s="188"/>
      <c r="X175" s="23"/>
      <c r="Y175" s="188"/>
      <c r="Z175" s="23"/>
      <c r="AA175" s="188"/>
      <c r="AB175" s="23"/>
      <c r="AC175" s="188"/>
      <c r="AD175" s="23"/>
      <c r="AE175" s="188"/>
      <c r="AF175" s="23"/>
      <c r="AG175" s="188"/>
    </row>
    <row r="176" spans="1:33" ht="20.100000000000001" customHeight="1">
      <c r="A176" s="21" t="e">
        <f>_xlfn.RANK.EQ(O176,$O$11:$O$375)+COUNTIF($O$11:O176,O176)-1</f>
        <v>#VALUE!</v>
      </c>
      <c r="C176" s="67">
        <v>45809</v>
      </c>
      <c r="D176" s="20">
        <v>45823</v>
      </c>
      <c r="E176" s="181"/>
      <c r="F176" s="181"/>
      <c r="G176" s="181"/>
      <c r="H176" s="181"/>
      <c r="I176" s="181"/>
      <c r="J176" s="181"/>
      <c r="K176" s="181"/>
      <c r="L176" s="181"/>
      <c r="M176" s="181"/>
      <c r="N176" s="181"/>
      <c r="O176" s="182" t="str">
        <f t="shared" si="8"/>
        <v/>
      </c>
      <c r="Q176" s="75">
        <v>166</v>
      </c>
      <c r="R176" s="189" t="str">
        <v/>
      </c>
      <c r="S176" s="189" t="str">
        <f>IF($R176="","",IF($R176-発電計画!E$33&gt;発電計画!E$19,発電計画!E$19,$R176-発電計画!E$33))</f>
        <v/>
      </c>
      <c r="T176" s="189" t="str">
        <f>IF($R176="","",IF($R176-発電計画!F$33&gt;発電計画!F$19,発電計画!F$19,$R176-発電計画!F$33))</f>
        <v/>
      </c>
      <c r="U176" s="185" t="str">
        <f>IF($R176="","",IF($R176-発電計画!G$33&gt;発電計画!G$19,発電計画!G$19,$R176-発電計画!G$33))</f>
        <v/>
      </c>
      <c r="V176" s="74"/>
      <c r="W176" s="188"/>
      <c r="X176" s="23"/>
      <c r="Y176" s="188"/>
      <c r="Z176" s="23"/>
      <c r="AA176" s="188"/>
      <c r="AB176" s="23"/>
      <c r="AC176" s="188"/>
      <c r="AD176" s="23"/>
      <c r="AE176" s="188"/>
      <c r="AF176" s="23"/>
      <c r="AG176" s="188"/>
    </row>
    <row r="177" spans="1:33" ht="20.100000000000001" customHeight="1">
      <c r="A177" s="21" t="e">
        <f>_xlfn.RANK.EQ(O177,$O$11:$O$375)+COUNTIF($O$11:O177,O177)-1</f>
        <v>#VALUE!</v>
      </c>
      <c r="C177" s="67">
        <v>45809</v>
      </c>
      <c r="D177" s="20">
        <v>45824</v>
      </c>
      <c r="E177" s="181"/>
      <c r="F177" s="181"/>
      <c r="G177" s="181"/>
      <c r="H177" s="181"/>
      <c r="I177" s="181"/>
      <c r="J177" s="181"/>
      <c r="K177" s="181"/>
      <c r="L177" s="181"/>
      <c r="M177" s="181"/>
      <c r="N177" s="181"/>
      <c r="O177" s="182" t="str">
        <f t="shared" si="8"/>
        <v/>
      </c>
      <c r="Q177" s="75">
        <v>167</v>
      </c>
      <c r="R177" s="189" t="str">
        <v/>
      </c>
      <c r="S177" s="189" t="str">
        <f>IF($R177="","",IF($R177-発電計画!E$33&gt;発電計画!E$19,発電計画!E$19,$R177-発電計画!E$33))</f>
        <v/>
      </c>
      <c r="T177" s="189" t="str">
        <f>IF($R177="","",IF($R177-発電計画!F$33&gt;発電計画!F$19,発電計画!F$19,$R177-発電計画!F$33))</f>
        <v/>
      </c>
      <c r="U177" s="185" t="str">
        <f>IF($R177="","",IF($R177-発電計画!G$33&gt;発電計画!G$19,発電計画!G$19,$R177-発電計画!G$33))</f>
        <v/>
      </c>
      <c r="V177" s="74"/>
      <c r="W177" s="188"/>
      <c r="X177" s="23"/>
      <c r="Y177" s="188"/>
      <c r="Z177" s="23"/>
      <c r="AA177" s="188"/>
      <c r="AB177" s="23"/>
      <c r="AC177" s="188"/>
      <c r="AD177" s="23"/>
      <c r="AE177" s="188"/>
      <c r="AF177" s="23"/>
      <c r="AG177" s="188"/>
    </row>
    <row r="178" spans="1:33" ht="20.100000000000001" customHeight="1">
      <c r="A178" s="21" t="e">
        <f>_xlfn.RANK.EQ(O178,$O$11:$O$375)+COUNTIF($O$11:O178,O178)-1</f>
        <v>#VALUE!</v>
      </c>
      <c r="C178" s="67">
        <v>45809</v>
      </c>
      <c r="D178" s="20">
        <v>45825</v>
      </c>
      <c r="E178" s="181"/>
      <c r="F178" s="181"/>
      <c r="G178" s="181"/>
      <c r="H178" s="181"/>
      <c r="I178" s="181"/>
      <c r="J178" s="181"/>
      <c r="K178" s="181"/>
      <c r="L178" s="181"/>
      <c r="M178" s="181"/>
      <c r="N178" s="181"/>
      <c r="O178" s="182" t="str">
        <f t="shared" si="8"/>
        <v/>
      </c>
      <c r="Q178" s="75">
        <v>168</v>
      </c>
      <c r="R178" s="189" t="str">
        <v/>
      </c>
      <c r="S178" s="189" t="str">
        <f>IF($R178="","",IF($R178-発電計画!E$33&gt;発電計画!E$19,発電計画!E$19,$R178-発電計画!E$33))</f>
        <v/>
      </c>
      <c r="T178" s="189" t="str">
        <f>IF($R178="","",IF($R178-発電計画!F$33&gt;発電計画!F$19,発電計画!F$19,$R178-発電計画!F$33))</f>
        <v/>
      </c>
      <c r="U178" s="185" t="str">
        <f>IF($R178="","",IF($R178-発電計画!G$33&gt;発電計画!G$19,発電計画!G$19,$R178-発電計画!G$33))</f>
        <v/>
      </c>
      <c r="V178" s="74"/>
      <c r="W178" s="188"/>
      <c r="X178" s="23"/>
      <c r="Y178" s="188"/>
      <c r="Z178" s="23"/>
      <c r="AA178" s="188"/>
      <c r="AB178" s="23"/>
      <c r="AC178" s="188"/>
      <c r="AD178" s="23"/>
      <c r="AE178" s="188"/>
      <c r="AF178" s="23"/>
      <c r="AG178" s="188"/>
    </row>
    <row r="179" spans="1:33" ht="20.100000000000001" customHeight="1">
      <c r="A179" s="21" t="e">
        <f>_xlfn.RANK.EQ(O179,$O$11:$O$375)+COUNTIF($O$11:O179,O179)-1</f>
        <v>#VALUE!</v>
      </c>
      <c r="C179" s="67">
        <v>45809</v>
      </c>
      <c r="D179" s="20">
        <v>45826</v>
      </c>
      <c r="E179" s="181"/>
      <c r="F179" s="181"/>
      <c r="G179" s="181"/>
      <c r="H179" s="181"/>
      <c r="I179" s="181"/>
      <c r="J179" s="181"/>
      <c r="K179" s="181"/>
      <c r="L179" s="181"/>
      <c r="M179" s="181"/>
      <c r="N179" s="181"/>
      <c r="O179" s="182" t="str">
        <f t="shared" si="8"/>
        <v/>
      </c>
      <c r="Q179" s="75">
        <v>169</v>
      </c>
      <c r="R179" s="189" t="str">
        <v/>
      </c>
      <c r="S179" s="189" t="str">
        <f>IF($R179="","",IF($R179-発電計画!E$33&gt;発電計画!E$19,発電計画!E$19,$R179-発電計画!E$33))</f>
        <v/>
      </c>
      <c r="T179" s="189" t="str">
        <f>IF($R179="","",IF($R179-発電計画!F$33&gt;発電計画!F$19,発電計画!F$19,$R179-発電計画!F$33))</f>
        <v/>
      </c>
      <c r="U179" s="185" t="str">
        <f>IF($R179="","",IF($R179-発電計画!G$33&gt;発電計画!G$19,発電計画!G$19,$R179-発電計画!G$33))</f>
        <v/>
      </c>
      <c r="V179" s="74"/>
      <c r="W179" s="188"/>
      <c r="X179" s="23"/>
      <c r="Y179" s="188"/>
      <c r="Z179" s="23"/>
      <c r="AA179" s="188"/>
      <c r="AB179" s="23"/>
      <c r="AC179" s="188"/>
      <c r="AD179" s="23"/>
      <c r="AE179" s="188"/>
      <c r="AF179" s="23"/>
      <c r="AG179" s="188"/>
    </row>
    <row r="180" spans="1:33" ht="20.100000000000001" customHeight="1">
      <c r="A180" s="21" t="e">
        <f>_xlfn.RANK.EQ(O180,$O$11:$O$375)+COUNTIF($O$11:O180,O180)-1</f>
        <v>#VALUE!</v>
      </c>
      <c r="C180" s="67">
        <v>45809</v>
      </c>
      <c r="D180" s="20">
        <v>45827</v>
      </c>
      <c r="E180" s="181"/>
      <c r="F180" s="181"/>
      <c r="G180" s="181"/>
      <c r="H180" s="181"/>
      <c r="I180" s="181"/>
      <c r="J180" s="181"/>
      <c r="K180" s="181"/>
      <c r="L180" s="181"/>
      <c r="M180" s="181"/>
      <c r="N180" s="181"/>
      <c r="O180" s="182" t="str">
        <f t="shared" si="8"/>
        <v/>
      </c>
      <c r="Q180" s="75">
        <v>170</v>
      </c>
      <c r="R180" s="189" t="str">
        <v/>
      </c>
      <c r="S180" s="189" t="str">
        <f>IF($R180="","",IF($R180-発電計画!E$33&gt;発電計画!E$19,発電計画!E$19,$R180-発電計画!E$33))</f>
        <v/>
      </c>
      <c r="T180" s="189" t="str">
        <f>IF($R180="","",IF($R180-発電計画!F$33&gt;発電計画!F$19,発電計画!F$19,$R180-発電計画!F$33))</f>
        <v/>
      </c>
      <c r="U180" s="185" t="str">
        <f>IF($R180="","",IF($R180-発電計画!G$33&gt;発電計画!G$19,発電計画!G$19,$R180-発電計画!G$33))</f>
        <v/>
      </c>
      <c r="V180" s="74"/>
      <c r="W180" s="188"/>
      <c r="X180" s="23"/>
      <c r="Y180" s="188"/>
      <c r="Z180" s="23"/>
      <c r="AA180" s="188"/>
      <c r="AB180" s="23"/>
      <c r="AC180" s="188"/>
      <c r="AD180" s="23"/>
      <c r="AE180" s="188"/>
      <c r="AF180" s="23"/>
      <c r="AG180" s="188"/>
    </row>
    <row r="181" spans="1:33" ht="20.100000000000001" customHeight="1">
      <c r="A181" s="21" t="e">
        <f>_xlfn.RANK.EQ(O181,$O$11:$O$375)+COUNTIF($O$11:O181,O181)-1</f>
        <v>#VALUE!</v>
      </c>
      <c r="C181" s="67">
        <v>45809</v>
      </c>
      <c r="D181" s="20">
        <v>45828</v>
      </c>
      <c r="E181" s="181"/>
      <c r="F181" s="181"/>
      <c r="G181" s="181"/>
      <c r="H181" s="181"/>
      <c r="I181" s="181"/>
      <c r="J181" s="181"/>
      <c r="K181" s="181"/>
      <c r="L181" s="181"/>
      <c r="M181" s="181"/>
      <c r="N181" s="181"/>
      <c r="O181" s="182" t="str">
        <f t="shared" si="8"/>
        <v/>
      </c>
      <c r="Q181" s="75">
        <v>171</v>
      </c>
      <c r="R181" s="189" t="str">
        <v/>
      </c>
      <c r="S181" s="189" t="str">
        <f>IF($R181="","",IF($R181-発電計画!E$33&gt;発電計画!E$19,発電計画!E$19,$R181-発電計画!E$33))</f>
        <v/>
      </c>
      <c r="T181" s="189" t="str">
        <f>IF($R181="","",IF($R181-発電計画!F$33&gt;発電計画!F$19,発電計画!F$19,$R181-発電計画!F$33))</f>
        <v/>
      </c>
      <c r="U181" s="185" t="str">
        <f>IF($R181="","",IF($R181-発電計画!G$33&gt;発電計画!G$19,発電計画!G$19,$R181-発電計画!G$33))</f>
        <v/>
      </c>
      <c r="V181" s="74"/>
      <c r="W181" s="188"/>
      <c r="X181" s="23"/>
      <c r="Y181" s="188"/>
      <c r="Z181" s="23"/>
      <c r="AA181" s="188"/>
      <c r="AB181" s="23"/>
      <c r="AC181" s="188"/>
      <c r="AD181" s="23"/>
      <c r="AE181" s="188"/>
      <c r="AF181" s="23"/>
      <c r="AG181" s="188"/>
    </row>
    <row r="182" spans="1:33" ht="20.100000000000001" customHeight="1">
      <c r="A182" s="21" t="e">
        <f>_xlfn.RANK.EQ(O182,$O$11:$O$375)+COUNTIF($O$11:O182,O182)-1</f>
        <v>#VALUE!</v>
      </c>
      <c r="C182" s="67">
        <v>45809</v>
      </c>
      <c r="D182" s="20">
        <v>45829</v>
      </c>
      <c r="E182" s="181"/>
      <c r="F182" s="181"/>
      <c r="G182" s="181"/>
      <c r="H182" s="181"/>
      <c r="I182" s="181"/>
      <c r="J182" s="181"/>
      <c r="K182" s="181"/>
      <c r="L182" s="181"/>
      <c r="M182" s="181"/>
      <c r="N182" s="181"/>
      <c r="O182" s="182" t="str">
        <f t="shared" si="8"/>
        <v/>
      </c>
      <c r="Q182" s="75">
        <v>172</v>
      </c>
      <c r="R182" s="189" t="str">
        <v/>
      </c>
      <c r="S182" s="189" t="str">
        <f>IF($R182="","",IF($R182-発電計画!E$33&gt;発電計画!E$19,発電計画!E$19,$R182-発電計画!E$33))</f>
        <v/>
      </c>
      <c r="T182" s="189" t="str">
        <f>IF($R182="","",IF($R182-発電計画!F$33&gt;発電計画!F$19,発電計画!F$19,$R182-発電計画!F$33))</f>
        <v/>
      </c>
      <c r="U182" s="185" t="str">
        <f>IF($R182="","",IF($R182-発電計画!G$33&gt;発電計画!G$19,発電計画!G$19,$R182-発電計画!G$33))</f>
        <v/>
      </c>
      <c r="V182" s="74"/>
      <c r="W182" s="188"/>
      <c r="X182" s="23"/>
      <c r="Y182" s="188"/>
      <c r="Z182" s="23"/>
      <c r="AA182" s="188"/>
      <c r="AB182" s="23"/>
      <c r="AC182" s="188"/>
      <c r="AD182" s="23"/>
      <c r="AE182" s="188"/>
      <c r="AF182" s="23"/>
      <c r="AG182" s="188"/>
    </row>
    <row r="183" spans="1:33" ht="20.100000000000001" customHeight="1">
      <c r="A183" s="21" t="e">
        <f>_xlfn.RANK.EQ(O183,$O$11:$O$375)+COUNTIF($O$11:O183,O183)-1</f>
        <v>#VALUE!</v>
      </c>
      <c r="C183" s="67">
        <v>45809</v>
      </c>
      <c r="D183" s="20">
        <v>45830</v>
      </c>
      <c r="E183" s="181"/>
      <c r="F183" s="181"/>
      <c r="G183" s="181"/>
      <c r="H183" s="181"/>
      <c r="I183" s="181"/>
      <c r="J183" s="181"/>
      <c r="K183" s="181"/>
      <c r="L183" s="181"/>
      <c r="M183" s="181"/>
      <c r="N183" s="181"/>
      <c r="O183" s="182" t="str">
        <f t="shared" si="8"/>
        <v/>
      </c>
      <c r="Q183" s="75">
        <v>173</v>
      </c>
      <c r="R183" s="189" t="str">
        <v/>
      </c>
      <c r="S183" s="189" t="str">
        <f>IF($R183="","",IF($R183-発電計画!E$33&gt;発電計画!E$19,発電計画!E$19,$R183-発電計画!E$33))</f>
        <v/>
      </c>
      <c r="T183" s="189" t="str">
        <f>IF($R183="","",IF($R183-発電計画!F$33&gt;発電計画!F$19,発電計画!F$19,$R183-発電計画!F$33))</f>
        <v/>
      </c>
      <c r="U183" s="185" t="str">
        <f>IF($R183="","",IF($R183-発電計画!G$33&gt;発電計画!G$19,発電計画!G$19,$R183-発電計画!G$33))</f>
        <v/>
      </c>
      <c r="V183" s="74"/>
      <c r="W183" s="188"/>
      <c r="X183" s="23"/>
      <c r="Y183" s="188"/>
      <c r="Z183" s="23"/>
      <c r="AA183" s="188"/>
      <c r="AB183" s="23"/>
      <c r="AC183" s="188"/>
      <c r="AD183" s="23"/>
      <c r="AE183" s="188"/>
      <c r="AF183" s="23"/>
      <c r="AG183" s="188"/>
    </row>
    <row r="184" spans="1:33" ht="20.100000000000001" customHeight="1">
      <c r="A184" s="21" t="e">
        <f>_xlfn.RANK.EQ(O184,$O$11:$O$375)+COUNTIF($O$11:O184,O184)-1</f>
        <v>#VALUE!</v>
      </c>
      <c r="C184" s="67">
        <v>45809</v>
      </c>
      <c r="D184" s="20">
        <v>45831</v>
      </c>
      <c r="E184" s="181"/>
      <c r="F184" s="181"/>
      <c r="G184" s="181"/>
      <c r="H184" s="181"/>
      <c r="I184" s="181"/>
      <c r="J184" s="181"/>
      <c r="K184" s="181"/>
      <c r="L184" s="181"/>
      <c r="M184" s="181"/>
      <c r="N184" s="181"/>
      <c r="O184" s="182" t="str">
        <f t="shared" si="8"/>
        <v/>
      </c>
      <c r="Q184" s="75">
        <v>174</v>
      </c>
      <c r="R184" s="189" t="str">
        <v/>
      </c>
      <c r="S184" s="189" t="str">
        <f>IF($R184="","",IF($R184-発電計画!E$33&gt;発電計画!E$19,発電計画!E$19,$R184-発電計画!E$33))</f>
        <v/>
      </c>
      <c r="T184" s="189" t="str">
        <f>IF($R184="","",IF($R184-発電計画!F$33&gt;発電計画!F$19,発電計画!F$19,$R184-発電計画!F$33))</f>
        <v/>
      </c>
      <c r="U184" s="185" t="str">
        <f>IF($R184="","",IF($R184-発電計画!G$33&gt;発電計画!G$19,発電計画!G$19,$R184-発電計画!G$33))</f>
        <v/>
      </c>
      <c r="V184" s="74"/>
      <c r="W184" s="188"/>
      <c r="X184" s="23"/>
      <c r="Y184" s="188"/>
      <c r="Z184" s="23"/>
      <c r="AA184" s="188"/>
      <c r="AB184" s="23"/>
      <c r="AC184" s="188"/>
      <c r="AD184" s="23"/>
      <c r="AE184" s="188"/>
      <c r="AF184" s="23"/>
      <c r="AG184" s="188"/>
    </row>
    <row r="185" spans="1:33" ht="20.100000000000001" customHeight="1">
      <c r="A185" s="21" t="e">
        <f>_xlfn.RANK.EQ(O185,$O$11:$O$375)+COUNTIF($O$11:O185,O185)-1</f>
        <v>#VALUE!</v>
      </c>
      <c r="C185" s="67">
        <v>45809</v>
      </c>
      <c r="D185" s="20">
        <v>45832</v>
      </c>
      <c r="E185" s="181"/>
      <c r="F185" s="181"/>
      <c r="G185" s="181"/>
      <c r="H185" s="181"/>
      <c r="I185" s="181"/>
      <c r="J185" s="181"/>
      <c r="K185" s="181"/>
      <c r="L185" s="181"/>
      <c r="M185" s="181"/>
      <c r="N185" s="181"/>
      <c r="O185" s="182" t="str">
        <f t="shared" si="8"/>
        <v/>
      </c>
      <c r="Q185" s="75">
        <v>175</v>
      </c>
      <c r="R185" s="189" t="str">
        <v/>
      </c>
      <c r="S185" s="189" t="str">
        <f>IF($R185="","",IF($R185-発電計画!E$33&gt;発電計画!E$19,発電計画!E$19,$R185-発電計画!E$33))</f>
        <v/>
      </c>
      <c r="T185" s="189" t="str">
        <f>IF($R185="","",IF($R185-発電計画!F$33&gt;発電計画!F$19,発電計画!F$19,$R185-発電計画!F$33))</f>
        <v/>
      </c>
      <c r="U185" s="185" t="str">
        <f>IF($R185="","",IF($R185-発電計画!G$33&gt;発電計画!G$19,発電計画!G$19,$R185-発電計画!G$33))</f>
        <v/>
      </c>
      <c r="V185" s="74"/>
      <c r="W185" s="188"/>
      <c r="X185" s="23"/>
      <c r="Y185" s="188"/>
      <c r="Z185" s="23"/>
      <c r="AA185" s="188"/>
      <c r="AB185" s="23"/>
      <c r="AC185" s="188"/>
      <c r="AD185" s="23"/>
      <c r="AE185" s="188"/>
      <c r="AF185" s="23"/>
      <c r="AG185" s="188"/>
    </row>
    <row r="186" spans="1:33" ht="20.100000000000001" customHeight="1">
      <c r="A186" s="21" t="e">
        <f>_xlfn.RANK.EQ(O186,$O$11:$O$375)+COUNTIF($O$11:O186,O186)-1</f>
        <v>#VALUE!</v>
      </c>
      <c r="C186" s="67">
        <v>45809</v>
      </c>
      <c r="D186" s="20">
        <v>45833</v>
      </c>
      <c r="E186" s="181"/>
      <c r="F186" s="181"/>
      <c r="G186" s="181"/>
      <c r="H186" s="181"/>
      <c r="I186" s="181"/>
      <c r="J186" s="181"/>
      <c r="K186" s="181"/>
      <c r="L186" s="181"/>
      <c r="M186" s="181"/>
      <c r="N186" s="181"/>
      <c r="O186" s="182" t="str">
        <f t="shared" si="8"/>
        <v/>
      </c>
      <c r="Q186" s="75">
        <v>176</v>
      </c>
      <c r="R186" s="189" t="str">
        <v/>
      </c>
      <c r="S186" s="189" t="str">
        <f>IF($R186="","",IF($R186-発電計画!E$33&gt;発電計画!E$19,発電計画!E$19,$R186-発電計画!E$33))</f>
        <v/>
      </c>
      <c r="T186" s="189" t="str">
        <f>IF($R186="","",IF($R186-発電計画!F$33&gt;発電計画!F$19,発電計画!F$19,$R186-発電計画!F$33))</f>
        <v/>
      </c>
      <c r="U186" s="185" t="str">
        <f>IF($R186="","",IF($R186-発電計画!G$33&gt;発電計画!G$19,発電計画!G$19,$R186-発電計画!G$33))</f>
        <v/>
      </c>
      <c r="V186" s="74"/>
      <c r="W186" s="188"/>
      <c r="X186" s="23"/>
      <c r="Y186" s="188"/>
      <c r="Z186" s="23"/>
      <c r="AA186" s="188"/>
      <c r="AB186" s="23"/>
      <c r="AC186" s="188"/>
      <c r="AD186" s="23"/>
      <c r="AE186" s="188"/>
      <c r="AF186" s="23"/>
      <c r="AG186" s="188"/>
    </row>
    <row r="187" spans="1:33" ht="20.100000000000001" customHeight="1">
      <c r="A187" s="21" t="e">
        <f>_xlfn.RANK.EQ(O187,$O$11:$O$375)+COUNTIF($O$11:O187,O187)-1</f>
        <v>#VALUE!</v>
      </c>
      <c r="C187" s="67">
        <v>45809</v>
      </c>
      <c r="D187" s="20">
        <v>45834</v>
      </c>
      <c r="E187" s="181"/>
      <c r="F187" s="181"/>
      <c r="G187" s="181"/>
      <c r="H187" s="181"/>
      <c r="I187" s="181"/>
      <c r="J187" s="181"/>
      <c r="K187" s="181"/>
      <c r="L187" s="181"/>
      <c r="M187" s="181"/>
      <c r="N187" s="181"/>
      <c r="O187" s="182" t="str">
        <f t="shared" si="8"/>
        <v/>
      </c>
      <c r="Q187" s="75">
        <v>177</v>
      </c>
      <c r="R187" s="189" t="str">
        <v/>
      </c>
      <c r="S187" s="189" t="str">
        <f>IF($R187="","",IF($R187-発電計画!E$33&gt;発電計画!E$19,発電計画!E$19,$R187-発電計画!E$33))</f>
        <v/>
      </c>
      <c r="T187" s="189" t="str">
        <f>IF($R187="","",IF($R187-発電計画!F$33&gt;発電計画!F$19,発電計画!F$19,$R187-発電計画!F$33))</f>
        <v/>
      </c>
      <c r="U187" s="185" t="str">
        <f>IF($R187="","",IF($R187-発電計画!G$33&gt;発電計画!G$19,発電計画!G$19,$R187-発電計画!G$33))</f>
        <v/>
      </c>
      <c r="V187" s="74"/>
      <c r="W187" s="188"/>
      <c r="X187" s="23"/>
      <c r="Y187" s="188"/>
      <c r="Z187" s="23"/>
      <c r="AA187" s="188"/>
      <c r="AB187" s="23"/>
      <c r="AC187" s="188"/>
      <c r="AD187" s="23"/>
      <c r="AE187" s="188"/>
      <c r="AF187" s="23"/>
      <c r="AG187" s="188"/>
    </row>
    <row r="188" spans="1:33" ht="20.100000000000001" customHeight="1">
      <c r="A188" s="21" t="e">
        <f>_xlfn.RANK.EQ(O188,$O$11:$O$375)+COUNTIF($O$11:O188,O188)-1</f>
        <v>#VALUE!</v>
      </c>
      <c r="C188" s="67">
        <v>45809</v>
      </c>
      <c r="D188" s="20">
        <v>45835</v>
      </c>
      <c r="E188" s="181"/>
      <c r="F188" s="181"/>
      <c r="G188" s="181"/>
      <c r="H188" s="181"/>
      <c r="I188" s="181"/>
      <c r="J188" s="181"/>
      <c r="K188" s="181"/>
      <c r="L188" s="181"/>
      <c r="M188" s="181"/>
      <c r="N188" s="181"/>
      <c r="O188" s="182" t="str">
        <f t="shared" si="8"/>
        <v/>
      </c>
      <c r="Q188" s="75">
        <v>178</v>
      </c>
      <c r="R188" s="189" t="str">
        <v/>
      </c>
      <c r="S188" s="189" t="str">
        <f>IF($R188="","",IF($R188-発電計画!E$33&gt;発電計画!E$19,発電計画!E$19,$R188-発電計画!E$33))</f>
        <v/>
      </c>
      <c r="T188" s="189" t="str">
        <f>IF($R188="","",IF($R188-発電計画!F$33&gt;発電計画!F$19,発電計画!F$19,$R188-発電計画!F$33))</f>
        <v/>
      </c>
      <c r="U188" s="185" t="str">
        <f>IF($R188="","",IF($R188-発電計画!G$33&gt;発電計画!G$19,発電計画!G$19,$R188-発電計画!G$33))</f>
        <v/>
      </c>
      <c r="V188" s="74"/>
      <c r="W188" s="188"/>
      <c r="X188" s="23"/>
      <c r="Y188" s="188"/>
      <c r="Z188" s="23"/>
      <c r="AA188" s="188"/>
      <c r="AB188" s="23"/>
      <c r="AC188" s="188"/>
      <c r="AD188" s="23"/>
      <c r="AE188" s="188"/>
      <c r="AF188" s="23"/>
      <c r="AG188" s="188"/>
    </row>
    <row r="189" spans="1:33" ht="20.100000000000001" customHeight="1">
      <c r="A189" s="21" t="e">
        <f>_xlfn.RANK.EQ(O189,$O$11:$O$375)+COUNTIF($O$11:O189,O189)-1</f>
        <v>#VALUE!</v>
      </c>
      <c r="C189" s="67">
        <v>45809</v>
      </c>
      <c r="D189" s="20">
        <v>45836</v>
      </c>
      <c r="E189" s="181"/>
      <c r="F189" s="181"/>
      <c r="G189" s="181"/>
      <c r="H189" s="181"/>
      <c r="I189" s="181"/>
      <c r="J189" s="181"/>
      <c r="K189" s="181"/>
      <c r="L189" s="181"/>
      <c r="M189" s="181"/>
      <c r="N189" s="181"/>
      <c r="O189" s="182" t="str">
        <f t="shared" si="8"/>
        <v/>
      </c>
      <c r="Q189" s="75">
        <v>179</v>
      </c>
      <c r="R189" s="189" t="str">
        <v/>
      </c>
      <c r="S189" s="189" t="str">
        <f>IF($R189="","",IF($R189-発電計画!E$33&gt;発電計画!E$19,発電計画!E$19,$R189-発電計画!E$33))</f>
        <v/>
      </c>
      <c r="T189" s="189" t="str">
        <f>IF($R189="","",IF($R189-発電計画!F$33&gt;発電計画!F$19,発電計画!F$19,$R189-発電計画!F$33))</f>
        <v/>
      </c>
      <c r="U189" s="185" t="str">
        <f>IF($R189="","",IF($R189-発電計画!G$33&gt;発電計画!G$19,発電計画!G$19,$R189-発電計画!G$33))</f>
        <v/>
      </c>
      <c r="V189" s="74"/>
      <c r="W189" s="188"/>
      <c r="X189" s="23"/>
      <c r="Y189" s="188"/>
      <c r="Z189" s="23"/>
      <c r="AA189" s="188"/>
      <c r="AB189" s="23"/>
      <c r="AC189" s="188"/>
      <c r="AD189" s="23"/>
      <c r="AE189" s="188"/>
      <c r="AF189" s="23"/>
      <c r="AG189" s="188"/>
    </row>
    <row r="190" spans="1:33" ht="20.100000000000001" customHeight="1">
      <c r="A190" s="21" t="e">
        <f>_xlfn.RANK.EQ(O190,$O$11:$O$375)+COUNTIF($O$11:O190,O190)-1</f>
        <v>#VALUE!</v>
      </c>
      <c r="C190" s="67">
        <v>45809</v>
      </c>
      <c r="D190" s="20">
        <v>45837</v>
      </c>
      <c r="E190" s="181"/>
      <c r="F190" s="181"/>
      <c r="G190" s="181"/>
      <c r="H190" s="181"/>
      <c r="I190" s="181"/>
      <c r="J190" s="181"/>
      <c r="K190" s="181"/>
      <c r="L190" s="181"/>
      <c r="M190" s="181"/>
      <c r="N190" s="181"/>
      <c r="O190" s="182" t="str">
        <f t="shared" si="8"/>
        <v/>
      </c>
      <c r="Q190" s="75">
        <v>180</v>
      </c>
      <c r="R190" s="189" t="str">
        <v/>
      </c>
      <c r="S190" s="189" t="str">
        <f>IF($R190="","",IF($R190-発電計画!E$33&gt;発電計画!E$19,発電計画!E$19,$R190-発電計画!E$33))</f>
        <v/>
      </c>
      <c r="T190" s="189" t="str">
        <f>IF($R190="","",IF($R190-発電計画!F$33&gt;発電計画!F$19,発電計画!F$19,$R190-発電計画!F$33))</f>
        <v/>
      </c>
      <c r="U190" s="185" t="str">
        <f>IF($R190="","",IF($R190-発電計画!G$33&gt;発電計画!G$19,発電計画!G$19,$R190-発電計画!G$33))</f>
        <v/>
      </c>
      <c r="V190" s="74"/>
      <c r="W190" s="188"/>
      <c r="X190" s="23"/>
      <c r="Y190" s="188"/>
      <c r="Z190" s="23"/>
      <c r="AA190" s="188"/>
      <c r="AB190" s="23"/>
      <c r="AC190" s="188"/>
      <c r="AD190" s="23"/>
      <c r="AE190" s="188"/>
      <c r="AF190" s="23"/>
      <c r="AG190" s="188"/>
    </row>
    <row r="191" spans="1:33" ht="20.100000000000001" customHeight="1">
      <c r="A191" s="21" t="e">
        <f>_xlfn.RANK.EQ(O191,$O$11:$O$375)+COUNTIF($O$11:O191,O191)-1</f>
        <v>#VALUE!</v>
      </c>
      <c r="C191" s="67">
        <v>45809</v>
      </c>
      <c r="D191" s="20">
        <v>45838</v>
      </c>
      <c r="E191" s="181"/>
      <c r="F191" s="181"/>
      <c r="G191" s="181"/>
      <c r="H191" s="181"/>
      <c r="I191" s="181"/>
      <c r="J191" s="181"/>
      <c r="K191" s="181"/>
      <c r="L191" s="181"/>
      <c r="M191" s="181"/>
      <c r="N191" s="181"/>
      <c r="O191" s="182" t="str">
        <f t="shared" si="8"/>
        <v/>
      </c>
      <c r="Q191" s="75">
        <v>181</v>
      </c>
      <c r="R191" s="189" t="str">
        <v/>
      </c>
      <c r="S191" s="189" t="str">
        <f>IF($R191="","",IF($R191-発電計画!E$33&gt;発電計画!E$19,発電計画!E$19,$R191-発電計画!E$33))</f>
        <v/>
      </c>
      <c r="T191" s="189" t="str">
        <f>IF($R191="","",IF($R191-発電計画!F$33&gt;発電計画!F$19,発電計画!F$19,$R191-発電計画!F$33))</f>
        <v/>
      </c>
      <c r="U191" s="185" t="str">
        <f>IF($R191="","",IF($R191-発電計画!G$33&gt;発電計画!G$19,発電計画!G$19,$R191-発電計画!G$33))</f>
        <v/>
      </c>
      <c r="V191" s="74"/>
      <c r="W191" s="188"/>
      <c r="X191" s="23"/>
      <c r="Y191" s="188"/>
      <c r="Z191" s="23"/>
      <c r="AA191" s="188"/>
      <c r="AB191" s="23"/>
      <c r="AC191" s="188"/>
      <c r="AD191" s="23"/>
      <c r="AE191" s="188"/>
      <c r="AF191" s="23"/>
      <c r="AG191" s="188"/>
    </row>
    <row r="192" spans="1:33" ht="20.100000000000001" customHeight="1">
      <c r="A192" s="21" t="e">
        <f>_xlfn.RANK.EQ(O192,$O$11:$O$375)+COUNTIF($O$11:O192,O192)-1</f>
        <v>#VALUE!</v>
      </c>
      <c r="C192" s="67">
        <v>45839</v>
      </c>
      <c r="D192" s="20">
        <v>45839</v>
      </c>
      <c r="E192" s="181"/>
      <c r="F192" s="181"/>
      <c r="G192" s="181"/>
      <c r="H192" s="181"/>
      <c r="I192" s="181"/>
      <c r="J192" s="181"/>
      <c r="K192" s="181"/>
      <c r="L192" s="181"/>
      <c r="M192" s="181"/>
      <c r="N192" s="181"/>
      <c r="O192" s="182" t="str">
        <f t="shared" si="8"/>
        <v/>
      </c>
      <c r="Q192" s="75">
        <v>182</v>
      </c>
      <c r="R192" s="189" t="str">
        <v/>
      </c>
      <c r="S192" s="189" t="str">
        <f>IF($R192="","",IF($R192-発電計画!E$33&gt;発電計画!E$19,発電計画!E$19,$R192-発電計画!E$33))</f>
        <v/>
      </c>
      <c r="T192" s="189" t="str">
        <f>IF($R192="","",IF($R192-発電計画!F$33&gt;発電計画!F$19,発電計画!F$19,$R192-発電計画!F$33))</f>
        <v/>
      </c>
      <c r="U192" s="185" t="str">
        <f>IF($R192="","",IF($R192-発電計画!G$33&gt;発電計画!G$19,発電計画!G$19,$R192-発電計画!G$33))</f>
        <v/>
      </c>
      <c r="V192" s="74"/>
      <c r="W192" s="188"/>
      <c r="X192" s="23"/>
      <c r="Y192" s="188"/>
      <c r="Z192" s="23"/>
      <c r="AA192" s="188"/>
      <c r="AB192" s="23"/>
      <c r="AC192" s="188"/>
      <c r="AD192" s="23"/>
      <c r="AE192" s="188"/>
      <c r="AF192" s="23"/>
      <c r="AG192" s="188"/>
    </row>
    <row r="193" spans="1:33" ht="20.100000000000001" customHeight="1">
      <c r="A193" s="21" t="e">
        <f>_xlfn.RANK.EQ(O193,$O$11:$O$375)+COUNTIF($O$11:O193,O193)-1</f>
        <v>#VALUE!</v>
      </c>
      <c r="C193" s="67">
        <v>45839</v>
      </c>
      <c r="D193" s="20">
        <v>45840</v>
      </c>
      <c r="E193" s="181"/>
      <c r="F193" s="181"/>
      <c r="G193" s="181"/>
      <c r="H193" s="181"/>
      <c r="I193" s="181"/>
      <c r="J193" s="181"/>
      <c r="K193" s="181"/>
      <c r="L193" s="181"/>
      <c r="M193" s="181"/>
      <c r="N193" s="181"/>
      <c r="O193" s="182" t="str">
        <f t="shared" si="8"/>
        <v/>
      </c>
      <c r="Q193" s="75">
        <v>183</v>
      </c>
      <c r="R193" s="189" t="str">
        <v/>
      </c>
      <c r="S193" s="189" t="str">
        <f>IF($R193="","",IF($R193-発電計画!E$33&gt;発電計画!E$19,発電計画!E$19,$R193-発電計画!E$33))</f>
        <v/>
      </c>
      <c r="T193" s="189" t="str">
        <f>IF($R193="","",IF($R193-発電計画!F$33&gt;発電計画!F$19,発電計画!F$19,$R193-発電計画!F$33))</f>
        <v/>
      </c>
      <c r="U193" s="185" t="str">
        <f>IF($R193="","",IF($R193-発電計画!G$33&gt;発電計画!G$19,発電計画!G$19,$R193-発電計画!G$33))</f>
        <v/>
      </c>
      <c r="V193" s="74"/>
      <c r="W193" s="188"/>
      <c r="X193" s="23"/>
      <c r="Y193" s="188"/>
      <c r="Z193" s="23"/>
      <c r="AA193" s="188"/>
      <c r="AB193" s="23"/>
      <c r="AC193" s="188"/>
      <c r="AD193" s="23"/>
      <c r="AE193" s="188"/>
      <c r="AF193" s="23"/>
      <c r="AG193" s="188"/>
    </row>
    <row r="194" spans="1:33" ht="20.100000000000001" customHeight="1">
      <c r="A194" s="21" t="e">
        <f>_xlfn.RANK.EQ(O194,$O$11:$O$375)+COUNTIF($O$11:O194,O194)-1</f>
        <v>#VALUE!</v>
      </c>
      <c r="C194" s="67">
        <v>45839</v>
      </c>
      <c r="D194" s="20">
        <v>45841</v>
      </c>
      <c r="E194" s="181"/>
      <c r="F194" s="181"/>
      <c r="G194" s="181"/>
      <c r="H194" s="181"/>
      <c r="I194" s="181"/>
      <c r="J194" s="181"/>
      <c r="K194" s="181"/>
      <c r="L194" s="181"/>
      <c r="M194" s="181"/>
      <c r="N194" s="181"/>
      <c r="O194" s="182" t="str">
        <f t="shared" si="8"/>
        <v/>
      </c>
      <c r="Q194" s="75">
        <v>184</v>
      </c>
      <c r="R194" s="189" t="str">
        <v/>
      </c>
      <c r="S194" s="189" t="str">
        <f>IF($R194="","",IF($R194-発電計画!E$33&gt;発電計画!E$19,発電計画!E$19,$R194-発電計画!E$33))</f>
        <v/>
      </c>
      <c r="T194" s="189" t="str">
        <f>IF($R194="","",IF($R194-発電計画!F$33&gt;発電計画!F$19,発電計画!F$19,$R194-発電計画!F$33))</f>
        <v/>
      </c>
      <c r="U194" s="185" t="str">
        <f>IF($R194="","",IF($R194-発電計画!G$33&gt;発電計画!G$19,発電計画!G$19,$R194-発電計画!G$33))</f>
        <v/>
      </c>
      <c r="V194" s="74"/>
      <c r="W194" s="188"/>
      <c r="X194" s="23"/>
      <c r="Y194" s="188"/>
      <c r="Z194" s="23"/>
      <c r="AA194" s="188"/>
      <c r="AB194" s="23"/>
      <c r="AC194" s="188"/>
      <c r="AD194" s="23"/>
      <c r="AE194" s="188"/>
      <c r="AF194" s="23"/>
      <c r="AG194" s="188"/>
    </row>
    <row r="195" spans="1:33" ht="20.100000000000001" customHeight="1">
      <c r="A195" s="21" t="e">
        <f>_xlfn.RANK.EQ(O195,$O$11:$O$375)+COUNTIF($O$11:O195,O195)-1</f>
        <v>#VALUE!</v>
      </c>
      <c r="C195" s="67">
        <v>45839</v>
      </c>
      <c r="D195" s="20">
        <v>45842</v>
      </c>
      <c r="E195" s="181"/>
      <c r="F195" s="181"/>
      <c r="G195" s="181"/>
      <c r="H195" s="181"/>
      <c r="I195" s="181"/>
      <c r="J195" s="181"/>
      <c r="K195" s="181"/>
      <c r="L195" s="181"/>
      <c r="M195" s="181"/>
      <c r="N195" s="181"/>
      <c r="O195" s="182" t="str">
        <f t="shared" si="8"/>
        <v/>
      </c>
      <c r="Q195" s="75">
        <v>185</v>
      </c>
      <c r="R195" s="189" t="str">
        <v/>
      </c>
      <c r="S195" s="189" t="str">
        <f>IF($R195="","",IF($R195-発電計画!E$33&gt;発電計画!E$19,発電計画!E$19,$R195-発電計画!E$33))</f>
        <v/>
      </c>
      <c r="T195" s="189" t="str">
        <f>IF($R195="","",IF($R195-発電計画!F$33&gt;発電計画!F$19,発電計画!F$19,$R195-発電計画!F$33))</f>
        <v/>
      </c>
      <c r="U195" s="185" t="str">
        <f>IF($R195="","",IF($R195-発電計画!G$33&gt;発電計画!G$19,発電計画!G$19,$R195-発電計画!G$33))</f>
        <v/>
      </c>
      <c r="V195" s="74">
        <f>$Q195</f>
        <v>185</v>
      </c>
      <c r="W195" s="188" t="str">
        <f>$R195</f>
        <v/>
      </c>
      <c r="X195" s="23"/>
      <c r="Y195" s="188"/>
      <c r="Z195" s="23"/>
      <c r="AA195" s="188"/>
      <c r="AB195" s="23">
        <f>$Q195</f>
        <v>185</v>
      </c>
      <c r="AC195" s="188" t="str">
        <f>$R$195</f>
        <v/>
      </c>
      <c r="AD195" s="23"/>
      <c r="AE195" s="188"/>
      <c r="AF195" s="23"/>
      <c r="AG195" s="188"/>
    </row>
    <row r="196" spans="1:33" ht="20.100000000000001" customHeight="1">
      <c r="A196" s="21" t="e">
        <f>_xlfn.RANK.EQ(O196,$O$11:$O$375)+COUNTIF($O$11:O196,O196)-1</f>
        <v>#VALUE!</v>
      </c>
      <c r="C196" s="67">
        <v>45839</v>
      </c>
      <c r="D196" s="20">
        <v>45843</v>
      </c>
      <c r="E196" s="181"/>
      <c r="F196" s="181"/>
      <c r="G196" s="181"/>
      <c r="H196" s="181"/>
      <c r="I196" s="181"/>
      <c r="J196" s="181"/>
      <c r="K196" s="181"/>
      <c r="L196" s="181"/>
      <c r="M196" s="181"/>
      <c r="N196" s="181"/>
      <c r="O196" s="182" t="str">
        <f t="shared" si="8"/>
        <v/>
      </c>
      <c r="Q196" s="75">
        <v>186</v>
      </c>
      <c r="R196" s="189" t="str">
        <v/>
      </c>
      <c r="S196" s="189" t="str">
        <f>IF($R196="","",IF($R196-発電計画!E$33&gt;発電計画!E$19,発電計画!E$19,$R196-発電計画!E$33))</f>
        <v/>
      </c>
      <c r="T196" s="189" t="str">
        <f>IF($R196="","",IF($R196-発電計画!F$33&gt;発電計画!F$19,発電計画!F$19,$R196-発電計画!F$33))</f>
        <v/>
      </c>
      <c r="U196" s="185" t="str">
        <f>IF($R196="","",IF($R196-発電計画!G$33&gt;発電計画!G$19,発電計画!G$19,$R196-発電計画!G$33))</f>
        <v/>
      </c>
      <c r="V196" s="74"/>
      <c r="W196" s="188"/>
      <c r="X196" s="23"/>
      <c r="Y196" s="188"/>
      <c r="Z196" s="23"/>
      <c r="AA196" s="188"/>
      <c r="AB196" s="23"/>
      <c r="AC196" s="188"/>
      <c r="AD196" s="23"/>
      <c r="AE196" s="188"/>
      <c r="AF196" s="23"/>
      <c r="AG196" s="188"/>
    </row>
    <row r="197" spans="1:33" ht="20.100000000000001" customHeight="1">
      <c r="A197" s="21" t="e">
        <f>_xlfn.RANK.EQ(O197,$O$11:$O$375)+COUNTIF($O$11:O197,O197)-1</f>
        <v>#VALUE!</v>
      </c>
      <c r="C197" s="67">
        <v>45839</v>
      </c>
      <c r="D197" s="20">
        <v>45844</v>
      </c>
      <c r="E197" s="181"/>
      <c r="F197" s="181"/>
      <c r="G197" s="181"/>
      <c r="H197" s="181"/>
      <c r="I197" s="181"/>
      <c r="J197" s="181"/>
      <c r="K197" s="181"/>
      <c r="L197" s="181"/>
      <c r="M197" s="181"/>
      <c r="N197" s="181"/>
      <c r="O197" s="182" t="str">
        <f t="shared" si="8"/>
        <v/>
      </c>
      <c r="Q197" s="75">
        <v>187</v>
      </c>
      <c r="R197" s="189" t="str">
        <v/>
      </c>
      <c r="S197" s="189" t="str">
        <f>IF($R197="","",IF($R197-発電計画!E$33&gt;発電計画!E$19,発電計画!E$19,$R197-発電計画!E$33))</f>
        <v/>
      </c>
      <c r="T197" s="189" t="str">
        <f>IF($R197="","",IF($R197-発電計画!F$33&gt;発電計画!F$19,発電計画!F$19,$R197-発電計画!F$33))</f>
        <v/>
      </c>
      <c r="U197" s="185" t="str">
        <f>IF($R197="","",IF($R197-発電計画!G$33&gt;発電計画!G$19,発電計画!G$19,$R197-発電計画!G$33))</f>
        <v/>
      </c>
      <c r="V197" s="74"/>
      <c r="W197" s="188"/>
      <c r="X197" s="23"/>
      <c r="Y197" s="188"/>
      <c r="Z197" s="23"/>
      <c r="AA197" s="188"/>
      <c r="AB197" s="23"/>
      <c r="AC197" s="188"/>
      <c r="AD197" s="23"/>
      <c r="AE197" s="188"/>
      <c r="AF197" s="23"/>
      <c r="AG197" s="188"/>
    </row>
    <row r="198" spans="1:33" ht="20.100000000000001" customHeight="1">
      <c r="A198" s="21" t="e">
        <f>_xlfn.RANK.EQ(O198,$O$11:$O$375)+COUNTIF($O$11:O198,O198)-1</f>
        <v>#VALUE!</v>
      </c>
      <c r="C198" s="67">
        <v>45839</v>
      </c>
      <c r="D198" s="20">
        <v>45845</v>
      </c>
      <c r="E198" s="181"/>
      <c r="F198" s="181"/>
      <c r="G198" s="181"/>
      <c r="H198" s="181"/>
      <c r="I198" s="181"/>
      <c r="J198" s="181"/>
      <c r="K198" s="181"/>
      <c r="L198" s="181"/>
      <c r="M198" s="181"/>
      <c r="N198" s="181"/>
      <c r="O198" s="182" t="str">
        <f t="shared" si="8"/>
        <v/>
      </c>
      <c r="Q198" s="75">
        <v>188</v>
      </c>
      <c r="R198" s="189" t="str">
        <v/>
      </c>
      <c r="S198" s="189" t="str">
        <f>IF($R198="","",IF($R198-発電計画!E$33&gt;発電計画!E$19,発電計画!E$19,$R198-発電計画!E$33))</f>
        <v/>
      </c>
      <c r="T198" s="189" t="str">
        <f>IF($R198="","",IF($R198-発電計画!F$33&gt;発電計画!F$19,発電計画!F$19,$R198-発電計画!F$33))</f>
        <v/>
      </c>
      <c r="U198" s="185" t="str">
        <f>IF($R198="","",IF($R198-発電計画!G$33&gt;発電計画!G$19,発電計画!G$19,$R198-発電計画!G$33))</f>
        <v/>
      </c>
      <c r="V198" s="74"/>
      <c r="W198" s="188"/>
      <c r="X198" s="23"/>
      <c r="Y198" s="188"/>
      <c r="Z198" s="23"/>
      <c r="AA198" s="188"/>
      <c r="AB198" s="23"/>
      <c r="AC198" s="188"/>
      <c r="AD198" s="23"/>
      <c r="AE198" s="188"/>
      <c r="AF198" s="23"/>
      <c r="AG198" s="188"/>
    </row>
    <row r="199" spans="1:33" ht="20.100000000000001" customHeight="1">
      <c r="A199" s="21" t="e">
        <f>_xlfn.RANK.EQ(O199,$O$11:$O$375)+COUNTIF($O$11:O199,O199)-1</f>
        <v>#VALUE!</v>
      </c>
      <c r="C199" s="67">
        <v>45839</v>
      </c>
      <c r="D199" s="20">
        <v>45846</v>
      </c>
      <c r="E199" s="181"/>
      <c r="F199" s="181"/>
      <c r="G199" s="181"/>
      <c r="H199" s="181"/>
      <c r="I199" s="181"/>
      <c r="J199" s="181"/>
      <c r="K199" s="181"/>
      <c r="L199" s="181"/>
      <c r="M199" s="181"/>
      <c r="N199" s="181"/>
      <c r="O199" s="182" t="str">
        <f t="shared" si="8"/>
        <v/>
      </c>
      <c r="Q199" s="75">
        <v>189</v>
      </c>
      <c r="R199" s="189" t="str">
        <v/>
      </c>
      <c r="S199" s="189" t="str">
        <f>IF($R199="","",IF($R199-発電計画!E$33&gt;発電計画!E$19,発電計画!E$19,$R199-発電計画!E$33))</f>
        <v/>
      </c>
      <c r="T199" s="189" t="str">
        <f>IF($R199="","",IF($R199-発電計画!F$33&gt;発電計画!F$19,発電計画!F$19,$R199-発電計画!F$33))</f>
        <v/>
      </c>
      <c r="U199" s="185" t="str">
        <f>IF($R199="","",IF($R199-発電計画!G$33&gt;発電計画!G$19,発電計画!G$19,$R199-発電計画!G$33))</f>
        <v/>
      </c>
      <c r="V199" s="74"/>
      <c r="W199" s="188"/>
      <c r="X199" s="23"/>
      <c r="Y199" s="188"/>
      <c r="Z199" s="23"/>
      <c r="AA199" s="188"/>
      <c r="AB199" s="23"/>
      <c r="AC199" s="188"/>
      <c r="AD199" s="23"/>
      <c r="AE199" s="188"/>
      <c r="AF199" s="23"/>
      <c r="AG199" s="188"/>
    </row>
    <row r="200" spans="1:33" ht="20.100000000000001" customHeight="1">
      <c r="A200" s="21" t="e">
        <f>_xlfn.RANK.EQ(O200,$O$11:$O$375)+COUNTIF($O$11:O200,O200)-1</f>
        <v>#VALUE!</v>
      </c>
      <c r="C200" s="67">
        <v>45839</v>
      </c>
      <c r="D200" s="20">
        <v>45847</v>
      </c>
      <c r="E200" s="181"/>
      <c r="F200" s="181"/>
      <c r="G200" s="181"/>
      <c r="H200" s="181"/>
      <c r="I200" s="181"/>
      <c r="J200" s="181"/>
      <c r="K200" s="181"/>
      <c r="L200" s="181"/>
      <c r="M200" s="181"/>
      <c r="N200" s="181"/>
      <c r="O200" s="182" t="str">
        <f t="shared" si="8"/>
        <v/>
      </c>
      <c r="Q200" s="75">
        <v>190</v>
      </c>
      <c r="R200" s="189" t="str">
        <v/>
      </c>
      <c r="S200" s="189" t="str">
        <f>IF($R200="","",IF($R200-発電計画!E$33&gt;発電計画!E$19,発電計画!E$19,$R200-発電計画!E$33))</f>
        <v/>
      </c>
      <c r="T200" s="189" t="str">
        <f>IF($R200="","",IF($R200-発電計画!F$33&gt;発電計画!F$19,発電計画!F$19,$R200-発電計画!F$33))</f>
        <v/>
      </c>
      <c r="U200" s="185" t="str">
        <f>IF($R200="","",IF($R200-発電計画!G$33&gt;発電計画!G$19,発電計画!G$19,$R200-発電計画!G$33))</f>
        <v/>
      </c>
      <c r="V200" s="74"/>
      <c r="W200" s="188"/>
      <c r="X200" s="23"/>
      <c r="Y200" s="188"/>
      <c r="Z200" s="23"/>
      <c r="AA200" s="188"/>
      <c r="AB200" s="23"/>
      <c r="AC200" s="188"/>
      <c r="AD200" s="23"/>
      <c r="AE200" s="188"/>
      <c r="AF200" s="23"/>
      <c r="AG200" s="188"/>
    </row>
    <row r="201" spans="1:33" ht="20.100000000000001" customHeight="1">
      <c r="A201" s="21" t="e">
        <f>_xlfn.RANK.EQ(O201,$O$11:$O$375)+COUNTIF($O$11:O201,O201)-1</f>
        <v>#VALUE!</v>
      </c>
      <c r="C201" s="67">
        <v>45839</v>
      </c>
      <c r="D201" s="20">
        <v>45848</v>
      </c>
      <c r="E201" s="181"/>
      <c r="F201" s="181"/>
      <c r="G201" s="181"/>
      <c r="H201" s="181"/>
      <c r="I201" s="181"/>
      <c r="J201" s="181"/>
      <c r="K201" s="181"/>
      <c r="L201" s="181"/>
      <c r="M201" s="181"/>
      <c r="N201" s="181"/>
      <c r="O201" s="182" t="str">
        <f t="shared" si="8"/>
        <v/>
      </c>
      <c r="Q201" s="75">
        <v>191</v>
      </c>
      <c r="R201" s="189" t="str">
        <v/>
      </c>
      <c r="S201" s="189" t="str">
        <f>IF($R201="","",IF($R201-発電計画!E$33&gt;発電計画!E$19,発電計画!E$19,$R201-発電計画!E$33))</f>
        <v/>
      </c>
      <c r="T201" s="189" t="str">
        <f>IF($R201="","",IF($R201-発電計画!F$33&gt;発電計画!F$19,発電計画!F$19,$R201-発電計画!F$33))</f>
        <v/>
      </c>
      <c r="U201" s="185" t="str">
        <f>IF($R201="","",IF($R201-発電計画!G$33&gt;発電計画!G$19,発電計画!G$19,$R201-発電計画!G$33))</f>
        <v/>
      </c>
      <c r="V201" s="74"/>
      <c r="W201" s="188"/>
      <c r="X201" s="23"/>
      <c r="Y201" s="188"/>
      <c r="Z201" s="23"/>
      <c r="AA201" s="188"/>
      <c r="AB201" s="23"/>
      <c r="AC201" s="188"/>
      <c r="AD201" s="23"/>
      <c r="AE201" s="188"/>
      <c r="AF201" s="23"/>
      <c r="AG201" s="188"/>
    </row>
    <row r="202" spans="1:33" ht="20.100000000000001" customHeight="1">
      <c r="A202" s="21" t="e">
        <f>_xlfn.RANK.EQ(O202,$O$11:$O$375)+COUNTIF($O$11:O202,O202)-1</f>
        <v>#VALUE!</v>
      </c>
      <c r="C202" s="67">
        <v>45839</v>
      </c>
      <c r="D202" s="20">
        <v>45849</v>
      </c>
      <c r="E202" s="181"/>
      <c r="F202" s="181"/>
      <c r="G202" s="181"/>
      <c r="H202" s="181"/>
      <c r="I202" s="181"/>
      <c r="J202" s="181"/>
      <c r="K202" s="181"/>
      <c r="L202" s="181"/>
      <c r="M202" s="181"/>
      <c r="N202" s="181"/>
      <c r="O202" s="182" t="str">
        <f t="shared" si="8"/>
        <v/>
      </c>
      <c r="Q202" s="75">
        <v>192</v>
      </c>
      <c r="R202" s="189" t="str">
        <v/>
      </c>
      <c r="S202" s="189" t="str">
        <f>IF($R202="","",IF($R202-発電計画!E$33&gt;発電計画!E$19,発電計画!E$19,$R202-発電計画!E$33))</f>
        <v/>
      </c>
      <c r="T202" s="189" t="str">
        <f>IF($R202="","",IF($R202-発電計画!F$33&gt;発電計画!F$19,発電計画!F$19,$R202-発電計画!F$33))</f>
        <v/>
      </c>
      <c r="U202" s="185" t="str">
        <f>IF($R202="","",IF($R202-発電計画!G$33&gt;発電計画!G$19,発電計画!G$19,$R202-発電計画!G$33))</f>
        <v/>
      </c>
      <c r="V202" s="74"/>
      <c r="W202" s="188"/>
      <c r="X202" s="23"/>
      <c r="Y202" s="188"/>
      <c r="Z202" s="23"/>
      <c r="AA202" s="188"/>
      <c r="AB202" s="23"/>
      <c r="AC202" s="188"/>
      <c r="AD202" s="23"/>
      <c r="AE202" s="188"/>
      <c r="AF202" s="23"/>
      <c r="AG202" s="188"/>
    </row>
    <row r="203" spans="1:33" ht="20.100000000000001" customHeight="1">
      <c r="A203" s="21" t="e">
        <f>_xlfn.RANK.EQ(O203,$O$11:$O$375)+COUNTIF($O$11:O203,O203)-1</f>
        <v>#VALUE!</v>
      </c>
      <c r="C203" s="67">
        <v>45839</v>
      </c>
      <c r="D203" s="20">
        <v>45850</v>
      </c>
      <c r="E203" s="181"/>
      <c r="F203" s="181"/>
      <c r="G203" s="181"/>
      <c r="H203" s="181"/>
      <c r="I203" s="181"/>
      <c r="J203" s="181"/>
      <c r="K203" s="181"/>
      <c r="L203" s="181"/>
      <c r="M203" s="181"/>
      <c r="N203" s="181"/>
      <c r="O203" s="182" t="str">
        <f t="shared" si="8"/>
        <v/>
      </c>
      <c r="Q203" s="75">
        <v>193</v>
      </c>
      <c r="R203" s="189" t="str">
        <v/>
      </c>
      <c r="S203" s="189" t="str">
        <f>IF($R203="","",IF($R203-発電計画!E$33&gt;発電計画!E$19,発電計画!E$19,$R203-発電計画!E$33))</f>
        <v/>
      </c>
      <c r="T203" s="189" t="str">
        <f>IF($R203="","",IF($R203-発電計画!F$33&gt;発電計画!F$19,発電計画!F$19,$R203-発電計画!F$33))</f>
        <v/>
      </c>
      <c r="U203" s="185" t="str">
        <f>IF($R203="","",IF($R203-発電計画!G$33&gt;発電計画!G$19,発電計画!G$19,$R203-発電計画!G$33))</f>
        <v/>
      </c>
      <c r="V203" s="74"/>
      <c r="W203" s="188"/>
      <c r="X203" s="23"/>
      <c r="Y203" s="188"/>
      <c r="Z203" s="23"/>
      <c r="AA203" s="188"/>
      <c r="AB203" s="23"/>
      <c r="AC203" s="188"/>
      <c r="AD203" s="23"/>
      <c r="AE203" s="188"/>
      <c r="AF203" s="23"/>
      <c r="AG203" s="188"/>
    </row>
    <row r="204" spans="1:33" ht="20.100000000000001" customHeight="1">
      <c r="A204" s="21" t="e">
        <f>_xlfn.RANK.EQ(O204,$O$11:$O$375)+COUNTIF($O$11:O204,O204)-1</f>
        <v>#VALUE!</v>
      </c>
      <c r="C204" s="67">
        <v>45839</v>
      </c>
      <c r="D204" s="20">
        <v>45851</v>
      </c>
      <c r="E204" s="181"/>
      <c r="F204" s="181"/>
      <c r="G204" s="181"/>
      <c r="H204" s="181"/>
      <c r="I204" s="181"/>
      <c r="J204" s="181"/>
      <c r="K204" s="181"/>
      <c r="L204" s="181"/>
      <c r="M204" s="181"/>
      <c r="N204" s="181"/>
      <c r="O204" s="182" t="str">
        <f t="shared" ref="O204:O267" si="9">IF($H$6=3,SUM(E204:G204)/3,IF($H$6=5,SUM(E204:I204)/5,IF($H$6=10,SUM(E204:N204)/10,"")))</f>
        <v/>
      </c>
      <c r="Q204" s="75">
        <v>194</v>
      </c>
      <c r="R204" s="189" t="str">
        <v/>
      </c>
      <c r="S204" s="189" t="str">
        <f>IF($R204="","",IF($R204-発電計画!E$33&gt;発電計画!E$19,発電計画!E$19,$R204-発電計画!E$33))</f>
        <v/>
      </c>
      <c r="T204" s="189" t="str">
        <f>IF($R204="","",IF($R204-発電計画!F$33&gt;発電計画!F$19,発電計画!F$19,$R204-発電計画!F$33))</f>
        <v/>
      </c>
      <c r="U204" s="185" t="str">
        <f>IF($R204="","",IF($R204-発電計画!G$33&gt;発電計画!G$19,発電計画!G$19,$R204-発電計画!G$33))</f>
        <v/>
      </c>
      <c r="V204" s="74"/>
      <c r="W204" s="188"/>
      <c r="X204" s="23"/>
      <c r="Y204" s="188"/>
      <c r="Z204" s="23"/>
      <c r="AA204" s="188"/>
      <c r="AB204" s="23"/>
      <c r="AC204" s="188"/>
      <c r="AD204" s="23"/>
      <c r="AE204" s="188"/>
      <c r="AF204" s="23"/>
      <c r="AG204" s="188"/>
    </row>
    <row r="205" spans="1:33" ht="20.100000000000001" customHeight="1">
      <c r="A205" s="21" t="e">
        <f>_xlfn.RANK.EQ(O205,$O$11:$O$375)+COUNTIF($O$11:O205,O205)-1</f>
        <v>#VALUE!</v>
      </c>
      <c r="C205" s="67">
        <v>45839</v>
      </c>
      <c r="D205" s="20">
        <v>45852</v>
      </c>
      <c r="E205" s="181"/>
      <c r="F205" s="181"/>
      <c r="G205" s="181"/>
      <c r="H205" s="181"/>
      <c r="I205" s="181"/>
      <c r="J205" s="181"/>
      <c r="K205" s="181"/>
      <c r="L205" s="181"/>
      <c r="M205" s="181"/>
      <c r="N205" s="181"/>
      <c r="O205" s="182" t="str">
        <f t="shared" si="9"/>
        <v/>
      </c>
      <c r="Q205" s="75">
        <v>195</v>
      </c>
      <c r="R205" s="189" t="str">
        <v/>
      </c>
      <c r="S205" s="189" t="str">
        <f>IF($R205="","",IF($R205-発電計画!E$33&gt;発電計画!E$19,発電計画!E$19,$R205-発電計画!E$33))</f>
        <v/>
      </c>
      <c r="T205" s="189" t="str">
        <f>IF($R205="","",IF($R205-発電計画!F$33&gt;発電計画!F$19,発電計画!F$19,$R205-発電計画!F$33))</f>
        <v/>
      </c>
      <c r="U205" s="185" t="str">
        <f>IF($R205="","",IF($R205-発電計画!G$33&gt;発電計画!G$19,発電計画!G$19,$R205-発電計画!G$33))</f>
        <v/>
      </c>
      <c r="V205" s="74"/>
      <c r="W205" s="188"/>
      <c r="X205" s="23"/>
      <c r="Y205" s="188"/>
      <c r="Z205" s="23"/>
      <c r="AA205" s="188"/>
      <c r="AB205" s="23"/>
      <c r="AC205" s="188"/>
      <c r="AD205" s="23"/>
      <c r="AE205" s="188"/>
      <c r="AF205" s="23"/>
      <c r="AG205" s="188"/>
    </row>
    <row r="206" spans="1:33" ht="20.100000000000001" customHeight="1">
      <c r="A206" s="21" t="e">
        <f>_xlfn.RANK.EQ(O206,$O$11:$O$375)+COUNTIF($O$11:O206,O206)-1</f>
        <v>#VALUE!</v>
      </c>
      <c r="C206" s="67">
        <v>45839</v>
      </c>
      <c r="D206" s="20">
        <v>45853</v>
      </c>
      <c r="E206" s="181"/>
      <c r="F206" s="181"/>
      <c r="G206" s="181"/>
      <c r="H206" s="181"/>
      <c r="I206" s="181"/>
      <c r="J206" s="181"/>
      <c r="K206" s="181"/>
      <c r="L206" s="181"/>
      <c r="M206" s="181"/>
      <c r="N206" s="181"/>
      <c r="O206" s="182" t="str">
        <f t="shared" si="9"/>
        <v/>
      </c>
      <c r="Q206" s="75">
        <v>196</v>
      </c>
      <c r="R206" s="189" t="str">
        <v/>
      </c>
      <c r="S206" s="189" t="str">
        <f>IF($R206="","",IF($R206-発電計画!E$33&gt;発電計画!E$19,発電計画!E$19,$R206-発電計画!E$33))</f>
        <v/>
      </c>
      <c r="T206" s="189" t="str">
        <f>IF($R206="","",IF($R206-発電計画!F$33&gt;発電計画!F$19,発電計画!F$19,$R206-発電計画!F$33))</f>
        <v/>
      </c>
      <c r="U206" s="185" t="str">
        <f>IF($R206="","",IF($R206-発電計画!G$33&gt;発電計画!G$19,発電計画!G$19,$R206-発電計画!G$33))</f>
        <v/>
      </c>
      <c r="V206" s="74"/>
      <c r="W206" s="188"/>
      <c r="X206" s="23"/>
      <c r="Y206" s="188"/>
      <c r="Z206" s="23"/>
      <c r="AA206" s="188"/>
      <c r="AB206" s="23"/>
      <c r="AC206" s="188"/>
      <c r="AD206" s="23"/>
      <c r="AE206" s="188"/>
      <c r="AF206" s="23"/>
      <c r="AG206" s="188"/>
    </row>
    <row r="207" spans="1:33" ht="20.100000000000001" customHeight="1">
      <c r="A207" s="21" t="e">
        <f>_xlfn.RANK.EQ(O207,$O$11:$O$375)+COUNTIF($O$11:O207,O207)-1</f>
        <v>#VALUE!</v>
      </c>
      <c r="C207" s="67">
        <v>45839</v>
      </c>
      <c r="D207" s="20">
        <v>45854</v>
      </c>
      <c r="E207" s="181"/>
      <c r="F207" s="181"/>
      <c r="G207" s="181"/>
      <c r="H207" s="181"/>
      <c r="I207" s="181"/>
      <c r="J207" s="181"/>
      <c r="K207" s="181"/>
      <c r="L207" s="181"/>
      <c r="M207" s="181"/>
      <c r="N207" s="181"/>
      <c r="O207" s="182" t="str">
        <f t="shared" si="9"/>
        <v/>
      </c>
      <c r="Q207" s="75">
        <v>197</v>
      </c>
      <c r="R207" s="189" t="str">
        <v/>
      </c>
      <c r="S207" s="189" t="str">
        <f>IF($R207="","",IF($R207-発電計画!E$33&gt;発電計画!E$19,発電計画!E$19,$R207-発電計画!E$33))</f>
        <v/>
      </c>
      <c r="T207" s="189" t="str">
        <f>IF($R207="","",IF($R207-発電計画!F$33&gt;発電計画!F$19,発電計画!F$19,$R207-発電計画!F$33))</f>
        <v/>
      </c>
      <c r="U207" s="185" t="str">
        <f>IF($R207="","",IF($R207-発電計画!G$33&gt;発電計画!G$19,発電計画!G$19,$R207-発電計画!G$33))</f>
        <v/>
      </c>
      <c r="V207" s="74"/>
      <c r="W207" s="188"/>
      <c r="X207" s="23"/>
      <c r="Y207" s="188"/>
      <c r="Z207" s="23"/>
      <c r="AA207" s="188"/>
      <c r="AB207" s="23"/>
      <c r="AC207" s="188"/>
      <c r="AD207" s="23"/>
      <c r="AE207" s="188"/>
      <c r="AF207" s="23"/>
      <c r="AG207" s="188"/>
    </row>
    <row r="208" spans="1:33" ht="20.100000000000001" customHeight="1">
      <c r="A208" s="21" t="e">
        <f>_xlfn.RANK.EQ(O208,$O$11:$O$375)+COUNTIF($O$11:O208,O208)-1</f>
        <v>#VALUE!</v>
      </c>
      <c r="C208" s="67">
        <v>45839</v>
      </c>
      <c r="D208" s="20">
        <v>45855</v>
      </c>
      <c r="E208" s="181"/>
      <c r="F208" s="181"/>
      <c r="G208" s="181"/>
      <c r="H208" s="181"/>
      <c r="I208" s="181"/>
      <c r="J208" s="181"/>
      <c r="K208" s="181"/>
      <c r="L208" s="181"/>
      <c r="M208" s="181"/>
      <c r="N208" s="181"/>
      <c r="O208" s="182" t="str">
        <f t="shared" si="9"/>
        <v/>
      </c>
      <c r="Q208" s="75">
        <v>198</v>
      </c>
      <c r="R208" s="189" t="str">
        <v/>
      </c>
      <c r="S208" s="189" t="str">
        <f>IF($R208="","",IF($R208-発電計画!E$33&gt;発電計画!E$19,発電計画!E$19,$R208-発電計画!E$33))</f>
        <v/>
      </c>
      <c r="T208" s="189" t="str">
        <f>IF($R208="","",IF($R208-発電計画!F$33&gt;発電計画!F$19,発電計画!F$19,$R208-発電計画!F$33))</f>
        <v/>
      </c>
      <c r="U208" s="185" t="str">
        <f>IF($R208="","",IF($R208-発電計画!G$33&gt;発電計画!G$19,発電計画!G$19,$R208-発電計画!G$33))</f>
        <v/>
      </c>
      <c r="V208" s="74"/>
      <c r="W208" s="188"/>
      <c r="X208" s="23"/>
      <c r="Y208" s="188"/>
      <c r="Z208" s="23"/>
      <c r="AA208" s="188"/>
      <c r="AB208" s="23"/>
      <c r="AC208" s="188"/>
      <c r="AD208" s="23"/>
      <c r="AE208" s="188"/>
      <c r="AF208" s="23"/>
      <c r="AG208" s="188"/>
    </row>
    <row r="209" spans="1:33" ht="20.100000000000001" customHeight="1">
      <c r="A209" s="21" t="e">
        <f>_xlfn.RANK.EQ(O209,$O$11:$O$375)+COUNTIF($O$11:O209,O209)-1</f>
        <v>#VALUE!</v>
      </c>
      <c r="C209" s="67">
        <v>45839</v>
      </c>
      <c r="D209" s="20">
        <v>45856</v>
      </c>
      <c r="E209" s="181"/>
      <c r="F209" s="181"/>
      <c r="G209" s="181"/>
      <c r="H209" s="181"/>
      <c r="I209" s="181"/>
      <c r="J209" s="181"/>
      <c r="K209" s="181"/>
      <c r="L209" s="181"/>
      <c r="M209" s="181"/>
      <c r="N209" s="181"/>
      <c r="O209" s="182" t="str">
        <f t="shared" si="9"/>
        <v/>
      </c>
      <c r="Q209" s="75">
        <v>199</v>
      </c>
      <c r="R209" s="189" t="str">
        <v/>
      </c>
      <c r="S209" s="189" t="str">
        <f>IF($R209="","",IF($R209-発電計画!E$33&gt;発電計画!E$19,発電計画!E$19,$R209-発電計画!E$33))</f>
        <v/>
      </c>
      <c r="T209" s="189" t="str">
        <f>IF($R209="","",IF($R209-発電計画!F$33&gt;発電計画!F$19,発電計画!F$19,$R209-発電計画!F$33))</f>
        <v/>
      </c>
      <c r="U209" s="185" t="str">
        <f>IF($R209="","",IF($R209-発電計画!G$33&gt;発電計画!G$19,発電計画!G$19,$R209-発電計画!G$33))</f>
        <v/>
      </c>
      <c r="V209" s="74"/>
      <c r="W209" s="188"/>
      <c r="X209" s="23"/>
      <c r="Y209" s="188"/>
      <c r="Z209" s="23"/>
      <c r="AA209" s="188"/>
      <c r="AB209" s="23"/>
      <c r="AC209" s="188"/>
      <c r="AD209" s="23"/>
      <c r="AE209" s="188"/>
      <c r="AF209" s="23"/>
      <c r="AG209" s="188"/>
    </row>
    <row r="210" spans="1:33" ht="20.100000000000001" customHeight="1">
      <c r="A210" s="21" t="e">
        <f>_xlfn.RANK.EQ(O210,$O$11:$O$375)+COUNTIF($O$11:O210,O210)-1</f>
        <v>#VALUE!</v>
      </c>
      <c r="C210" s="67">
        <v>45839</v>
      </c>
      <c r="D210" s="20">
        <v>45857</v>
      </c>
      <c r="E210" s="181"/>
      <c r="F210" s="181"/>
      <c r="G210" s="181"/>
      <c r="H210" s="181"/>
      <c r="I210" s="181"/>
      <c r="J210" s="181"/>
      <c r="K210" s="181"/>
      <c r="L210" s="181"/>
      <c r="M210" s="181"/>
      <c r="N210" s="181"/>
      <c r="O210" s="182" t="str">
        <f t="shared" si="9"/>
        <v/>
      </c>
      <c r="Q210" s="75">
        <v>200</v>
      </c>
      <c r="R210" s="189" t="str">
        <v/>
      </c>
      <c r="S210" s="189" t="str">
        <f>IF($R210="","",IF($R210-発電計画!E$33&gt;発電計画!E$19,発電計画!E$19,$R210-発電計画!E$33))</f>
        <v/>
      </c>
      <c r="T210" s="189" t="str">
        <f>IF($R210="","",IF($R210-発電計画!F$33&gt;発電計画!F$19,発電計画!F$19,$R210-発電計画!F$33))</f>
        <v/>
      </c>
      <c r="U210" s="185" t="str">
        <f>IF($R210="","",IF($R210-発電計画!G$33&gt;発電計画!G$19,発電計画!G$19,$R210-発電計画!G$33))</f>
        <v/>
      </c>
      <c r="V210" s="74"/>
      <c r="W210" s="188"/>
      <c r="X210" s="23"/>
      <c r="Y210" s="188"/>
      <c r="Z210" s="23"/>
      <c r="AA210" s="188"/>
      <c r="AB210" s="23"/>
      <c r="AC210" s="188"/>
      <c r="AD210" s="23"/>
      <c r="AE210" s="188"/>
      <c r="AF210" s="23"/>
      <c r="AG210" s="188"/>
    </row>
    <row r="211" spans="1:33" ht="20.100000000000001" customHeight="1">
      <c r="A211" s="21" t="e">
        <f>_xlfn.RANK.EQ(O211,$O$11:$O$375)+COUNTIF($O$11:O211,O211)-1</f>
        <v>#VALUE!</v>
      </c>
      <c r="C211" s="67">
        <v>45839</v>
      </c>
      <c r="D211" s="20">
        <v>45858</v>
      </c>
      <c r="E211" s="181"/>
      <c r="F211" s="181"/>
      <c r="G211" s="181"/>
      <c r="H211" s="181"/>
      <c r="I211" s="181"/>
      <c r="J211" s="181"/>
      <c r="K211" s="181"/>
      <c r="L211" s="181"/>
      <c r="M211" s="181"/>
      <c r="N211" s="181"/>
      <c r="O211" s="182" t="str">
        <f t="shared" si="9"/>
        <v/>
      </c>
      <c r="Q211" s="75">
        <v>201</v>
      </c>
      <c r="R211" s="189" t="str">
        <v/>
      </c>
      <c r="S211" s="189" t="str">
        <f>IF($R211="","",IF($R211-発電計画!E$33&gt;発電計画!E$19,発電計画!E$19,$R211-発電計画!E$33))</f>
        <v/>
      </c>
      <c r="T211" s="189" t="str">
        <f>IF($R211="","",IF($R211-発電計画!F$33&gt;発電計画!F$19,発電計画!F$19,$R211-発電計画!F$33))</f>
        <v/>
      </c>
      <c r="U211" s="185" t="str">
        <f>IF($R211="","",IF($R211-発電計画!G$33&gt;発電計画!G$19,発電計画!G$19,$R211-発電計画!G$33))</f>
        <v/>
      </c>
      <c r="V211" s="74"/>
      <c r="W211" s="188"/>
      <c r="X211" s="23"/>
      <c r="Y211" s="188"/>
      <c r="Z211" s="23"/>
      <c r="AA211" s="188"/>
      <c r="AB211" s="23"/>
      <c r="AC211" s="188"/>
      <c r="AD211" s="23"/>
      <c r="AE211" s="188"/>
      <c r="AF211" s="23"/>
      <c r="AG211" s="188"/>
    </row>
    <row r="212" spans="1:33" ht="20.100000000000001" customHeight="1">
      <c r="A212" s="21" t="e">
        <f>_xlfn.RANK.EQ(O212,$O$11:$O$375)+COUNTIF($O$11:O212,O212)-1</f>
        <v>#VALUE!</v>
      </c>
      <c r="C212" s="67">
        <v>45839</v>
      </c>
      <c r="D212" s="20">
        <v>45859</v>
      </c>
      <c r="E212" s="181"/>
      <c r="F212" s="181"/>
      <c r="G212" s="181"/>
      <c r="H212" s="181"/>
      <c r="I212" s="181"/>
      <c r="J212" s="181"/>
      <c r="K212" s="181"/>
      <c r="L212" s="181"/>
      <c r="M212" s="181"/>
      <c r="N212" s="181"/>
      <c r="O212" s="182" t="str">
        <f t="shared" si="9"/>
        <v/>
      </c>
      <c r="Q212" s="75">
        <v>202</v>
      </c>
      <c r="R212" s="189" t="str">
        <v/>
      </c>
      <c r="S212" s="189" t="str">
        <f>IF($R212="","",IF($R212-発電計画!E$33&gt;発電計画!E$19,発電計画!E$19,$R212-発電計画!E$33))</f>
        <v/>
      </c>
      <c r="T212" s="189" t="str">
        <f>IF($R212="","",IF($R212-発電計画!F$33&gt;発電計画!F$19,発電計画!F$19,$R212-発電計画!F$33))</f>
        <v/>
      </c>
      <c r="U212" s="185" t="str">
        <f>IF($R212="","",IF($R212-発電計画!G$33&gt;発電計画!G$19,発電計画!G$19,$R212-発電計画!G$33))</f>
        <v/>
      </c>
      <c r="V212" s="74"/>
      <c r="W212" s="188"/>
      <c r="X212" s="23"/>
      <c r="Y212" s="188"/>
      <c r="Z212" s="23"/>
      <c r="AA212" s="188"/>
      <c r="AB212" s="23"/>
      <c r="AC212" s="188"/>
      <c r="AD212" s="23"/>
      <c r="AE212" s="188"/>
      <c r="AF212" s="23"/>
      <c r="AG212" s="188"/>
    </row>
    <row r="213" spans="1:33" ht="20.100000000000001" customHeight="1">
      <c r="A213" s="21" t="e">
        <f>_xlfn.RANK.EQ(O213,$O$11:$O$375)+COUNTIF($O$11:O213,O213)-1</f>
        <v>#VALUE!</v>
      </c>
      <c r="C213" s="67">
        <v>45839</v>
      </c>
      <c r="D213" s="20">
        <v>45860</v>
      </c>
      <c r="E213" s="181"/>
      <c r="F213" s="181"/>
      <c r="G213" s="181"/>
      <c r="H213" s="181"/>
      <c r="I213" s="181"/>
      <c r="J213" s="181"/>
      <c r="K213" s="181"/>
      <c r="L213" s="181"/>
      <c r="M213" s="181"/>
      <c r="N213" s="181"/>
      <c r="O213" s="182" t="str">
        <f t="shared" si="9"/>
        <v/>
      </c>
      <c r="Q213" s="75">
        <v>203</v>
      </c>
      <c r="R213" s="189" t="str">
        <v/>
      </c>
      <c r="S213" s="189" t="str">
        <f>IF($R213="","",IF($R213-発電計画!E$33&gt;発電計画!E$19,発電計画!E$19,$R213-発電計画!E$33))</f>
        <v/>
      </c>
      <c r="T213" s="189" t="str">
        <f>IF($R213="","",IF($R213-発電計画!F$33&gt;発電計画!F$19,発電計画!F$19,$R213-発電計画!F$33))</f>
        <v/>
      </c>
      <c r="U213" s="185" t="str">
        <f>IF($R213="","",IF($R213-発電計画!G$33&gt;発電計画!G$19,発電計画!G$19,$R213-発電計画!G$33))</f>
        <v/>
      </c>
      <c r="V213" s="74"/>
      <c r="W213" s="188"/>
      <c r="X213" s="23"/>
      <c r="Y213" s="188"/>
      <c r="Z213" s="23"/>
      <c r="AA213" s="188"/>
      <c r="AB213" s="23"/>
      <c r="AC213" s="188"/>
      <c r="AD213" s="23"/>
      <c r="AE213" s="188"/>
      <c r="AF213" s="23"/>
      <c r="AG213" s="188"/>
    </row>
    <row r="214" spans="1:33" ht="20.100000000000001" customHeight="1">
      <c r="A214" s="21" t="e">
        <f>_xlfn.RANK.EQ(O214,$O$11:$O$375)+COUNTIF($O$11:O214,O214)-1</f>
        <v>#VALUE!</v>
      </c>
      <c r="C214" s="67">
        <v>45839</v>
      </c>
      <c r="D214" s="20">
        <v>45861</v>
      </c>
      <c r="E214" s="181"/>
      <c r="F214" s="181"/>
      <c r="G214" s="181"/>
      <c r="H214" s="181"/>
      <c r="I214" s="181"/>
      <c r="J214" s="181"/>
      <c r="K214" s="181"/>
      <c r="L214" s="181"/>
      <c r="M214" s="181"/>
      <c r="N214" s="181"/>
      <c r="O214" s="182" t="str">
        <f t="shared" si="9"/>
        <v/>
      </c>
      <c r="Q214" s="75">
        <v>204</v>
      </c>
      <c r="R214" s="189" t="str">
        <v/>
      </c>
      <c r="S214" s="189" t="str">
        <f>IF($R214="","",IF($R214-発電計画!E$33&gt;発電計画!E$19,発電計画!E$19,$R214-発電計画!E$33))</f>
        <v/>
      </c>
      <c r="T214" s="189" t="str">
        <f>IF($R214="","",IF($R214-発電計画!F$33&gt;発電計画!F$19,発電計画!F$19,$R214-発電計画!F$33))</f>
        <v/>
      </c>
      <c r="U214" s="185" t="str">
        <f>IF($R214="","",IF($R214-発電計画!G$33&gt;発電計画!G$19,発電計画!G$19,$R214-発電計画!G$33))</f>
        <v/>
      </c>
      <c r="V214" s="74"/>
      <c r="W214" s="188"/>
      <c r="X214" s="23"/>
      <c r="Y214" s="188"/>
      <c r="Z214" s="23"/>
      <c r="AA214" s="188"/>
      <c r="AB214" s="23"/>
      <c r="AC214" s="188"/>
      <c r="AD214" s="23"/>
      <c r="AE214" s="188"/>
      <c r="AF214" s="23"/>
      <c r="AG214" s="188"/>
    </row>
    <row r="215" spans="1:33" ht="20.100000000000001" customHeight="1">
      <c r="A215" s="21" t="e">
        <f>_xlfn.RANK.EQ(O215,$O$11:$O$375)+COUNTIF($O$11:O215,O215)-1</f>
        <v>#VALUE!</v>
      </c>
      <c r="C215" s="67">
        <v>45839</v>
      </c>
      <c r="D215" s="20">
        <v>45862</v>
      </c>
      <c r="E215" s="181"/>
      <c r="F215" s="181"/>
      <c r="G215" s="181"/>
      <c r="H215" s="181"/>
      <c r="I215" s="181"/>
      <c r="J215" s="181"/>
      <c r="K215" s="181"/>
      <c r="L215" s="181"/>
      <c r="M215" s="181"/>
      <c r="N215" s="181"/>
      <c r="O215" s="182" t="str">
        <f t="shared" si="9"/>
        <v/>
      </c>
      <c r="Q215" s="75">
        <v>205</v>
      </c>
      <c r="R215" s="189" t="str">
        <v/>
      </c>
      <c r="S215" s="189" t="str">
        <f>IF($R215="","",IF($R215-発電計画!E$33&gt;発電計画!E$19,発電計画!E$19,$R215-発電計画!E$33))</f>
        <v/>
      </c>
      <c r="T215" s="189" t="str">
        <f>IF($R215="","",IF($R215-発電計画!F$33&gt;発電計画!F$19,発電計画!F$19,$R215-発電計画!F$33))</f>
        <v/>
      </c>
      <c r="U215" s="185" t="str">
        <f>IF($R215="","",IF($R215-発電計画!G$33&gt;発電計画!G$19,発電計画!G$19,$R215-発電計画!G$33))</f>
        <v/>
      </c>
      <c r="V215" s="74"/>
      <c r="W215" s="188"/>
      <c r="X215" s="23"/>
      <c r="Y215" s="188"/>
      <c r="Z215" s="23"/>
      <c r="AA215" s="188"/>
      <c r="AB215" s="23"/>
      <c r="AC215" s="188"/>
      <c r="AD215" s="23"/>
      <c r="AE215" s="188"/>
      <c r="AF215" s="23"/>
      <c r="AG215" s="188"/>
    </row>
    <row r="216" spans="1:33" ht="20.100000000000001" customHeight="1">
      <c r="A216" s="21" t="e">
        <f>_xlfn.RANK.EQ(O216,$O$11:$O$375)+COUNTIF($O$11:O216,O216)-1</f>
        <v>#VALUE!</v>
      </c>
      <c r="C216" s="67">
        <v>45839</v>
      </c>
      <c r="D216" s="20">
        <v>45863</v>
      </c>
      <c r="E216" s="181"/>
      <c r="F216" s="181"/>
      <c r="G216" s="181"/>
      <c r="H216" s="181"/>
      <c r="I216" s="181"/>
      <c r="J216" s="181"/>
      <c r="K216" s="181"/>
      <c r="L216" s="181"/>
      <c r="M216" s="181"/>
      <c r="N216" s="181"/>
      <c r="O216" s="182" t="str">
        <f t="shared" si="9"/>
        <v/>
      </c>
      <c r="Q216" s="75">
        <v>206</v>
      </c>
      <c r="R216" s="189" t="str">
        <v/>
      </c>
      <c r="S216" s="189" t="str">
        <f>IF($R216="","",IF($R216-発電計画!E$33&gt;発電計画!E$19,発電計画!E$19,$R216-発電計画!E$33))</f>
        <v/>
      </c>
      <c r="T216" s="189" t="str">
        <f>IF($R216="","",IF($R216-発電計画!F$33&gt;発電計画!F$19,発電計画!F$19,$R216-発電計画!F$33))</f>
        <v/>
      </c>
      <c r="U216" s="185" t="str">
        <f>IF($R216="","",IF($R216-発電計画!G$33&gt;発電計画!G$19,発電計画!G$19,$R216-発電計画!G$33))</f>
        <v/>
      </c>
      <c r="V216" s="74"/>
      <c r="W216" s="188"/>
      <c r="X216" s="23"/>
      <c r="Y216" s="188"/>
      <c r="Z216" s="23"/>
      <c r="AA216" s="188"/>
      <c r="AB216" s="23"/>
      <c r="AC216" s="188"/>
      <c r="AD216" s="23"/>
      <c r="AE216" s="188"/>
      <c r="AF216" s="23"/>
      <c r="AG216" s="188"/>
    </row>
    <row r="217" spans="1:33" ht="20.100000000000001" customHeight="1">
      <c r="A217" s="21" t="e">
        <f>_xlfn.RANK.EQ(O217,$O$11:$O$375)+COUNTIF($O$11:O217,O217)-1</f>
        <v>#VALUE!</v>
      </c>
      <c r="C217" s="67">
        <v>45839</v>
      </c>
      <c r="D217" s="20">
        <v>45864</v>
      </c>
      <c r="E217" s="181"/>
      <c r="F217" s="181"/>
      <c r="G217" s="181"/>
      <c r="H217" s="181"/>
      <c r="I217" s="181"/>
      <c r="J217" s="181"/>
      <c r="K217" s="181"/>
      <c r="L217" s="181"/>
      <c r="M217" s="181"/>
      <c r="N217" s="181"/>
      <c r="O217" s="182" t="str">
        <f t="shared" si="9"/>
        <v/>
      </c>
      <c r="Q217" s="75">
        <v>207</v>
      </c>
      <c r="R217" s="189" t="str">
        <v/>
      </c>
      <c r="S217" s="189" t="str">
        <f>IF($R217="","",IF($R217-発電計画!E$33&gt;発電計画!E$19,発電計画!E$19,$R217-発電計画!E$33))</f>
        <v/>
      </c>
      <c r="T217" s="189" t="str">
        <f>IF($R217="","",IF($R217-発電計画!F$33&gt;発電計画!F$19,発電計画!F$19,$R217-発電計画!F$33))</f>
        <v/>
      </c>
      <c r="U217" s="185" t="str">
        <f>IF($R217="","",IF($R217-発電計画!G$33&gt;発電計画!G$19,発電計画!G$19,$R217-発電計画!G$33))</f>
        <v/>
      </c>
      <c r="V217" s="74"/>
      <c r="W217" s="188"/>
      <c r="X217" s="23"/>
      <c r="Y217" s="188"/>
      <c r="Z217" s="23"/>
      <c r="AA217" s="188"/>
      <c r="AB217" s="23"/>
      <c r="AC217" s="188"/>
      <c r="AD217" s="23"/>
      <c r="AE217" s="188"/>
      <c r="AF217" s="23"/>
      <c r="AG217" s="188"/>
    </row>
    <row r="218" spans="1:33" ht="20.100000000000001" customHeight="1">
      <c r="A218" s="21" t="e">
        <f>_xlfn.RANK.EQ(O218,$O$11:$O$375)+COUNTIF($O$11:O218,O218)-1</f>
        <v>#VALUE!</v>
      </c>
      <c r="C218" s="67">
        <v>45839</v>
      </c>
      <c r="D218" s="20">
        <v>45865</v>
      </c>
      <c r="E218" s="181"/>
      <c r="F218" s="181"/>
      <c r="G218" s="181"/>
      <c r="H218" s="181"/>
      <c r="I218" s="181"/>
      <c r="J218" s="181"/>
      <c r="K218" s="181"/>
      <c r="L218" s="181"/>
      <c r="M218" s="181"/>
      <c r="N218" s="181"/>
      <c r="O218" s="182" t="str">
        <f t="shared" si="9"/>
        <v/>
      </c>
      <c r="Q218" s="75">
        <v>208</v>
      </c>
      <c r="R218" s="189" t="str">
        <v/>
      </c>
      <c r="S218" s="189" t="str">
        <f>IF($R218="","",IF($R218-発電計画!E$33&gt;発電計画!E$19,発電計画!E$19,$R218-発電計画!E$33))</f>
        <v/>
      </c>
      <c r="T218" s="189" t="str">
        <f>IF($R218="","",IF($R218-発電計画!F$33&gt;発電計画!F$19,発電計画!F$19,$R218-発電計画!F$33))</f>
        <v/>
      </c>
      <c r="U218" s="185" t="str">
        <f>IF($R218="","",IF($R218-発電計画!G$33&gt;発電計画!G$19,発電計画!G$19,$R218-発電計画!G$33))</f>
        <v/>
      </c>
      <c r="V218" s="74"/>
      <c r="W218" s="188"/>
      <c r="X218" s="23"/>
      <c r="Y218" s="188"/>
      <c r="Z218" s="23"/>
      <c r="AA218" s="188"/>
      <c r="AB218" s="23"/>
      <c r="AC218" s="188"/>
      <c r="AD218" s="23"/>
      <c r="AE218" s="188"/>
      <c r="AF218" s="23"/>
      <c r="AG218" s="188"/>
    </row>
    <row r="219" spans="1:33" ht="20.100000000000001" customHeight="1">
      <c r="A219" s="21" t="e">
        <f>_xlfn.RANK.EQ(O219,$O$11:$O$375)+COUNTIF($O$11:O219,O219)-1</f>
        <v>#VALUE!</v>
      </c>
      <c r="C219" s="67">
        <v>45839</v>
      </c>
      <c r="D219" s="20">
        <v>45866</v>
      </c>
      <c r="E219" s="181"/>
      <c r="F219" s="181"/>
      <c r="G219" s="181"/>
      <c r="H219" s="181"/>
      <c r="I219" s="181"/>
      <c r="J219" s="181"/>
      <c r="K219" s="181"/>
      <c r="L219" s="181"/>
      <c r="M219" s="181"/>
      <c r="N219" s="181"/>
      <c r="O219" s="182" t="str">
        <f t="shared" si="9"/>
        <v/>
      </c>
      <c r="Q219" s="75">
        <v>209</v>
      </c>
      <c r="R219" s="189" t="str">
        <v/>
      </c>
      <c r="S219" s="189" t="str">
        <f>IF($R219="","",IF($R219-発電計画!E$33&gt;発電計画!E$19,発電計画!E$19,$R219-発電計画!E$33))</f>
        <v/>
      </c>
      <c r="T219" s="189" t="str">
        <f>IF($R219="","",IF($R219-発電計画!F$33&gt;発電計画!F$19,発電計画!F$19,$R219-発電計画!F$33))</f>
        <v/>
      </c>
      <c r="U219" s="185" t="str">
        <f>IF($R219="","",IF($R219-発電計画!G$33&gt;発電計画!G$19,発電計画!G$19,$R219-発電計画!G$33))</f>
        <v/>
      </c>
      <c r="V219" s="74"/>
      <c r="W219" s="188"/>
      <c r="X219" s="23"/>
      <c r="Y219" s="188"/>
      <c r="Z219" s="23"/>
      <c r="AA219" s="188"/>
      <c r="AB219" s="23"/>
      <c r="AC219" s="188"/>
      <c r="AD219" s="23"/>
      <c r="AE219" s="188"/>
      <c r="AF219" s="23"/>
      <c r="AG219" s="188"/>
    </row>
    <row r="220" spans="1:33" ht="20.100000000000001" customHeight="1">
      <c r="A220" s="21" t="e">
        <f>_xlfn.RANK.EQ(O220,$O$11:$O$375)+COUNTIF($O$11:O220,O220)-1</f>
        <v>#VALUE!</v>
      </c>
      <c r="C220" s="67">
        <v>45839</v>
      </c>
      <c r="D220" s="20">
        <v>45867</v>
      </c>
      <c r="E220" s="181"/>
      <c r="F220" s="181"/>
      <c r="G220" s="181"/>
      <c r="H220" s="181"/>
      <c r="I220" s="181"/>
      <c r="J220" s="181"/>
      <c r="K220" s="181"/>
      <c r="L220" s="181"/>
      <c r="M220" s="181"/>
      <c r="N220" s="181"/>
      <c r="O220" s="182" t="str">
        <f t="shared" si="9"/>
        <v/>
      </c>
      <c r="Q220" s="75">
        <v>210</v>
      </c>
      <c r="R220" s="189" t="str">
        <v/>
      </c>
      <c r="S220" s="189" t="str">
        <f>IF($R220="","",IF($R220-発電計画!E$33&gt;発電計画!E$19,発電計画!E$19,$R220-発電計画!E$33))</f>
        <v/>
      </c>
      <c r="T220" s="189" t="str">
        <f>IF($R220="","",IF($R220-発電計画!F$33&gt;発電計画!F$19,発電計画!F$19,$R220-発電計画!F$33))</f>
        <v/>
      </c>
      <c r="U220" s="185" t="str">
        <f>IF($R220="","",IF($R220-発電計画!G$33&gt;発電計画!G$19,発電計画!G$19,$R220-発電計画!G$33))</f>
        <v/>
      </c>
      <c r="V220" s="74"/>
      <c r="W220" s="188"/>
      <c r="X220" s="23"/>
      <c r="Y220" s="188"/>
      <c r="Z220" s="23"/>
      <c r="AA220" s="188"/>
      <c r="AB220" s="23"/>
      <c r="AC220" s="188"/>
      <c r="AD220" s="23"/>
      <c r="AE220" s="188"/>
      <c r="AF220" s="23"/>
      <c r="AG220" s="188"/>
    </row>
    <row r="221" spans="1:33" ht="20.100000000000001" customHeight="1">
      <c r="A221" s="21" t="e">
        <f>_xlfn.RANK.EQ(O221,$O$11:$O$375)+COUNTIF($O$11:O221,O221)-1</f>
        <v>#VALUE!</v>
      </c>
      <c r="C221" s="67">
        <v>45839</v>
      </c>
      <c r="D221" s="20">
        <v>45868</v>
      </c>
      <c r="E221" s="181"/>
      <c r="F221" s="181"/>
      <c r="G221" s="181"/>
      <c r="H221" s="181"/>
      <c r="I221" s="181"/>
      <c r="J221" s="181"/>
      <c r="K221" s="181"/>
      <c r="L221" s="181"/>
      <c r="M221" s="181"/>
      <c r="N221" s="181"/>
      <c r="O221" s="182" t="str">
        <f t="shared" si="9"/>
        <v/>
      </c>
      <c r="Q221" s="75">
        <v>211</v>
      </c>
      <c r="R221" s="189" t="str">
        <v/>
      </c>
      <c r="S221" s="189" t="str">
        <f>IF($R221="","",IF($R221-発電計画!E$33&gt;発電計画!E$19,発電計画!E$19,$R221-発電計画!E$33))</f>
        <v/>
      </c>
      <c r="T221" s="189" t="str">
        <f>IF($R221="","",IF($R221-発電計画!F$33&gt;発電計画!F$19,発電計画!F$19,$R221-発電計画!F$33))</f>
        <v/>
      </c>
      <c r="U221" s="185" t="str">
        <f>IF($R221="","",IF($R221-発電計画!G$33&gt;発電計画!G$19,発電計画!G$19,$R221-発電計画!G$33))</f>
        <v/>
      </c>
      <c r="V221" s="74"/>
      <c r="W221" s="188"/>
      <c r="X221" s="23"/>
      <c r="Y221" s="188"/>
      <c r="Z221" s="23"/>
      <c r="AA221" s="188"/>
      <c r="AB221" s="23"/>
      <c r="AC221" s="188"/>
      <c r="AD221" s="23"/>
      <c r="AE221" s="188"/>
      <c r="AF221" s="23"/>
      <c r="AG221" s="188"/>
    </row>
    <row r="222" spans="1:33" ht="20.100000000000001" customHeight="1">
      <c r="A222" s="21" t="e">
        <f>_xlfn.RANK.EQ(O222,$O$11:$O$375)+COUNTIF($O$11:O222,O222)-1</f>
        <v>#VALUE!</v>
      </c>
      <c r="C222" s="67">
        <v>45839</v>
      </c>
      <c r="D222" s="20">
        <v>45869</v>
      </c>
      <c r="E222" s="181"/>
      <c r="F222" s="181"/>
      <c r="G222" s="181"/>
      <c r="H222" s="181"/>
      <c r="I222" s="181"/>
      <c r="J222" s="181"/>
      <c r="K222" s="181"/>
      <c r="L222" s="181"/>
      <c r="M222" s="181"/>
      <c r="N222" s="181"/>
      <c r="O222" s="182" t="str">
        <f t="shared" si="9"/>
        <v/>
      </c>
      <c r="Q222" s="75">
        <v>212</v>
      </c>
      <c r="R222" s="189" t="str">
        <v/>
      </c>
      <c r="S222" s="189" t="str">
        <f>IF($R222="","",IF($R222-発電計画!E$33&gt;発電計画!E$19,発電計画!E$19,$R222-発電計画!E$33))</f>
        <v/>
      </c>
      <c r="T222" s="189" t="str">
        <f>IF($R222="","",IF($R222-発電計画!F$33&gt;発電計画!F$19,発電計画!F$19,$R222-発電計画!F$33))</f>
        <v/>
      </c>
      <c r="U222" s="185" t="str">
        <f>IF($R222="","",IF($R222-発電計画!G$33&gt;発電計画!G$19,発電計画!G$19,$R222-発電計画!G$33))</f>
        <v/>
      </c>
      <c r="V222" s="74"/>
      <c r="W222" s="188"/>
      <c r="X222" s="23"/>
      <c r="Y222" s="188"/>
      <c r="Z222" s="23"/>
      <c r="AA222" s="188"/>
      <c r="AB222" s="23"/>
      <c r="AC222" s="188"/>
      <c r="AD222" s="23"/>
      <c r="AE222" s="188"/>
      <c r="AF222" s="23"/>
      <c r="AG222" s="188"/>
    </row>
    <row r="223" spans="1:33" ht="20.100000000000001" customHeight="1">
      <c r="A223" s="21" t="e">
        <f>_xlfn.RANK.EQ(O223,$O$11:$O$375)+COUNTIF($O$11:O223,O223)-1</f>
        <v>#VALUE!</v>
      </c>
      <c r="C223" s="67">
        <v>45870</v>
      </c>
      <c r="D223" s="20">
        <v>45870</v>
      </c>
      <c r="E223" s="181"/>
      <c r="F223" s="181"/>
      <c r="G223" s="181"/>
      <c r="H223" s="181"/>
      <c r="I223" s="181"/>
      <c r="J223" s="181"/>
      <c r="K223" s="181"/>
      <c r="L223" s="181"/>
      <c r="M223" s="181"/>
      <c r="N223" s="181"/>
      <c r="O223" s="182" t="str">
        <f t="shared" si="9"/>
        <v/>
      </c>
      <c r="Q223" s="75">
        <v>213</v>
      </c>
      <c r="R223" s="189" t="str">
        <v/>
      </c>
      <c r="S223" s="189" t="str">
        <f>IF($R223="","",IF($R223-発電計画!E$33&gt;発電計画!E$19,発電計画!E$19,$R223-発電計画!E$33))</f>
        <v/>
      </c>
      <c r="T223" s="189" t="str">
        <f>IF($R223="","",IF($R223-発電計画!F$33&gt;発電計画!F$19,発電計画!F$19,$R223-発電計画!F$33))</f>
        <v/>
      </c>
      <c r="U223" s="185" t="str">
        <f>IF($R223="","",IF($R223-発電計画!G$33&gt;発電計画!G$19,発電計画!G$19,$R223-発電計画!G$33))</f>
        <v/>
      </c>
      <c r="V223" s="74"/>
      <c r="W223" s="188"/>
      <c r="X223" s="23"/>
      <c r="Y223" s="188"/>
      <c r="Z223" s="23"/>
      <c r="AA223" s="188"/>
      <c r="AB223" s="23"/>
      <c r="AC223" s="188"/>
      <c r="AD223" s="23"/>
      <c r="AE223" s="188"/>
      <c r="AF223" s="23"/>
      <c r="AG223" s="188"/>
    </row>
    <row r="224" spans="1:33" ht="20.100000000000001" customHeight="1">
      <c r="A224" s="21" t="e">
        <f>_xlfn.RANK.EQ(O224,$O$11:$O$375)+COUNTIF($O$11:O224,O224)-1</f>
        <v>#VALUE!</v>
      </c>
      <c r="C224" s="67">
        <v>45870</v>
      </c>
      <c r="D224" s="20">
        <v>45871</v>
      </c>
      <c r="E224" s="181"/>
      <c r="F224" s="181"/>
      <c r="G224" s="181"/>
      <c r="H224" s="181"/>
      <c r="I224" s="181"/>
      <c r="J224" s="181"/>
      <c r="K224" s="181"/>
      <c r="L224" s="181"/>
      <c r="M224" s="181"/>
      <c r="N224" s="181"/>
      <c r="O224" s="182" t="str">
        <f t="shared" si="9"/>
        <v/>
      </c>
      <c r="Q224" s="75">
        <v>214</v>
      </c>
      <c r="R224" s="189" t="str">
        <v/>
      </c>
      <c r="S224" s="189" t="str">
        <f>IF($R224="","",IF($R224-発電計画!E$33&gt;発電計画!E$19,発電計画!E$19,$R224-発電計画!E$33))</f>
        <v/>
      </c>
      <c r="T224" s="189" t="str">
        <f>IF($R224="","",IF($R224-発電計画!F$33&gt;発電計画!F$19,発電計画!F$19,$R224-発電計画!F$33))</f>
        <v/>
      </c>
      <c r="U224" s="185" t="str">
        <f>IF($R224="","",IF($R224-発電計画!G$33&gt;発電計画!G$19,発電計画!G$19,$R224-発電計画!G$33))</f>
        <v/>
      </c>
      <c r="V224" s="74"/>
      <c r="W224" s="188"/>
      <c r="X224" s="23"/>
      <c r="Y224" s="188"/>
      <c r="Z224" s="23"/>
      <c r="AA224" s="188"/>
      <c r="AB224" s="23"/>
      <c r="AC224" s="188"/>
      <c r="AD224" s="23"/>
      <c r="AE224" s="188"/>
      <c r="AF224" s="23"/>
      <c r="AG224" s="188"/>
    </row>
    <row r="225" spans="1:33" ht="20.100000000000001" customHeight="1">
      <c r="A225" s="21" t="e">
        <f>_xlfn.RANK.EQ(O225,$O$11:$O$375)+COUNTIF($O$11:O225,O225)-1</f>
        <v>#VALUE!</v>
      </c>
      <c r="C225" s="67">
        <v>45870</v>
      </c>
      <c r="D225" s="20">
        <v>45872</v>
      </c>
      <c r="E225" s="181"/>
      <c r="F225" s="181"/>
      <c r="G225" s="181"/>
      <c r="H225" s="181"/>
      <c r="I225" s="181"/>
      <c r="J225" s="181"/>
      <c r="K225" s="181"/>
      <c r="L225" s="181"/>
      <c r="M225" s="181"/>
      <c r="N225" s="181"/>
      <c r="O225" s="182" t="str">
        <f t="shared" si="9"/>
        <v/>
      </c>
      <c r="Q225" s="75">
        <v>215</v>
      </c>
      <c r="R225" s="189" t="str">
        <v/>
      </c>
      <c r="S225" s="189" t="str">
        <f>IF($R225="","",IF($R225-発電計画!E$33&gt;発電計画!E$19,発電計画!E$19,$R225-発電計画!E$33))</f>
        <v/>
      </c>
      <c r="T225" s="189" t="str">
        <f>IF($R225="","",IF($R225-発電計画!F$33&gt;発電計画!F$19,発電計画!F$19,$R225-発電計画!F$33))</f>
        <v/>
      </c>
      <c r="U225" s="185" t="str">
        <f>IF($R225="","",IF($R225-発電計画!G$33&gt;発電計画!G$19,発電計画!G$19,$R225-発電計画!G$33))</f>
        <v/>
      </c>
      <c r="V225" s="74"/>
      <c r="W225" s="188"/>
      <c r="X225" s="23"/>
      <c r="Y225" s="188"/>
      <c r="Z225" s="23"/>
      <c r="AA225" s="188"/>
      <c r="AB225" s="23"/>
      <c r="AC225" s="188"/>
      <c r="AD225" s="23"/>
      <c r="AE225" s="188"/>
      <c r="AF225" s="23"/>
      <c r="AG225" s="188"/>
    </row>
    <row r="226" spans="1:33" ht="20.100000000000001" customHeight="1">
      <c r="A226" s="21" t="e">
        <f>_xlfn.RANK.EQ(O226,$O$11:$O$375)+COUNTIF($O$11:O226,O226)-1</f>
        <v>#VALUE!</v>
      </c>
      <c r="C226" s="67">
        <v>45870</v>
      </c>
      <c r="D226" s="20">
        <v>45873</v>
      </c>
      <c r="E226" s="181"/>
      <c r="F226" s="181"/>
      <c r="G226" s="181"/>
      <c r="H226" s="181"/>
      <c r="I226" s="181"/>
      <c r="J226" s="181"/>
      <c r="K226" s="181"/>
      <c r="L226" s="181"/>
      <c r="M226" s="181"/>
      <c r="N226" s="181"/>
      <c r="O226" s="182" t="str">
        <f t="shared" si="9"/>
        <v/>
      </c>
      <c r="Q226" s="75">
        <v>216</v>
      </c>
      <c r="R226" s="189" t="str">
        <v/>
      </c>
      <c r="S226" s="189" t="str">
        <f>IF($R226="","",IF($R226-発電計画!E$33&gt;発電計画!E$19,発電計画!E$19,$R226-発電計画!E$33))</f>
        <v/>
      </c>
      <c r="T226" s="189" t="str">
        <f>IF($R226="","",IF($R226-発電計画!F$33&gt;発電計画!F$19,発電計画!F$19,$R226-発電計画!F$33))</f>
        <v/>
      </c>
      <c r="U226" s="185" t="str">
        <f>IF($R226="","",IF($R226-発電計画!G$33&gt;発電計画!G$19,発電計画!G$19,$R226-発電計画!G$33))</f>
        <v/>
      </c>
      <c r="V226" s="74"/>
      <c r="W226" s="188"/>
      <c r="X226" s="23"/>
      <c r="Y226" s="188"/>
      <c r="Z226" s="23"/>
      <c r="AA226" s="188"/>
      <c r="AB226" s="23"/>
      <c r="AC226" s="188"/>
      <c r="AD226" s="23"/>
      <c r="AE226" s="188"/>
      <c r="AF226" s="23"/>
      <c r="AG226" s="188"/>
    </row>
    <row r="227" spans="1:33" ht="20.100000000000001" customHeight="1">
      <c r="A227" s="21" t="e">
        <f>_xlfn.RANK.EQ(O227,$O$11:$O$375)+COUNTIF($O$11:O227,O227)-1</f>
        <v>#VALUE!</v>
      </c>
      <c r="C227" s="67">
        <v>45870</v>
      </c>
      <c r="D227" s="20">
        <v>45874</v>
      </c>
      <c r="E227" s="181"/>
      <c r="F227" s="181"/>
      <c r="G227" s="181"/>
      <c r="H227" s="181"/>
      <c r="I227" s="181"/>
      <c r="J227" s="181"/>
      <c r="K227" s="181"/>
      <c r="L227" s="181"/>
      <c r="M227" s="181"/>
      <c r="N227" s="181"/>
      <c r="O227" s="182" t="str">
        <f t="shared" si="9"/>
        <v/>
      </c>
      <c r="Q227" s="75">
        <v>217</v>
      </c>
      <c r="R227" s="189" t="str">
        <v/>
      </c>
      <c r="S227" s="189" t="str">
        <f>IF($R227="","",IF($R227-発電計画!E$33&gt;発電計画!E$19,発電計画!E$19,$R227-発電計画!E$33))</f>
        <v/>
      </c>
      <c r="T227" s="189" t="str">
        <f>IF($R227="","",IF($R227-発電計画!F$33&gt;発電計画!F$19,発電計画!F$19,$R227-発電計画!F$33))</f>
        <v/>
      </c>
      <c r="U227" s="185" t="str">
        <f>IF($R227="","",IF($R227-発電計画!G$33&gt;発電計画!G$19,発電計画!G$19,$R227-発電計画!G$33))</f>
        <v/>
      </c>
      <c r="V227" s="74"/>
      <c r="W227" s="188"/>
      <c r="X227" s="23"/>
      <c r="Y227" s="188"/>
      <c r="Z227" s="23"/>
      <c r="AA227" s="188"/>
      <c r="AB227" s="23"/>
      <c r="AC227" s="188"/>
      <c r="AD227" s="23"/>
      <c r="AE227" s="188"/>
      <c r="AF227" s="23"/>
      <c r="AG227" s="188"/>
    </row>
    <row r="228" spans="1:33" ht="20.100000000000001" customHeight="1">
      <c r="A228" s="21" t="e">
        <f>_xlfn.RANK.EQ(O228,$O$11:$O$375)+COUNTIF($O$11:O228,O228)-1</f>
        <v>#VALUE!</v>
      </c>
      <c r="C228" s="67">
        <v>45870</v>
      </c>
      <c r="D228" s="20">
        <v>45875</v>
      </c>
      <c r="E228" s="181"/>
      <c r="F228" s="181"/>
      <c r="G228" s="181"/>
      <c r="H228" s="181"/>
      <c r="I228" s="181"/>
      <c r="J228" s="181"/>
      <c r="K228" s="181"/>
      <c r="L228" s="181"/>
      <c r="M228" s="181"/>
      <c r="N228" s="181"/>
      <c r="O228" s="182" t="str">
        <f t="shared" si="9"/>
        <v/>
      </c>
      <c r="Q228" s="75">
        <v>218</v>
      </c>
      <c r="R228" s="189" t="str">
        <v/>
      </c>
      <c r="S228" s="189" t="str">
        <f>IF($R228="","",IF($R228-発電計画!E$33&gt;発電計画!E$19,発電計画!E$19,$R228-発電計画!E$33))</f>
        <v/>
      </c>
      <c r="T228" s="189" t="str">
        <f>IF($R228="","",IF($R228-発電計画!F$33&gt;発電計画!F$19,発電計画!F$19,$R228-発電計画!F$33))</f>
        <v/>
      </c>
      <c r="U228" s="185" t="str">
        <f>IF($R228="","",IF($R228-発電計画!G$33&gt;発電計画!G$19,発電計画!G$19,$R228-発電計画!G$33))</f>
        <v/>
      </c>
      <c r="V228" s="74"/>
      <c r="W228" s="188"/>
      <c r="X228" s="23"/>
      <c r="Y228" s="188"/>
      <c r="Z228" s="23"/>
      <c r="AA228" s="188"/>
      <c r="AB228" s="23"/>
      <c r="AC228" s="188"/>
      <c r="AD228" s="23"/>
      <c r="AE228" s="188"/>
      <c r="AF228" s="23"/>
      <c r="AG228" s="188"/>
    </row>
    <row r="229" spans="1:33" ht="20.100000000000001" customHeight="1">
      <c r="A229" s="21" t="e">
        <f>_xlfn.RANK.EQ(O229,$O$11:$O$375)+COUNTIF($O$11:O229,O229)-1</f>
        <v>#VALUE!</v>
      </c>
      <c r="C229" s="67">
        <v>45870</v>
      </c>
      <c r="D229" s="20">
        <v>45876</v>
      </c>
      <c r="E229" s="181"/>
      <c r="F229" s="181"/>
      <c r="G229" s="181"/>
      <c r="H229" s="181"/>
      <c r="I229" s="181"/>
      <c r="J229" s="181"/>
      <c r="K229" s="181"/>
      <c r="L229" s="181"/>
      <c r="M229" s="181"/>
      <c r="N229" s="181"/>
      <c r="O229" s="182" t="str">
        <f t="shared" si="9"/>
        <v/>
      </c>
      <c r="Q229" s="75">
        <v>219</v>
      </c>
      <c r="R229" s="189" t="str">
        <v/>
      </c>
      <c r="S229" s="189" t="str">
        <f>IF($R229="","",IF($R229-発電計画!E$33&gt;発電計画!E$19,発電計画!E$19,$R229-発電計画!E$33))</f>
        <v/>
      </c>
      <c r="T229" s="189" t="str">
        <f>IF($R229="","",IF($R229-発電計画!F$33&gt;発電計画!F$19,発電計画!F$19,$R229-発電計画!F$33))</f>
        <v/>
      </c>
      <c r="U229" s="185" t="str">
        <f>IF($R229="","",IF($R229-発電計画!G$33&gt;発電計画!G$19,発電計画!G$19,$R229-発電計画!G$33))</f>
        <v/>
      </c>
      <c r="V229" s="74"/>
      <c r="W229" s="188"/>
      <c r="X229" s="23"/>
      <c r="Y229" s="188"/>
      <c r="Z229" s="23"/>
      <c r="AA229" s="188"/>
      <c r="AB229" s="23"/>
      <c r="AC229" s="188"/>
      <c r="AD229" s="23"/>
      <c r="AE229" s="188"/>
      <c r="AF229" s="23"/>
      <c r="AG229" s="188"/>
    </row>
    <row r="230" spans="1:33" ht="20.100000000000001" customHeight="1">
      <c r="A230" s="21" t="e">
        <f>_xlfn.RANK.EQ(O230,$O$11:$O$375)+COUNTIF($O$11:O230,O230)-1</f>
        <v>#VALUE!</v>
      </c>
      <c r="C230" s="67">
        <v>45870</v>
      </c>
      <c r="D230" s="20">
        <v>45877</v>
      </c>
      <c r="E230" s="181"/>
      <c r="F230" s="181"/>
      <c r="G230" s="181"/>
      <c r="H230" s="181"/>
      <c r="I230" s="181"/>
      <c r="J230" s="181"/>
      <c r="K230" s="181"/>
      <c r="L230" s="181"/>
      <c r="M230" s="181"/>
      <c r="N230" s="181"/>
      <c r="O230" s="182" t="str">
        <f t="shared" si="9"/>
        <v/>
      </c>
      <c r="Q230" s="75">
        <v>220</v>
      </c>
      <c r="R230" s="189" t="str">
        <v/>
      </c>
      <c r="S230" s="189" t="str">
        <f>IF($R230="","",IF($R230-発電計画!E$33&gt;発電計画!E$19,発電計画!E$19,$R230-発電計画!E$33))</f>
        <v/>
      </c>
      <c r="T230" s="189" t="str">
        <f>IF($R230="","",IF($R230-発電計画!F$33&gt;発電計画!F$19,発電計画!F$19,$R230-発電計画!F$33))</f>
        <v/>
      </c>
      <c r="U230" s="185" t="str">
        <f>IF($R230="","",IF($R230-発電計画!G$33&gt;発電計画!G$19,発電計画!G$19,$R230-発電計画!G$33))</f>
        <v/>
      </c>
      <c r="V230" s="74"/>
      <c r="W230" s="188"/>
      <c r="X230" s="23"/>
      <c r="Y230" s="188"/>
      <c r="Z230" s="23"/>
      <c r="AA230" s="188"/>
      <c r="AB230" s="23"/>
      <c r="AC230" s="188"/>
      <c r="AD230" s="23"/>
      <c r="AE230" s="188"/>
      <c r="AF230" s="23"/>
      <c r="AG230" s="188"/>
    </row>
    <row r="231" spans="1:33" ht="20.100000000000001" customHeight="1">
      <c r="A231" s="21" t="e">
        <f>_xlfn.RANK.EQ(O231,$O$11:$O$375)+COUNTIF($O$11:O231,O231)-1</f>
        <v>#VALUE!</v>
      </c>
      <c r="C231" s="67">
        <v>45870</v>
      </c>
      <c r="D231" s="20">
        <v>45878</v>
      </c>
      <c r="E231" s="181"/>
      <c r="F231" s="181"/>
      <c r="G231" s="181"/>
      <c r="H231" s="181"/>
      <c r="I231" s="181"/>
      <c r="J231" s="181"/>
      <c r="K231" s="181"/>
      <c r="L231" s="181"/>
      <c r="M231" s="181"/>
      <c r="N231" s="181"/>
      <c r="O231" s="182" t="str">
        <f t="shared" si="9"/>
        <v/>
      </c>
      <c r="Q231" s="75">
        <v>221</v>
      </c>
      <c r="R231" s="189" t="str">
        <v/>
      </c>
      <c r="S231" s="189" t="str">
        <f>IF($R231="","",IF($R231-発電計画!E$33&gt;発電計画!E$19,発電計画!E$19,$R231-発電計画!E$33))</f>
        <v/>
      </c>
      <c r="T231" s="189" t="str">
        <f>IF($R231="","",IF($R231-発電計画!F$33&gt;発電計画!F$19,発電計画!F$19,$R231-発電計画!F$33))</f>
        <v/>
      </c>
      <c r="U231" s="185" t="str">
        <f>IF($R231="","",IF($R231-発電計画!G$33&gt;発電計画!G$19,発電計画!G$19,$R231-発電計画!G$33))</f>
        <v/>
      </c>
      <c r="V231" s="74"/>
      <c r="W231" s="188"/>
      <c r="X231" s="23"/>
      <c r="Y231" s="188"/>
      <c r="Z231" s="23"/>
      <c r="AA231" s="188"/>
      <c r="AB231" s="23"/>
      <c r="AC231" s="188"/>
      <c r="AD231" s="23"/>
      <c r="AE231" s="188"/>
      <c r="AF231" s="23"/>
      <c r="AG231" s="188"/>
    </row>
    <row r="232" spans="1:33" ht="20.100000000000001" customHeight="1">
      <c r="A232" s="21" t="e">
        <f>_xlfn.RANK.EQ(O232,$O$11:$O$375)+COUNTIF($O$11:O232,O232)-1</f>
        <v>#VALUE!</v>
      </c>
      <c r="C232" s="67">
        <v>45870</v>
      </c>
      <c r="D232" s="20">
        <v>45879</v>
      </c>
      <c r="E232" s="181"/>
      <c r="F232" s="181"/>
      <c r="G232" s="181"/>
      <c r="H232" s="181"/>
      <c r="I232" s="181"/>
      <c r="J232" s="181"/>
      <c r="K232" s="181"/>
      <c r="L232" s="181"/>
      <c r="M232" s="181"/>
      <c r="N232" s="181"/>
      <c r="O232" s="182" t="str">
        <f t="shared" si="9"/>
        <v/>
      </c>
      <c r="Q232" s="75">
        <v>222</v>
      </c>
      <c r="R232" s="189" t="str">
        <v/>
      </c>
      <c r="S232" s="189" t="str">
        <f>IF($R232="","",IF($R232-発電計画!E$33&gt;発電計画!E$19,発電計画!E$19,$R232-発電計画!E$33))</f>
        <v/>
      </c>
      <c r="T232" s="189" t="str">
        <f>IF($R232="","",IF($R232-発電計画!F$33&gt;発電計画!F$19,発電計画!F$19,$R232-発電計画!F$33))</f>
        <v/>
      </c>
      <c r="U232" s="185" t="str">
        <f>IF($R232="","",IF($R232-発電計画!G$33&gt;発電計画!G$19,発電計画!G$19,$R232-発電計画!G$33))</f>
        <v/>
      </c>
      <c r="V232" s="74"/>
      <c r="W232" s="188"/>
      <c r="X232" s="23"/>
      <c r="Y232" s="188"/>
      <c r="Z232" s="23"/>
      <c r="AA232" s="188"/>
      <c r="AB232" s="23"/>
      <c r="AC232" s="188"/>
      <c r="AD232" s="23"/>
      <c r="AE232" s="188"/>
      <c r="AF232" s="23"/>
      <c r="AG232" s="188"/>
    </row>
    <row r="233" spans="1:33" ht="20.100000000000001" customHeight="1">
      <c r="A233" s="21" t="e">
        <f>_xlfn.RANK.EQ(O233,$O$11:$O$375)+COUNTIF($O$11:O233,O233)-1</f>
        <v>#VALUE!</v>
      </c>
      <c r="C233" s="67">
        <v>45870</v>
      </c>
      <c r="D233" s="20">
        <v>45880</v>
      </c>
      <c r="E233" s="181"/>
      <c r="F233" s="181"/>
      <c r="G233" s="181"/>
      <c r="H233" s="181"/>
      <c r="I233" s="181"/>
      <c r="J233" s="181"/>
      <c r="K233" s="181"/>
      <c r="L233" s="181"/>
      <c r="M233" s="181"/>
      <c r="N233" s="181"/>
      <c r="O233" s="182" t="str">
        <f t="shared" si="9"/>
        <v/>
      </c>
      <c r="Q233" s="75">
        <v>223</v>
      </c>
      <c r="R233" s="189" t="str">
        <v/>
      </c>
      <c r="S233" s="189" t="str">
        <f>IF($R233="","",IF($R233-発電計画!E$33&gt;発電計画!E$19,発電計画!E$19,$R233-発電計画!E$33))</f>
        <v/>
      </c>
      <c r="T233" s="189" t="str">
        <f>IF($R233="","",IF($R233-発電計画!F$33&gt;発電計画!F$19,発電計画!F$19,$R233-発電計画!F$33))</f>
        <v/>
      </c>
      <c r="U233" s="185" t="str">
        <f>IF($R233="","",IF($R233-発電計画!G$33&gt;発電計画!G$19,発電計画!G$19,$R233-発電計画!G$33))</f>
        <v/>
      </c>
      <c r="V233" s="74"/>
      <c r="W233" s="188"/>
      <c r="X233" s="23"/>
      <c r="Y233" s="188"/>
      <c r="Z233" s="23"/>
      <c r="AA233" s="188"/>
      <c r="AB233" s="23"/>
      <c r="AC233" s="188"/>
      <c r="AD233" s="23"/>
      <c r="AE233" s="188"/>
      <c r="AF233" s="23"/>
      <c r="AG233" s="188"/>
    </row>
    <row r="234" spans="1:33" ht="20.100000000000001" customHeight="1">
      <c r="A234" s="21" t="e">
        <f>_xlfn.RANK.EQ(O234,$O$11:$O$375)+COUNTIF($O$11:O234,O234)-1</f>
        <v>#VALUE!</v>
      </c>
      <c r="C234" s="67">
        <v>45870</v>
      </c>
      <c r="D234" s="20">
        <v>45881</v>
      </c>
      <c r="E234" s="181"/>
      <c r="F234" s="181"/>
      <c r="G234" s="181"/>
      <c r="H234" s="181"/>
      <c r="I234" s="181"/>
      <c r="J234" s="181"/>
      <c r="K234" s="181"/>
      <c r="L234" s="181"/>
      <c r="M234" s="181"/>
      <c r="N234" s="181"/>
      <c r="O234" s="182" t="str">
        <f t="shared" si="9"/>
        <v/>
      </c>
      <c r="Q234" s="75">
        <v>224</v>
      </c>
      <c r="R234" s="189" t="str">
        <v/>
      </c>
      <c r="S234" s="189" t="str">
        <f>IF($R234="","",IF($R234-発電計画!E$33&gt;発電計画!E$19,発電計画!E$19,$R234-発電計画!E$33))</f>
        <v/>
      </c>
      <c r="T234" s="189" t="str">
        <f>IF($R234="","",IF($R234-発電計画!F$33&gt;発電計画!F$19,発電計画!F$19,$R234-発電計画!F$33))</f>
        <v/>
      </c>
      <c r="U234" s="185" t="str">
        <f>IF($R234="","",IF($R234-発電計画!G$33&gt;発電計画!G$19,発電計画!G$19,$R234-発電計画!G$33))</f>
        <v/>
      </c>
      <c r="V234" s="74"/>
      <c r="W234" s="188"/>
      <c r="X234" s="23"/>
      <c r="Y234" s="188"/>
      <c r="Z234" s="23"/>
      <c r="AA234" s="188"/>
      <c r="AB234" s="23"/>
      <c r="AC234" s="188"/>
      <c r="AD234" s="23"/>
      <c r="AE234" s="188"/>
      <c r="AF234" s="23"/>
      <c r="AG234" s="188"/>
    </row>
    <row r="235" spans="1:33" ht="20.100000000000001" customHeight="1">
      <c r="A235" s="21" t="e">
        <f>_xlfn.RANK.EQ(O235,$O$11:$O$375)+COUNTIF($O$11:O235,O235)-1</f>
        <v>#VALUE!</v>
      </c>
      <c r="C235" s="67">
        <v>45870</v>
      </c>
      <c r="D235" s="20">
        <v>45882</v>
      </c>
      <c r="E235" s="181"/>
      <c r="F235" s="181"/>
      <c r="G235" s="181"/>
      <c r="H235" s="181"/>
      <c r="I235" s="181"/>
      <c r="J235" s="181"/>
      <c r="K235" s="181"/>
      <c r="L235" s="181"/>
      <c r="M235" s="181"/>
      <c r="N235" s="181"/>
      <c r="O235" s="182" t="str">
        <f t="shared" si="9"/>
        <v/>
      </c>
      <c r="Q235" s="75">
        <v>225</v>
      </c>
      <c r="R235" s="189" t="str">
        <v/>
      </c>
      <c r="S235" s="189" t="str">
        <f>IF($R235="","",IF($R235-発電計画!E$33&gt;発電計画!E$19,発電計画!E$19,$R235-発電計画!E$33))</f>
        <v/>
      </c>
      <c r="T235" s="189" t="str">
        <f>IF($R235="","",IF($R235-発電計画!F$33&gt;発電計画!F$19,発電計画!F$19,$R235-発電計画!F$33))</f>
        <v/>
      </c>
      <c r="U235" s="185" t="str">
        <f>IF($R235="","",IF($R235-発電計画!G$33&gt;発電計画!G$19,発電計画!G$19,$R235-発電計画!G$33))</f>
        <v/>
      </c>
      <c r="V235" s="74"/>
      <c r="W235" s="188"/>
      <c r="X235" s="23"/>
      <c r="Y235" s="188"/>
      <c r="Z235" s="23"/>
      <c r="AA235" s="188"/>
      <c r="AB235" s="23"/>
      <c r="AC235" s="188"/>
      <c r="AD235" s="23"/>
      <c r="AE235" s="188"/>
      <c r="AF235" s="23"/>
      <c r="AG235" s="188"/>
    </row>
    <row r="236" spans="1:33" ht="20.100000000000001" customHeight="1">
      <c r="A236" s="21" t="e">
        <f>_xlfn.RANK.EQ(O236,$O$11:$O$375)+COUNTIF($O$11:O236,O236)-1</f>
        <v>#VALUE!</v>
      </c>
      <c r="C236" s="67">
        <v>45870</v>
      </c>
      <c r="D236" s="20">
        <v>45883</v>
      </c>
      <c r="E236" s="181"/>
      <c r="F236" s="181"/>
      <c r="G236" s="181"/>
      <c r="H236" s="181"/>
      <c r="I236" s="181"/>
      <c r="J236" s="181"/>
      <c r="K236" s="181"/>
      <c r="L236" s="181"/>
      <c r="M236" s="181"/>
      <c r="N236" s="181"/>
      <c r="O236" s="182" t="str">
        <f t="shared" si="9"/>
        <v/>
      </c>
      <c r="Q236" s="75">
        <v>226</v>
      </c>
      <c r="R236" s="189" t="str">
        <v/>
      </c>
      <c r="S236" s="189" t="str">
        <f>IF($R236="","",IF($R236-発電計画!E$33&gt;発電計画!E$19,発電計画!E$19,$R236-発電計画!E$33))</f>
        <v/>
      </c>
      <c r="T236" s="189" t="str">
        <f>IF($R236="","",IF($R236-発電計画!F$33&gt;発電計画!F$19,発電計画!F$19,$R236-発電計画!F$33))</f>
        <v/>
      </c>
      <c r="U236" s="185" t="str">
        <f>IF($R236="","",IF($R236-発電計画!G$33&gt;発電計画!G$19,発電計画!G$19,$R236-発電計画!G$33))</f>
        <v/>
      </c>
      <c r="V236" s="74"/>
      <c r="W236" s="188"/>
      <c r="X236" s="23"/>
      <c r="Y236" s="188"/>
      <c r="Z236" s="23"/>
      <c r="AA236" s="188"/>
      <c r="AB236" s="23"/>
      <c r="AC236" s="188"/>
      <c r="AD236" s="23"/>
      <c r="AE236" s="188"/>
      <c r="AF236" s="23"/>
      <c r="AG236" s="188"/>
    </row>
    <row r="237" spans="1:33" ht="20.100000000000001" customHeight="1">
      <c r="A237" s="21" t="e">
        <f>_xlfn.RANK.EQ(O237,$O$11:$O$375)+COUNTIF($O$11:O237,O237)-1</f>
        <v>#VALUE!</v>
      </c>
      <c r="C237" s="67">
        <v>45870</v>
      </c>
      <c r="D237" s="20">
        <v>45884</v>
      </c>
      <c r="E237" s="181"/>
      <c r="F237" s="181"/>
      <c r="G237" s="181"/>
      <c r="H237" s="181"/>
      <c r="I237" s="181"/>
      <c r="J237" s="181"/>
      <c r="K237" s="181"/>
      <c r="L237" s="181"/>
      <c r="M237" s="181"/>
      <c r="N237" s="181"/>
      <c r="O237" s="182" t="str">
        <f t="shared" si="9"/>
        <v/>
      </c>
      <c r="Q237" s="75">
        <v>227</v>
      </c>
      <c r="R237" s="189" t="str">
        <v/>
      </c>
      <c r="S237" s="189" t="str">
        <f>IF($R237="","",IF($R237-発電計画!E$33&gt;発電計画!E$19,発電計画!E$19,$R237-発電計画!E$33))</f>
        <v/>
      </c>
      <c r="T237" s="189" t="str">
        <f>IF($R237="","",IF($R237-発電計画!F$33&gt;発電計画!F$19,発電計画!F$19,$R237-発電計画!F$33))</f>
        <v/>
      </c>
      <c r="U237" s="185" t="str">
        <f>IF($R237="","",IF($R237-発電計画!G$33&gt;発電計画!G$19,発電計画!G$19,$R237-発電計画!G$33))</f>
        <v/>
      </c>
      <c r="V237" s="74"/>
      <c r="W237" s="188"/>
      <c r="X237" s="23"/>
      <c r="Y237" s="188"/>
      <c r="Z237" s="23"/>
      <c r="AA237" s="188"/>
      <c r="AB237" s="23"/>
      <c r="AC237" s="188"/>
      <c r="AD237" s="23"/>
      <c r="AE237" s="188"/>
      <c r="AF237" s="23"/>
      <c r="AG237" s="188"/>
    </row>
    <row r="238" spans="1:33" ht="20.100000000000001" customHeight="1">
      <c r="A238" s="21" t="e">
        <f>_xlfn.RANK.EQ(O238,$O$11:$O$375)+COUNTIF($O$11:O238,O238)-1</f>
        <v>#VALUE!</v>
      </c>
      <c r="C238" s="67">
        <v>45870</v>
      </c>
      <c r="D238" s="20">
        <v>45885</v>
      </c>
      <c r="E238" s="181"/>
      <c r="F238" s="181"/>
      <c r="G238" s="181"/>
      <c r="H238" s="181"/>
      <c r="I238" s="181"/>
      <c r="J238" s="181"/>
      <c r="K238" s="181"/>
      <c r="L238" s="181"/>
      <c r="M238" s="181"/>
      <c r="N238" s="181"/>
      <c r="O238" s="182" t="str">
        <f t="shared" si="9"/>
        <v/>
      </c>
      <c r="Q238" s="75">
        <v>228</v>
      </c>
      <c r="R238" s="189" t="str">
        <v/>
      </c>
      <c r="S238" s="189" t="str">
        <f>IF($R238="","",IF($R238-発電計画!E$33&gt;発電計画!E$19,発電計画!E$19,$R238-発電計画!E$33))</f>
        <v/>
      </c>
      <c r="T238" s="189" t="str">
        <f>IF($R238="","",IF($R238-発電計画!F$33&gt;発電計画!F$19,発電計画!F$19,$R238-発電計画!F$33))</f>
        <v/>
      </c>
      <c r="U238" s="185" t="str">
        <f>IF($R238="","",IF($R238-発電計画!G$33&gt;発電計画!G$19,発電計画!G$19,$R238-発電計画!G$33))</f>
        <v/>
      </c>
      <c r="V238" s="74"/>
      <c r="W238" s="188"/>
      <c r="X238" s="23"/>
      <c r="Y238" s="188"/>
      <c r="Z238" s="23"/>
      <c r="AA238" s="188"/>
      <c r="AB238" s="23"/>
      <c r="AC238" s="188"/>
      <c r="AD238" s="23"/>
      <c r="AE238" s="188"/>
      <c r="AF238" s="23"/>
      <c r="AG238" s="188"/>
    </row>
    <row r="239" spans="1:33" ht="20.100000000000001" customHeight="1">
      <c r="A239" s="21" t="e">
        <f>_xlfn.RANK.EQ(O239,$O$11:$O$375)+COUNTIF($O$11:O239,O239)-1</f>
        <v>#VALUE!</v>
      </c>
      <c r="C239" s="67">
        <v>45870</v>
      </c>
      <c r="D239" s="20">
        <v>45886</v>
      </c>
      <c r="E239" s="181"/>
      <c r="F239" s="181"/>
      <c r="G239" s="181"/>
      <c r="H239" s="181"/>
      <c r="I239" s="181"/>
      <c r="J239" s="181"/>
      <c r="K239" s="181"/>
      <c r="L239" s="181"/>
      <c r="M239" s="181"/>
      <c r="N239" s="181"/>
      <c r="O239" s="182" t="str">
        <f t="shared" si="9"/>
        <v/>
      </c>
      <c r="Q239" s="75">
        <v>229</v>
      </c>
      <c r="R239" s="189" t="str">
        <v/>
      </c>
      <c r="S239" s="189" t="str">
        <f>IF($R239="","",IF($R239-発電計画!E$33&gt;発電計画!E$19,発電計画!E$19,$R239-発電計画!E$33))</f>
        <v/>
      </c>
      <c r="T239" s="189" t="str">
        <f>IF($R239="","",IF($R239-発電計画!F$33&gt;発電計画!F$19,発電計画!F$19,$R239-発電計画!F$33))</f>
        <v/>
      </c>
      <c r="U239" s="185" t="str">
        <f>IF($R239="","",IF($R239-発電計画!G$33&gt;発電計画!G$19,発電計画!G$19,$R239-発電計画!G$33))</f>
        <v/>
      </c>
      <c r="V239" s="74"/>
      <c r="W239" s="188"/>
      <c r="X239" s="23"/>
      <c r="Y239" s="188"/>
      <c r="Z239" s="23"/>
      <c r="AA239" s="188"/>
      <c r="AB239" s="23"/>
      <c r="AC239" s="188"/>
      <c r="AD239" s="23"/>
      <c r="AE239" s="188"/>
      <c r="AF239" s="23"/>
      <c r="AG239" s="188"/>
    </row>
    <row r="240" spans="1:33" ht="20.100000000000001" customHeight="1">
      <c r="A240" s="21" t="e">
        <f>_xlfn.RANK.EQ(O240,$O$11:$O$375)+COUNTIF($O$11:O240,O240)-1</f>
        <v>#VALUE!</v>
      </c>
      <c r="C240" s="67">
        <v>45870</v>
      </c>
      <c r="D240" s="20">
        <v>45887</v>
      </c>
      <c r="E240" s="181"/>
      <c r="F240" s="181"/>
      <c r="G240" s="181"/>
      <c r="H240" s="181"/>
      <c r="I240" s="181"/>
      <c r="J240" s="181"/>
      <c r="K240" s="181"/>
      <c r="L240" s="181"/>
      <c r="M240" s="181"/>
      <c r="N240" s="181"/>
      <c r="O240" s="182" t="str">
        <f t="shared" si="9"/>
        <v/>
      </c>
      <c r="Q240" s="75">
        <v>230</v>
      </c>
      <c r="R240" s="189" t="str">
        <v/>
      </c>
      <c r="S240" s="189" t="str">
        <f>IF($R240="","",IF($R240-発電計画!E$33&gt;発電計画!E$19,発電計画!E$19,$R240-発電計画!E$33))</f>
        <v/>
      </c>
      <c r="T240" s="189" t="str">
        <f>IF($R240="","",IF($R240-発電計画!F$33&gt;発電計画!F$19,発電計画!F$19,$R240-発電計画!F$33))</f>
        <v/>
      </c>
      <c r="U240" s="185" t="str">
        <f>IF($R240="","",IF($R240-発電計画!G$33&gt;発電計画!G$19,発電計画!G$19,$R240-発電計画!G$33))</f>
        <v/>
      </c>
      <c r="V240" s="74"/>
      <c r="W240" s="188"/>
      <c r="X240" s="23"/>
      <c r="Y240" s="188"/>
      <c r="Z240" s="23"/>
      <c r="AA240" s="188"/>
      <c r="AB240" s="23"/>
      <c r="AC240" s="188"/>
      <c r="AD240" s="23"/>
      <c r="AE240" s="188"/>
      <c r="AF240" s="23"/>
      <c r="AG240" s="188"/>
    </row>
    <row r="241" spans="1:33" ht="20.100000000000001" customHeight="1">
      <c r="A241" s="21" t="e">
        <f>_xlfn.RANK.EQ(O241,$O$11:$O$375)+COUNTIF($O$11:O241,O241)-1</f>
        <v>#VALUE!</v>
      </c>
      <c r="C241" s="67">
        <v>45870</v>
      </c>
      <c r="D241" s="20">
        <v>45888</v>
      </c>
      <c r="E241" s="181"/>
      <c r="F241" s="181"/>
      <c r="G241" s="181"/>
      <c r="H241" s="181"/>
      <c r="I241" s="181"/>
      <c r="J241" s="181"/>
      <c r="K241" s="181"/>
      <c r="L241" s="181"/>
      <c r="M241" s="181"/>
      <c r="N241" s="181"/>
      <c r="O241" s="182" t="str">
        <f t="shared" si="9"/>
        <v/>
      </c>
      <c r="Q241" s="75">
        <v>231</v>
      </c>
      <c r="R241" s="189" t="str">
        <v/>
      </c>
      <c r="S241" s="189" t="str">
        <f>IF($R241="","",IF($R241-発電計画!E$33&gt;発電計画!E$19,発電計画!E$19,$R241-発電計画!E$33))</f>
        <v/>
      </c>
      <c r="T241" s="189" t="str">
        <f>IF($R241="","",IF($R241-発電計画!F$33&gt;発電計画!F$19,発電計画!F$19,$R241-発電計画!F$33))</f>
        <v/>
      </c>
      <c r="U241" s="185" t="str">
        <f>IF($R241="","",IF($R241-発電計画!G$33&gt;発電計画!G$19,発電計画!G$19,$R241-発電計画!G$33))</f>
        <v/>
      </c>
      <c r="V241" s="74"/>
      <c r="W241" s="188"/>
      <c r="X241" s="23"/>
      <c r="Y241" s="188"/>
      <c r="Z241" s="23"/>
      <c r="AA241" s="188"/>
      <c r="AB241" s="23"/>
      <c r="AC241" s="188"/>
      <c r="AD241" s="23"/>
      <c r="AE241" s="188"/>
      <c r="AF241" s="23"/>
      <c r="AG241" s="188"/>
    </row>
    <row r="242" spans="1:33" ht="20.100000000000001" customHeight="1">
      <c r="A242" s="21" t="e">
        <f>_xlfn.RANK.EQ(O242,$O$11:$O$375)+COUNTIF($O$11:O242,O242)-1</f>
        <v>#VALUE!</v>
      </c>
      <c r="C242" s="67">
        <v>45870</v>
      </c>
      <c r="D242" s="20">
        <v>45889</v>
      </c>
      <c r="E242" s="181"/>
      <c r="F242" s="181"/>
      <c r="G242" s="181"/>
      <c r="H242" s="181"/>
      <c r="I242" s="181"/>
      <c r="J242" s="181"/>
      <c r="K242" s="181"/>
      <c r="L242" s="181"/>
      <c r="M242" s="181"/>
      <c r="N242" s="181"/>
      <c r="O242" s="182" t="str">
        <f t="shared" si="9"/>
        <v/>
      </c>
      <c r="Q242" s="75">
        <v>232</v>
      </c>
      <c r="R242" s="189" t="str">
        <v/>
      </c>
      <c r="S242" s="189" t="str">
        <f>IF($R242="","",IF($R242-発電計画!E$33&gt;発電計画!E$19,発電計画!E$19,$R242-発電計画!E$33))</f>
        <v/>
      </c>
      <c r="T242" s="189" t="str">
        <f>IF($R242="","",IF($R242-発電計画!F$33&gt;発電計画!F$19,発電計画!F$19,$R242-発電計画!F$33))</f>
        <v/>
      </c>
      <c r="U242" s="185" t="str">
        <f>IF($R242="","",IF($R242-発電計画!G$33&gt;発電計画!G$19,発電計画!G$19,$R242-発電計画!G$33))</f>
        <v/>
      </c>
      <c r="V242" s="74"/>
      <c r="W242" s="188"/>
      <c r="X242" s="23"/>
      <c r="Y242" s="188"/>
      <c r="Z242" s="23"/>
      <c r="AA242" s="188"/>
      <c r="AB242" s="23"/>
      <c r="AC242" s="188"/>
      <c r="AD242" s="23"/>
      <c r="AE242" s="188"/>
      <c r="AF242" s="23"/>
      <c r="AG242" s="188"/>
    </row>
    <row r="243" spans="1:33" ht="20.100000000000001" customHeight="1">
      <c r="A243" s="21" t="e">
        <f>_xlfn.RANK.EQ(O243,$O$11:$O$375)+COUNTIF($O$11:O243,O243)-1</f>
        <v>#VALUE!</v>
      </c>
      <c r="C243" s="67">
        <v>45870</v>
      </c>
      <c r="D243" s="20">
        <v>45890</v>
      </c>
      <c r="E243" s="181"/>
      <c r="F243" s="181"/>
      <c r="G243" s="181"/>
      <c r="H243" s="181"/>
      <c r="I243" s="181"/>
      <c r="J243" s="181"/>
      <c r="K243" s="181"/>
      <c r="L243" s="181"/>
      <c r="M243" s="181"/>
      <c r="N243" s="181"/>
      <c r="O243" s="182" t="str">
        <f t="shared" si="9"/>
        <v/>
      </c>
      <c r="Q243" s="75">
        <v>233</v>
      </c>
      <c r="R243" s="189" t="str">
        <v/>
      </c>
      <c r="S243" s="189" t="str">
        <f>IF($R243="","",IF($R243-発電計画!E$33&gt;発電計画!E$19,発電計画!E$19,$R243-発電計画!E$33))</f>
        <v/>
      </c>
      <c r="T243" s="189" t="str">
        <f>IF($R243="","",IF($R243-発電計画!F$33&gt;発電計画!F$19,発電計画!F$19,$R243-発電計画!F$33))</f>
        <v/>
      </c>
      <c r="U243" s="185" t="str">
        <f>IF($R243="","",IF($R243-発電計画!G$33&gt;発電計画!G$19,発電計画!G$19,$R243-発電計画!G$33))</f>
        <v/>
      </c>
      <c r="V243" s="74"/>
      <c r="W243" s="188"/>
      <c r="X243" s="23"/>
      <c r="Y243" s="188"/>
      <c r="Z243" s="23"/>
      <c r="AA243" s="188"/>
      <c r="AB243" s="23"/>
      <c r="AC243" s="188"/>
      <c r="AD243" s="23"/>
      <c r="AE243" s="188"/>
      <c r="AF243" s="23"/>
      <c r="AG243" s="188"/>
    </row>
    <row r="244" spans="1:33" ht="20.100000000000001" customHeight="1">
      <c r="A244" s="21" t="e">
        <f>_xlfn.RANK.EQ(O244,$O$11:$O$375)+COUNTIF($O$11:O244,O244)-1</f>
        <v>#VALUE!</v>
      </c>
      <c r="C244" s="67">
        <v>45870</v>
      </c>
      <c r="D244" s="20">
        <v>45891</v>
      </c>
      <c r="E244" s="181"/>
      <c r="F244" s="181"/>
      <c r="G244" s="181"/>
      <c r="H244" s="181"/>
      <c r="I244" s="181"/>
      <c r="J244" s="181"/>
      <c r="K244" s="181"/>
      <c r="L244" s="181"/>
      <c r="M244" s="181"/>
      <c r="N244" s="181"/>
      <c r="O244" s="182" t="str">
        <f t="shared" si="9"/>
        <v/>
      </c>
      <c r="Q244" s="75">
        <v>234</v>
      </c>
      <c r="R244" s="189" t="str">
        <v/>
      </c>
      <c r="S244" s="189" t="str">
        <f>IF($R244="","",IF($R244-発電計画!E$33&gt;発電計画!E$19,発電計画!E$19,$R244-発電計画!E$33))</f>
        <v/>
      </c>
      <c r="T244" s="189" t="str">
        <f>IF($R244="","",IF($R244-発電計画!F$33&gt;発電計画!F$19,発電計画!F$19,$R244-発電計画!F$33))</f>
        <v/>
      </c>
      <c r="U244" s="185" t="str">
        <f>IF($R244="","",IF($R244-発電計画!G$33&gt;発電計画!G$19,発電計画!G$19,$R244-発電計画!G$33))</f>
        <v/>
      </c>
      <c r="V244" s="74"/>
      <c r="W244" s="188"/>
      <c r="X244" s="23"/>
      <c r="Y244" s="188"/>
      <c r="Z244" s="23"/>
      <c r="AA244" s="188"/>
      <c r="AB244" s="23"/>
      <c r="AC244" s="188"/>
      <c r="AD244" s="23"/>
      <c r="AE244" s="188"/>
      <c r="AF244" s="23"/>
      <c r="AG244" s="188"/>
    </row>
    <row r="245" spans="1:33" ht="20.100000000000001" customHeight="1">
      <c r="A245" s="21" t="e">
        <f>_xlfn.RANK.EQ(O245,$O$11:$O$375)+COUNTIF($O$11:O245,O245)-1</f>
        <v>#VALUE!</v>
      </c>
      <c r="C245" s="67">
        <v>45870</v>
      </c>
      <c r="D245" s="20">
        <v>45892</v>
      </c>
      <c r="E245" s="181"/>
      <c r="F245" s="181"/>
      <c r="G245" s="181"/>
      <c r="H245" s="181"/>
      <c r="I245" s="181"/>
      <c r="J245" s="181"/>
      <c r="K245" s="181"/>
      <c r="L245" s="181"/>
      <c r="M245" s="181"/>
      <c r="N245" s="181"/>
      <c r="O245" s="182" t="str">
        <f t="shared" si="9"/>
        <v/>
      </c>
      <c r="Q245" s="75">
        <v>235</v>
      </c>
      <c r="R245" s="189" t="str">
        <v/>
      </c>
      <c r="S245" s="189" t="str">
        <f>IF($R245="","",IF($R245-発電計画!E$33&gt;発電計画!E$19,発電計画!E$19,$R245-発電計画!E$33))</f>
        <v/>
      </c>
      <c r="T245" s="189" t="str">
        <f>IF($R245="","",IF($R245-発電計画!F$33&gt;発電計画!F$19,発電計画!F$19,$R245-発電計画!F$33))</f>
        <v/>
      </c>
      <c r="U245" s="185" t="str">
        <f>IF($R245="","",IF($R245-発電計画!G$33&gt;発電計画!G$19,発電計画!G$19,$R245-発電計画!G$33))</f>
        <v/>
      </c>
      <c r="V245" s="74"/>
      <c r="W245" s="188"/>
      <c r="X245" s="23"/>
      <c r="Y245" s="188"/>
      <c r="Z245" s="23"/>
      <c r="AA245" s="188"/>
      <c r="AB245" s="23"/>
      <c r="AC245" s="188"/>
      <c r="AD245" s="23"/>
      <c r="AE245" s="188"/>
      <c r="AF245" s="23"/>
      <c r="AG245" s="188"/>
    </row>
    <row r="246" spans="1:33" ht="20.100000000000001" customHeight="1">
      <c r="A246" s="21" t="e">
        <f>_xlfn.RANK.EQ(O246,$O$11:$O$375)+COUNTIF($O$11:O246,O246)-1</f>
        <v>#VALUE!</v>
      </c>
      <c r="C246" s="67">
        <v>45870</v>
      </c>
      <c r="D246" s="20">
        <v>45893</v>
      </c>
      <c r="E246" s="181"/>
      <c r="F246" s="181"/>
      <c r="G246" s="181"/>
      <c r="H246" s="181"/>
      <c r="I246" s="181"/>
      <c r="J246" s="181"/>
      <c r="K246" s="181"/>
      <c r="L246" s="181"/>
      <c r="M246" s="181"/>
      <c r="N246" s="181"/>
      <c r="O246" s="182" t="str">
        <f t="shared" si="9"/>
        <v/>
      </c>
      <c r="Q246" s="75">
        <v>236</v>
      </c>
      <c r="R246" s="189" t="str">
        <v/>
      </c>
      <c r="S246" s="189" t="str">
        <f>IF($R246="","",IF($R246-発電計画!E$33&gt;発電計画!E$19,発電計画!E$19,$R246-発電計画!E$33))</f>
        <v/>
      </c>
      <c r="T246" s="189" t="str">
        <f>IF($R246="","",IF($R246-発電計画!F$33&gt;発電計画!F$19,発電計画!F$19,$R246-発電計画!F$33))</f>
        <v/>
      </c>
      <c r="U246" s="185" t="str">
        <f>IF($R246="","",IF($R246-発電計画!G$33&gt;発電計画!G$19,発電計画!G$19,$R246-発電計画!G$33))</f>
        <v/>
      </c>
      <c r="V246" s="74"/>
      <c r="W246" s="188"/>
      <c r="X246" s="23"/>
      <c r="Y246" s="188"/>
      <c r="Z246" s="23"/>
      <c r="AA246" s="188"/>
      <c r="AB246" s="23"/>
      <c r="AC246" s="188"/>
      <c r="AD246" s="23"/>
      <c r="AE246" s="188"/>
      <c r="AF246" s="23"/>
      <c r="AG246" s="188"/>
    </row>
    <row r="247" spans="1:33" ht="20.100000000000001" customHeight="1">
      <c r="A247" s="21" t="e">
        <f>_xlfn.RANK.EQ(O247,$O$11:$O$375)+COUNTIF($O$11:O247,O247)-1</f>
        <v>#VALUE!</v>
      </c>
      <c r="C247" s="67">
        <v>45870</v>
      </c>
      <c r="D247" s="20">
        <v>45894</v>
      </c>
      <c r="E247" s="181"/>
      <c r="F247" s="181"/>
      <c r="G247" s="181"/>
      <c r="H247" s="181"/>
      <c r="I247" s="181"/>
      <c r="J247" s="181"/>
      <c r="K247" s="181"/>
      <c r="L247" s="181"/>
      <c r="M247" s="181"/>
      <c r="N247" s="181"/>
      <c r="O247" s="182" t="str">
        <f t="shared" si="9"/>
        <v/>
      </c>
      <c r="Q247" s="75">
        <v>237</v>
      </c>
      <c r="R247" s="189" t="str">
        <v/>
      </c>
      <c r="S247" s="189" t="str">
        <f>IF($R247="","",IF($R247-発電計画!E$33&gt;発電計画!E$19,発電計画!E$19,$R247-発電計画!E$33))</f>
        <v/>
      </c>
      <c r="T247" s="189" t="str">
        <f>IF($R247="","",IF($R247-発電計画!F$33&gt;発電計画!F$19,発電計画!F$19,$R247-発電計画!F$33))</f>
        <v/>
      </c>
      <c r="U247" s="185" t="str">
        <f>IF($R247="","",IF($R247-発電計画!G$33&gt;発電計画!G$19,発電計画!G$19,$R247-発電計画!G$33))</f>
        <v/>
      </c>
      <c r="V247" s="74"/>
      <c r="W247" s="188"/>
      <c r="X247" s="23"/>
      <c r="Y247" s="188"/>
      <c r="Z247" s="23"/>
      <c r="AA247" s="188"/>
      <c r="AB247" s="23"/>
      <c r="AC247" s="188"/>
      <c r="AD247" s="23"/>
      <c r="AE247" s="188"/>
      <c r="AF247" s="23"/>
      <c r="AG247" s="188"/>
    </row>
    <row r="248" spans="1:33" ht="20.100000000000001" customHeight="1">
      <c r="A248" s="21" t="e">
        <f>_xlfn.RANK.EQ(O248,$O$11:$O$375)+COUNTIF($O$11:O248,O248)-1</f>
        <v>#VALUE!</v>
      </c>
      <c r="C248" s="67">
        <v>45870</v>
      </c>
      <c r="D248" s="20">
        <v>45895</v>
      </c>
      <c r="E248" s="181"/>
      <c r="F248" s="181"/>
      <c r="G248" s="181"/>
      <c r="H248" s="181"/>
      <c r="I248" s="181"/>
      <c r="J248" s="181"/>
      <c r="K248" s="181"/>
      <c r="L248" s="181"/>
      <c r="M248" s="181"/>
      <c r="N248" s="181"/>
      <c r="O248" s="182" t="str">
        <f t="shared" si="9"/>
        <v/>
      </c>
      <c r="Q248" s="75">
        <v>238</v>
      </c>
      <c r="R248" s="189" t="str">
        <v/>
      </c>
      <c r="S248" s="189" t="str">
        <f>IF($R248="","",IF($R248-発電計画!E$33&gt;発電計画!E$19,発電計画!E$19,$R248-発電計画!E$33))</f>
        <v/>
      </c>
      <c r="T248" s="189" t="str">
        <f>IF($R248="","",IF($R248-発電計画!F$33&gt;発電計画!F$19,発電計画!F$19,$R248-発電計画!F$33))</f>
        <v/>
      </c>
      <c r="U248" s="185" t="str">
        <f>IF($R248="","",IF($R248-発電計画!G$33&gt;発電計画!G$19,発電計画!G$19,$R248-発電計画!G$33))</f>
        <v/>
      </c>
      <c r="V248" s="74"/>
      <c r="W248" s="188"/>
      <c r="X248" s="23"/>
      <c r="Y248" s="188"/>
      <c r="Z248" s="23"/>
      <c r="AA248" s="188"/>
      <c r="AB248" s="23"/>
      <c r="AC248" s="188"/>
      <c r="AD248" s="23"/>
      <c r="AE248" s="188"/>
      <c r="AF248" s="23"/>
      <c r="AG248" s="188"/>
    </row>
    <row r="249" spans="1:33" ht="20.100000000000001" customHeight="1">
      <c r="A249" s="21" t="e">
        <f>_xlfn.RANK.EQ(O249,$O$11:$O$375)+COUNTIF($O$11:O249,O249)-1</f>
        <v>#VALUE!</v>
      </c>
      <c r="C249" s="67">
        <v>45870</v>
      </c>
      <c r="D249" s="20">
        <v>45896</v>
      </c>
      <c r="E249" s="181"/>
      <c r="F249" s="181"/>
      <c r="G249" s="181"/>
      <c r="H249" s="181"/>
      <c r="I249" s="181"/>
      <c r="J249" s="181"/>
      <c r="K249" s="181"/>
      <c r="L249" s="181"/>
      <c r="M249" s="181"/>
      <c r="N249" s="181"/>
      <c r="O249" s="182" t="str">
        <f t="shared" si="9"/>
        <v/>
      </c>
      <c r="Q249" s="75">
        <v>239</v>
      </c>
      <c r="R249" s="189" t="str">
        <v/>
      </c>
      <c r="S249" s="189" t="str">
        <f>IF($R249="","",IF($R249-発電計画!E$33&gt;発電計画!E$19,発電計画!E$19,$R249-発電計画!E$33))</f>
        <v/>
      </c>
      <c r="T249" s="189" t="str">
        <f>IF($R249="","",IF($R249-発電計画!F$33&gt;発電計画!F$19,発電計画!F$19,$R249-発電計画!F$33))</f>
        <v/>
      </c>
      <c r="U249" s="185" t="str">
        <f>IF($R249="","",IF($R249-発電計画!G$33&gt;発電計画!G$19,発電計画!G$19,$R249-発電計画!G$33))</f>
        <v/>
      </c>
      <c r="V249" s="74"/>
      <c r="W249" s="188"/>
      <c r="X249" s="23"/>
      <c r="Y249" s="188"/>
      <c r="Z249" s="23"/>
      <c r="AA249" s="188"/>
      <c r="AB249" s="23"/>
      <c r="AC249" s="188"/>
      <c r="AD249" s="23"/>
      <c r="AE249" s="188"/>
      <c r="AF249" s="23"/>
      <c r="AG249" s="188"/>
    </row>
    <row r="250" spans="1:33" ht="20.100000000000001" customHeight="1">
      <c r="A250" s="21" t="e">
        <f>_xlfn.RANK.EQ(O250,$O$11:$O$375)+COUNTIF($O$11:O250,O250)-1</f>
        <v>#VALUE!</v>
      </c>
      <c r="C250" s="67">
        <v>45870</v>
      </c>
      <c r="D250" s="20">
        <v>45897</v>
      </c>
      <c r="E250" s="181"/>
      <c r="F250" s="181"/>
      <c r="G250" s="181"/>
      <c r="H250" s="181"/>
      <c r="I250" s="181"/>
      <c r="J250" s="181"/>
      <c r="K250" s="181"/>
      <c r="L250" s="181"/>
      <c r="M250" s="181"/>
      <c r="N250" s="181"/>
      <c r="O250" s="182" t="str">
        <f t="shared" si="9"/>
        <v/>
      </c>
      <c r="Q250" s="75">
        <v>240</v>
      </c>
      <c r="R250" s="189" t="str">
        <v/>
      </c>
      <c r="S250" s="189" t="str">
        <f>IF($R250="","",IF($R250-発電計画!E$33&gt;発電計画!E$19,発電計画!E$19,$R250-発電計画!E$33))</f>
        <v/>
      </c>
      <c r="T250" s="189" t="str">
        <f>IF($R250="","",IF($R250-発電計画!F$33&gt;発電計画!F$19,発電計画!F$19,$R250-発電計画!F$33))</f>
        <v/>
      </c>
      <c r="U250" s="185" t="str">
        <f>IF($R250="","",IF($R250-発電計画!G$33&gt;発電計画!G$19,発電計画!G$19,$R250-発電計画!G$33))</f>
        <v/>
      </c>
      <c r="V250" s="74"/>
      <c r="W250" s="188"/>
      <c r="X250" s="23"/>
      <c r="Y250" s="188"/>
      <c r="Z250" s="23"/>
      <c r="AA250" s="188"/>
      <c r="AB250" s="23"/>
      <c r="AC250" s="188"/>
      <c r="AD250" s="23"/>
      <c r="AE250" s="188"/>
      <c r="AF250" s="23"/>
      <c r="AG250" s="188"/>
    </row>
    <row r="251" spans="1:33" ht="20.100000000000001" customHeight="1">
      <c r="A251" s="21" t="e">
        <f>_xlfn.RANK.EQ(O251,$O$11:$O$375)+COUNTIF($O$11:O251,O251)-1</f>
        <v>#VALUE!</v>
      </c>
      <c r="C251" s="67">
        <v>45870</v>
      </c>
      <c r="D251" s="20">
        <v>45898</v>
      </c>
      <c r="E251" s="181"/>
      <c r="F251" s="181"/>
      <c r="G251" s="181"/>
      <c r="H251" s="181"/>
      <c r="I251" s="181"/>
      <c r="J251" s="181"/>
      <c r="K251" s="181"/>
      <c r="L251" s="181"/>
      <c r="M251" s="181"/>
      <c r="N251" s="181"/>
      <c r="O251" s="182" t="str">
        <f t="shared" si="9"/>
        <v/>
      </c>
      <c r="Q251" s="75">
        <v>241</v>
      </c>
      <c r="R251" s="189" t="str">
        <v/>
      </c>
      <c r="S251" s="189" t="str">
        <f>IF($R251="","",IF($R251-発電計画!E$33&gt;発電計画!E$19,発電計画!E$19,$R251-発電計画!E$33))</f>
        <v/>
      </c>
      <c r="T251" s="189" t="str">
        <f>IF($R251="","",IF($R251-発電計画!F$33&gt;発電計画!F$19,発電計画!F$19,$R251-発電計画!F$33))</f>
        <v/>
      </c>
      <c r="U251" s="185" t="str">
        <f>IF($R251="","",IF($R251-発電計画!G$33&gt;発電計画!G$19,発電計画!G$19,$R251-発電計画!G$33))</f>
        <v/>
      </c>
      <c r="V251" s="74"/>
      <c r="W251" s="188"/>
      <c r="X251" s="23"/>
      <c r="Y251" s="188"/>
      <c r="Z251" s="23"/>
      <c r="AA251" s="188"/>
      <c r="AB251" s="23"/>
      <c r="AC251" s="188"/>
      <c r="AD251" s="23"/>
      <c r="AE251" s="188"/>
      <c r="AF251" s="23"/>
      <c r="AG251" s="188"/>
    </row>
    <row r="252" spans="1:33" ht="20.100000000000001" customHeight="1">
      <c r="A252" s="21" t="e">
        <f>_xlfn.RANK.EQ(O252,$O$11:$O$375)+COUNTIF($O$11:O252,O252)-1</f>
        <v>#VALUE!</v>
      </c>
      <c r="C252" s="67">
        <v>45870</v>
      </c>
      <c r="D252" s="20">
        <v>45899</v>
      </c>
      <c r="E252" s="181"/>
      <c r="F252" s="181"/>
      <c r="G252" s="181"/>
      <c r="H252" s="181"/>
      <c r="I252" s="181"/>
      <c r="J252" s="181"/>
      <c r="K252" s="181"/>
      <c r="L252" s="181"/>
      <c r="M252" s="181"/>
      <c r="N252" s="181"/>
      <c r="O252" s="182" t="str">
        <f t="shared" si="9"/>
        <v/>
      </c>
      <c r="Q252" s="75">
        <v>242</v>
      </c>
      <c r="R252" s="189" t="str">
        <v/>
      </c>
      <c r="S252" s="189" t="str">
        <f>IF($R252="","",IF($R252-発電計画!E$33&gt;発電計画!E$19,発電計画!E$19,$R252-発電計画!E$33))</f>
        <v/>
      </c>
      <c r="T252" s="189" t="str">
        <f>IF($R252="","",IF($R252-発電計画!F$33&gt;発電計画!F$19,発電計画!F$19,$R252-発電計画!F$33))</f>
        <v/>
      </c>
      <c r="U252" s="185" t="str">
        <f>IF($R252="","",IF($R252-発電計画!G$33&gt;発電計画!G$19,発電計画!G$19,$R252-発電計画!G$33))</f>
        <v/>
      </c>
      <c r="V252" s="74"/>
      <c r="W252" s="188"/>
      <c r="X252" s="23"/>
      <c r="Y252" s="188"/>
      <c r="Z252" s="23"/>
      <c r="AA252" s="188"/>
      <c r="AB252" s="23"/>
      <c r="AC252" s="188"/>
      <c r="AD252" s="23"/>
      <c r="AE252" s="188"/>
      <c r="AF252" s="23"/>
      <c r="AG252" s="188"/>
    </row>
    <row r="253" spans="1:33" ht="20.100000000000001" customHeight="1">
      <c r="A253" s="21" t="e">
        <f>_xlfn.RANK.EQ(O253,$O$11:$O$375)+COUNTIF($O$11:O253,O253)-1</f>
        <v>#VALUE!</v>
      </c>
      <c r="C253" s="67">
        <v>45870</v>
      </c>
      <c r="D253" s="20">
        <v>45900</v>
      </c>
      <c r="E253" s="181"/>
      <c r="F253" s="181"/>
      <c r="G253" s="181"/>
      <c r="H253" s="181"/>
      <c r="I253" s="181"/>
      <c r="J253" s="181"/>
      <c r="K253" s="181"/>
      <c r="L253" s="181"/>
      <c r="M253" s="181"/>
      <c r="N253" s="181"/>
      <c r="O253" s="182" t="str">
        <f t="shared" si="9"/>
        <v/>
      </c>
      <c r="Q253" s="75">
        <v>243</v>
      </c>
      <c r="R253" s="189" t="str">
        <v/>
      </c>
      <c r="S253" s="189" t="str">
        <f>IF($R253="","",IF($R253-発電計画!E$33&gt;発電計画!E$19,発電計画!E$19,$R253-発電計画!E$33))</f>
        <v/>
      </c>
      <c r="T253" s="189" t="str">
        <f>IF($R253="","",IF($R253-発電計画!F$33&gt;発電計画!F$19,発電計画!F$19,$R253-発電計画!F$33))</f>
        <v/>
      </c>
      <c r="U253" s="185" t="str">
        <f>IF($R253="","",IF($R253-発電計画!G$33&gt;発電計画!G$19,発電計画!G$19,$R253-発電計画!G$33))</f>
        <v/>
      </c>
      <c r="V253" s="74"/>
      <c r="W253" s="188"/>
      <c r="X253" s="23"/>
      <c r="Y253" s="188"/>
      <c r="Z253" s="23"/>
      <c r="AA253" s="188"/>
      <c r="AB253" s="23"/>
      <c r="AC253" s="188"/>
      <c r="AD253" s="23"/>
      <c r="AE253" s="188"/>
      <c r="AF253" s="23"/>
      <c r="AG253" s="188"/>
    </row>
    <row r="254" spans="1:33" ht="20.100000000000001" customHeight="1">
      <c r="A254" s="21" t="e">
        <f>_xlfn.RANK.EQ(O254,$O$11:$O$375)+COUNTIF($O$11:O254,O254)-1</f>
        <v>#VALUE!</v>
      </c>
      <c r="C254" s="67">
        <v>45901</v>
      </c>
      <c r="D254" s="20">
        <v>45901</v>
      </c>
      <c r="E254" s="181"/>
      <c r="F254" s="181"/>
      <c r="G254" s="181"/>
      <c r="H254" s="181"/>
      <c r="I254" s="181"/>
      <c r="J254" s="181"/>
      <c r="K254" s="181"/>
      <c r="L254" s="181"/>
      <c r="M254" s="181"/>
      <c r="N254" s="181"/>
      <c r="O254" s="182" t="str">
        <f t="shared" si="9"/>
        <v/>
      </c>
      <c r="Q254" s="75">
        <v>244</v>
      </c>
      <c r="R254" s="189" t="str">
        <v/>
      </c>
      <c r="S254" s="189" t="str">
        <f>IF($R254="","",IF($R254-発電計画!E$33&gt;発電計画!E$19,発電計画!E$19,$R254-発電計画!E$33))</f>
        <v/>
      </c>
      <c r="T254" s="189" t="str">
        <f>IF($R254="","",IF($R254-発電計画!F$33&gt;発電計画!F$19,発電計画!F$19,$R254-発電計画!F$33))</f>
        <v/>
      </c>
      <c r="U254" s="185" t="str">
        <f>IF($R254="","",IF($R254-発電計画!G$33&gt;発電計画!G$19,発電計画!G$19,$R254-発電計画!G$33))</f>
        <v/>
      </c>
      <c r="V254" s="74"/>
      <c r="W254" s="188"/>
      <c r="X254" s="23"/>
      <c r="Y254" s="188"/>
      <c r="Z254" s="23"/>
      <c r="AA254" s="188"/>
      <c r="AB254" s="23"/>
      <c r="AC254" s="188"/>
      <c r="AD254" s="23"/>
      <c r="AE254" s="188"/>
      <c r="AF254" s="23"/>
      <c r="AG254" s="188"/>
    </row>
    <row r="255" spans="1:33" ht="20.100000000000001" customHeight="1">
      <c r="A255" s="21" t="e">
        <f>_xlfn.RANK.EQ(O255,$O$11:$O$375)+COUNTIF($O$11:O255,O255)-1</f>
        <v>#VALUE!</v>
      </c>
      <c r="C255" s="67">
        <v>45901</v>
      </c>
      <c r="D255" s="20">
        <v>45902</v>
      </c>
      <c r="E255" s="181"/>
      <c r="F255" s="181"/>
      <c r="G255" s="181"/>
      <c r="H255" s="181"/>
      <c r="I255" s="181"/>
      <c r="J255" s="181"/>
      <c r="K255" s="181"/>
      <c r="L255" s="181"/>
      <c r="M255" s="181"/>
      <c r="N255" s="181"/>
      <c r="O255" s="182" t="str">
        <f t="shared" si="9"/>
        <v/>
      </c>
      <c r="Q255" s="75">
        <v>245</v>
      </c>
      <c r="R255" s="189" t="str">
        <v/>
      </c>
      <c r="S255" s="189" t="str">
        <f>IF($R255="","",IF($R255-発電計画!E$33&gt;発電計画!E$19,発電計画!E$19,$R255-発電計画!E$33))</f>
        <v/>
      </c>
      <c r="T255" s="189" t="str">
        <f>IF($R255="","",IF($R255-発電計画!F$33&gt;発電計画!F$19,発電計画!F$19,$R255-発電計画!F$33))</f>
        <v/>
      </c>
      <c r="U255" s="185" t="str">
        <f>IF($R255="","",IF($R255-発電計画!G$33&gt;発電計画!G$19,発電計画!G$19,$R255-発電計画!G$33))</f>
        <v/>
      </c>
      <c r="V255" s="74"/>
      <c r="W255" s="188"/>
      <c r="X255" s="23"/>
      <c r="Y255" s="188"/>
      <c r="Z255" s="23"/>
      <c r="AA255" s="188"/>
      <c r="AB255" s="23"/>
      <c r="AC255" s="188"/>
      <c r="AD255" s="23"/>
      <c r="AE255" s="188"/>
      <c r="AF255" s="23"/>
      <c r="AG255" s="188"/>
    </row>
    <row r="256" spans="1:33" ht="20.100000000000001" customHeight="1">
      <c r="A256" s="21" t="e">
        <f>_xlfn.RANK.EQ(O256,$O$11:$O$375)+COUNTIF($O$11:O256,O256)-1</f>
        <v>#VALUE!</v>
      </c>
      <c r="C256" s="67">
        <v>45901</v>
      </c>
      <c r="D256" s="20">
        <v>45903</v>
      </c>
      <c r="E256" s="181"/>
      <c r="F256" s="181"/>
      <c r="G256" s="181"/>
      <c r="H256" s="181"/>
      <c r="I256" s="181"/>
      <c r="J256" s="181"/>
      <c r="K256" s="181"/>
      <c r="L256" s="181"/>
      <c r="M256" s="181"/>
      <c r="N256" s="181"/>
      <c r="O256" s="182" t="str">
        <f t="shared" si="9"/>
        <v/>
      </c>
      <c r="Q256" s="75">
        <v>246</v>
      </c>
      <c r="R256" s="189" t="str">
        <v/>
      </c>
      <c r="S256" s="189" t="str">
        <f>IF($R256="","",IF($R256-発電計画!E$33&gt;発電計画!E$19,発電計画!E$19,$R256-発電計画!E$33))</f>
        <v/>
      </c>
      <c r="T256" s="189" t="str">
        <f>IF($R256="","",IF($R256-発電計画!F$33&gt;発電計画!F$19,発電計画!F$19,$R256-発電計画!F$33))</f>
        <v/>
      </c>
      <c r="U256" s="185" t="str">
        <f>IF($R256="","",IF($R256-発電計画!G$33&gt;発電計画!G$19,発電計画!G$19,$R256-発電計画!G$33))</f>
        <v/>
      </c>
      <c r="V256" s="74"/>
      <c r="W256" s="188"/>
      <c r="X256" s="23"/>
      <c r="Y256" s="188"/>
      <c r="Z256" s="23"/>
      <c r="AA256" s="188"/>
      <c r="AB256" s="23"/>
      <c r="AC256" s="188"/>
      <c r="AD256" s="23"/>
      <c r="AE256" s="188"/>
      <c r="AF256" s="23"/>
      <c r="AG256" s="188"/>
    </row>
    <row r="257" spans="1:33" ht="20.100000000000001" customHeight="1">
      <c r="A257" s="21" t="e">
        <f>_xlfn.RANK.EQ(O257,$O$11:$O$375)+COUNTIF($O$11:O257,O257)-1</f>
        <v>#VALUE!</v>
      </c>
      <c r="C257" s="67">
        <v>45901</v>
      </c>
      <c r="D257" s="20">
        <v>45904</v>
      </c>
      <c r="E257" s="181"/>
      <c r="F257" s="181"/>
      <c r="G257" s="181"/>
      <c r="H257" s="181"/>
      <c r="I257" s="181"/>
      <c r="J257" s="181"/>
      <c r="K257" s="181"/>
      <c r="L257" s="181"/>
      <c r="M257" s="181"/>
      <c r="N257" s="181"/>
      <c r="O257" s="182" t="str">
        <f t="shared" si="9"/>
        <v/>
      </c>
      <c r="Q257" s="75">
        <v>247</v>
      </c>
      <c r="R257" s="189" t="str">
        <v/>
      </c>
      <c r="S257" s="189" t="str">
        <f>IF($R257="","",IF($R257-発電計画!E$33&gt;発電計画!E$19,発電計画!E$19,$R257-発電計画!E$33))</f>
        <v/>
      </c>
      <c r="T257" s="189" t="str">
        <f>IF($R257="","",IF($R257-発電計画!F$33&gt;発電計画!F$19,発電計画!F$19,$R257-発電計画!F$33))</f>
        <v/>
      </c>
      <c r="U257" s="185" t="str">
        <f>IF($R257="","",IF($R257-発電計画!G$33&gt;発電計画!G$19,発電計画!G$19,$R257-発電計画!G$33))</f>
        <v/>
      </c>
      <c r="V257" s="74"/>
      <c r="W257" s="188"/>
      <c r="X257" s="23"/>
      <c r="Y257" s="188"/>
      <c r="Z257" s="23"/>
      <c r="AA257" s="188"/>
      <c r="AB257" s="23"/>
      <c r="AC257" s="188"/>
      <c r="AD257" s="23"/>
      <c r="AE257" s="188"/>
      <c r="AF257" s="23"/>
      <c r="AG257" s="188"/>
    </row>
    <row r="258" spans="1:33" ht="20.100000000000001" customHeight="1">
      <c r="A258" s="21" t="e">
        <f>_xlfn.RANK.EQ(O258,$O$11:$O$375)+COUNTIF($O$11:O258,O258)-1</f>
        <v>#VALUE!</v>
      </c>
      <c r="C258" s="67">
        <v>45901</v>
      </c>
      <c r="D258" s="20">
        <v>45905</v>
      </c>
      <c r="E258" s="181"/>
      <c r="F258" s="181"/>
      <c r="G258" s="181"/>
      <c r="H258" s="181"/>
      <c r="I258" s="181"/>
      <c r="J258" s="181"/>
      <c r="K258" s="181"/>
      <c r="L258" s="181"/>
      <c r="M258" s="181"/>
      <c r="N258" s="181"/>
      <c r="O258" s="182" t="str">
        <f t="shared" si="9"/>
        <v/>
      </c>
      <c r="Q258" s="75">
        <v>248</v>
      </c>
      <c r="R258" s="189" t="str">
        <v/>
      </c>
      <c r="S258" s="189" t="str">
        <f>IF($R258="","",IF($R258-発電計画!E$33&gt;発電計画!E$19,発電計画!E$19,$R258-発電計画!E$33))</f>
        <v/>
      </c>
      <c r="T258" s="189" t="str">
        <f>IF($R258="","",IF($R258-発電計画!F$33&gt;発電計画!F$19,発電計画!F$19,$R258-発電計画!F$33))</f>
        <v/>
      </c>
      <c r="U258" s="185" t="str">
        <f>IF($R258="","",IF($R258-発電計画!G$33&gt;発電計画!G$19,発電計画!G$19,$R258-発電計画!G$33))</f>
        <v/>
      </c>
      <c r="V258" s="74"/>
      <c r="W258" s="188"/>
      <c r="X258" s="23"/>
      <c r="Y258" s="188"/>
      <c r="Z258" s="23"/>
      <c r="AA258" s="188"/>
      <c r="AB258" s="23"/>
      <c r="AC258" s="188"/>
      <c r="AD258" s="23"/>
      <c r="AE258" s="188"/>
      <c r="AF258" s="23"/>
      <c r="AG258" s="188"/>
    </row>
    <row r="259" spans="1:33" ht="20.100000000000001" customHeight="1">
      <c r="A259" s="21" t="e">
        <f>_xlfn.RANK.EQ(O259,$O$11:$O$375)+COUNTIF($O$11:O259,O259)-1</f>
        <v>#VALUE!</v>
      </c>
      <c r="C259" s="67">
        <v>45901</v>
      </c>
      <c r="D259" s="20">
        <v>45906</v>
      </c>
      <c r="E259" s="181"/>
      <c r="F259" s="181"/>
      <c r="G259" s="181"/>
      <c r="H259" s="181"/>
      <c r="I259" s="181"/>
      <c r="J259" s="181"/>
      <c r="K259" s="181"/>
      <c r="L259" s="181"/>
      <c r="M259" s="181"/>
      <c r="N259" s="181"/>
      <c r="O259" s="182" t="str">
        <f t="shared" si="9"/>
        <v/>
      </c>
      <c r="Q259" s="75">
        <v>249</v>
      </c>
      <c r="R259" s="189" t="str">
        <v/>
      </c>
      <c r="S259" s="189" t="str">
        <f>IF($R259="","",IF($R259-発電計画!E$33&gt;発電計画!E$19,発電計画!E$19,$R259-発電計画!E$33))</f>
        <v/>
      </c>
      <c r="T259" s="189" t="str">
        <f>IF($R259="","",IF($R259-発電計画!F$33&gt;発電計画!F$19,発電計画!F$19,$R259-発電計画!F$33))</f>
        <v/>
      </c>
      <c r="U259" s="185" t="str">
        <f>IF($R259="","",IF($R259-発電計画!G$33&gt;発電計画!G$19,発電計画!G$19,$R259-発電計画!G$33))</f>
        <v/>
      </c>
      <c r="V259" s="74"/>
      <c r="W259" s="188"/>
      <c r="X259" s="23"/>
      <c r="Y259" s="188"/>
      <c r="Z259" s="23"/>
      <c r="AA259" s="188"/>
      <c r="AB259" s="23"/>
      <c r="AC259" s="188"/>
      <c r="AD259" s="23"/>
      <c r="AE259" s="188"/>
      <c r="AF259" s="23"/>
      <c r="AG259" s="188"/>
    </row>
    <row r="260" spans="1:33" ht="20.100000000000001" customHeight="1">
      <c r="A260" s="21" t="e">
        <f>_xlfn.RANK.EQ(O260,$O$11:$O$375)+COUNTIF($O$11:O260,O260)-1</f>
        <v>#VALUE!</v>
      </c>
      <c r="C260" s="67">
        <v>45901</v>
      </c>
      <c r="D260" s="20">
        <v>45907</v>
      </c>
      <c r="E260" s="181"/>
      <c r="F260" s="181"/>
      <c r="G260" s="181"/>
      <c r="H260" s="181"/>
      <c r="I260" s="181"/>
      <c r="J260" s="181"/>
      <c r="K260" s="181"/>
      <c r="L260" s="181"/>
      <c r="M260" s="181"/>
      <c r="N260" s="181"/>
      <c r="O260" s="182" t="str">
        <f t="shared" si="9"/>
        <v/>
      </c>
      <c r="Q260" s="75">
        <v>250</v>
      </c>
      <c r="R260" s="189" t="str">
        <v/>
      </c>
      <c r="S260" s="189" t="str">
        <f>IF($R260="","",IF($R260-発電計画!E$33&gt;発電計画!E$19,発電計画!E$19,$R260-発電計画!E$33))</f>
        <v/>
      </c>
      <c r="T260" s="189" t="str">
        <f>IF($R260="","",IF($R260-発電計画!F$33&gt;発電計画!F$19,発電計画!F$19,$R260-発電計画!F$33))</f>
        <v/>
      </c>
      <c r="U260" s="185" t="str">
        <f>IF($R260="","",IF($R260-発電計画!G$33&gt;発電計画!G$19,発電計画!G$19,$R260-発電計画!G$33))</f>
        <v/>
      </c>
      <c r="V260" s="74"/>
      <c r="W260" s="188"/>
      <c r="X260" s="23"/>
      <c r="Y260" s="188"/>
      <c r="Z260" s="23"/>
      <c r="AA260" s="188"/>
      <c r="AB260" s="23"/>
      <c r="AC260" s="188"/>
      <c r="AD260" s="23"/>
      <c r="AE260" s="188"/>
      <c r="AF260" s="23"/>
      <c r="AG260" s="188"/>
    </row>
    <row r="261" spans="1:33" ht="20.100000000000001" customHeight="1">
      <c r="A261" s="21" t="e">
        <f>_xlfn.RANK.EQ(O261,$O$11:$O$375)+COUNTIF($O$11:O261,O261)-1</f>
        <v>#VALUE!</v>
      </c>
      <c r="C261" s="67">
        <v>45901</v>
      </c>
      <c r="D261" s="20">
        <v>45908</v>
      </c>
      <c r="E261" s="181"/>
      <c r="F261" s="181"/>
      <c r="G261" s="181"/>
      <c r="H261" s="181"/>
      <c r="I261" s="181"/>
      <c r="J261" s="181"/>
      <c r="K261" s="181"/>
      <c r="L261" s="181"/>
      <c r="M261" s="181"/>
      <c r="N261" s="181"/>
      <c r="O261" s="182" t="str">
        <f t="shared" si="9"/>
        <v/>
      </c>
      <c r="Q261" s="75">
        <v>251</v>
      </c>
      <c r="R261" s="189" t="str">
        <v/>
      </c>
      <c r="S261" s="189" t="str">
        <f>IF($R261="","",IF($R261-発電計画!E$33&gt;発電計画!E$19,発電計画!E$19,$R261-発電計画!E$33))</f>
        <v/>
      </c>
      <c r="T261" s="189" t="str">
        <f>IF($R261="","",IF($R261-発電計画!F$33&gt;発電計画!F$19,発電計画!F$19,$R261-発電計画!F$33))</f>
        <v/>
      </c>
      <c r="U261" s="185" t="str">
        <f>IF($R261="","",IF($R261-発電計画!G$33&gt;発電計画!G$19,発電計画!G$19,$R261-発電計画!G$33))</f>
        <v/>
      </c>
      <c r="V261" s="74"/>
      <c r="W261" s="188"/>
      <c r="X261" s="23"/>
      <c r="Y261" s="188"/>
      <c r="Z261" s="23"/>
      <c r="AA261" s="188"/>
      <c r="AB261" s="23"/>
      <c r="AC261" s="188"/>
      <c r="AD261" s="23"/>
      <c r="AE261" s="188"/>
      <c r="AF261" s="23"/>
      <c r="AG261" s="188"/>
    </row>
    <row r="262" spans="1:33" ht="20.100000000000001" customHeight="1">
      <c r="A262" s="21" t="e">
        <f>_xlfn.RANK.EQ(O262,$O$11:$O$375)+COUNTIF($O$11:O262,O262)-1</f>
        <v>#VALUE!</v>
      </c>
      <c r="C262" s="67">
        <v>45901</v>
      </c>
      <c r="D262" s="20">
        <v>45909</v>
      </c>
      <c r="E262" s="181"/>
      <c r="F262" s="181"/>
      <c r="G262" s="181"/>
      <c r="H262" s="181"/>
      <c r="I262" s="181"/>
      <c r="J262" s="181"/>
      <c r="K262" s="181"/>
      <c r="L262" s="181"/>
      <c r="M262" s="181"/>
      <c r="N262" s="181"/>
      <c r="O262" s="182" t="str">
        <f t="shared" si="9"/>
        <v/>
      </c>
      <c r="Q262" s="75">
        <v>252</v>
      </c>
      <c r="R262" s="189" t="str">
        <v/>
      </c>
      <c r="S262" s="189" t="str">
        <f>IF($R262="","",IF($R262-発電計画!E$33&gt;発電計画!E$19,発電計画!E$19,$R262-発電計画!E$33))</f>
        <v/>
      </c>
      <c r="T262" s="189" t="str">
        <f>IF($R262="","",IF($R262-発電計画!F$33&gt;発電計画!F$19,発電計画!F$19,$R262-発電計画!F$33))</f>
        <v/>
      </c>
      <c r="U262" s="185" t="str">
        <f>IF($R262="","",IF($R262-発電計画!G$33&gt;発電計画!G$19,発電計画!G$19,$R262-発電計画!G$33))</f>
        <v/>
      </c>
      <c r="V262" s="74"/>
      <c r="W262" s="188"/>
      <c r="X262" s="23"/>
      <c r="Y262" s="188"/>
      <c r="Z262" s="23"/>
      <c r="AA262" s="188"/>
      <c r="AB262" s="23"/>
      <c r="AC262" s="188"/>
      <c r="AD262" s="23"/>
      <c r="AE262" s="188"/>
      <c r="AF262" s="23"/>
      <c r="AG262" s="188"/>
    </row>
    <row r="263" spans="1:33" ht="20.100000000000001" customHeight="1">
      <c r="A263" s="21" t="e">
        <f>_xlfn.RANK.EQ(O263,$O$11:$O$375)+COUNTIF($O$11:O263,O263)-1</f>
        <v>#VALUE!</v>
      </c>
      <c r="C263" s="67">
        <v>45901</v>
      </c>
      <c r="D263" s="20">
        <v>45910</v>
      </c>
      <c r="E263" s="181"/>
      <c r="F263" s="181"/>
      <c r="G263" s="181"/>
      <c r="H263" s="181"/>
      <c r="I263" s="181"/>
      <c r="J263" s="181"/>
      <c r="K263" s="181"/>
      <c r="L263" s="181"/>
      <c r="M263" s="181"/>
      <c r="N263" s="181"/>
      <c r="O263" s="182" t="str">
        <f t="shared" si="9"/>
        <v/>
      </c>
      <c r="Q263" s="75">
        <v>253</v>
      </c>
      <c r="R263" s="189" t="str">
        <v/>
      </c>
      <c r="S263" s="189" t="str">
        <f>IF($R263="","",IF($R263-発電計画!E$33&gt;発電計画!E$19,発電計画!E$19,$R263-発電計画!E$33))</f>
        <v/>
      </c>
      <c r="T263" s="189" t="str">
        <f>IF($R263="","",IF($R263-発電計画!F$33&gt;発電計画!F$19,発電計画!F$19,$R263-発電計画!F$33))</f>
        <v/>
      </c>
      <c r="U263" s="185" t="str">
        <f>IF($R263="","",IF($R263-発電計画!G$33&gt;発電計画!G$19,発電計画!G$19,$R263-発電計画!G$33))</f>
        <v/>
      </c>
      <c r="V263" s="74"/>
      <c r="W263" s="188"/>
      <c r="X263" s="23"/>
      <c r="Y263" s="188"/>
      <c r="Z263" s="23"/>
      <c r="AA263" s="188"/>
      <c r="AB263" s="23"/>
      <c r="AC263" s="188"/>
      <c r="AD263" s="23"/>
      <c r="AE263" s="188"/>
      <c r="AF263" s="23"/>
      <c r="AG263" s="188"/>
    </row>
    <row r="264" spans="1:33" ht="20.100000000000001" customHeight="1">
      <c r="A264" s="21" t="e">
        <f>_xlfn.RANK.EQ(O264,$O$11:$O$375)+COUNTIF($O$11:O264,O264)-1</f>
        <v>#VALUE!</v>
      </c>
      <c r="C264" s="67">
        <v>45901</v>
      </c>
      <c r="D264" s="20">
        <v>45911</v>
      </c>
      <c r="E264" s="181"/>
      <c r="F264" s="181"/>
      <c r="G264" s="181"/>
      <c r="H264" s="181"/>
      <c r="I264" s="181"/>
      <c r="J264" s="181"/>
      <c r="K264" s="181"/>
      <c r="L264" s="181"/>
      <c r="M264" s="181"/>
      <c r="N264" s="181"/>
      <c r="O264" s="182" t="str">
        <f t="shared" si="9"/>
        <v/>
      </c>
      <c r="Q264" s="75">
        <v>254</v>
      </c>
      <c r="R264" s="189" t="str">
        <v/>
      </c>
      <c r="S264" s="189" t="str">
        <f>IF($R264="","",IF($R264-発電計画!E$33&gt;発電計画!E$19,発電計画!E$19,$R264-発電計画!E$33))</f>
        <v/>
      </c>
      <c r="T264" s="189" t="str">
        <f>IF($R264="","",IF($R264-発電計画!F$33&gt;発電計画!F$19,発電計画!F$19,$R264-発電計画!F$33))</f>
        <v/>
      </c>
      <c r="U264" s="185" t="str">
        <f>IF($R264="","",IF($R264-発電計画!G$33&gt;発電計画!G$19,発電計画!G$19,$R264-発電計画!G$33))</f>
        <v/>
      </c>
      <c r="V264" s="74"/>
      <c r="W264" s="188"/>
      <c r="X264" s="23"/>
      <c r="Y264" s="188"/>
      <c r="Z264" s="23"/>
      <c r="AA264" s="188"/>
      <c r="AB264" s="23"/>
      <c r="AC264" s="188"/>
      <c r="AD264" s="23"/>
      <c r="AE264" s="188"/>
      <c r="AF264" s="23"/>
      <c r="AG264" s="188"/>
    </row>
    <row r="265" spans="1:33" ht="20.100000000000001" customHeight="1">
      <c r="A265" s="21" t="e">
        <f>_xlfn.RANK.EQ(O265,$O$11:$O$375)+COUNTIF($O$11:O265,O265)-1</f>
        <v>#VALUE!</v>
      </c>
      <c r="C265" s="67">
        <v>45901</v>
      </c>
      <c r="D265" s="20">
        <v>45912</v>
      </c>
      <c r="E265" s="181"/>
      <c r="F265" s="181"/>
      <c r="G265" s="181"/>
      <c r="H265" s="181"/>
      <c r="I265" s="181"/>
      <c r="J265" s="181"/>
      <c r="K265" s="181"/>
      <c r="L265" s="181"/>
      <c r="M265" s="181"/>
      <c r="N265" s="181"/>
      <c r="O265" s="182" t="str">
        <f t="shared" si="9"/>
        <v/>
      </c>
      <c r="Q265" s="75">
        <v>255</v>
      </c>
      <c r="R265" s="189" t="str">
        <v/>
      </c>
      <c r="S265" s="189" t="str">
        <f>IF($R265="","",IF($R265-発電計画!E$33&gt;発電計画!E$19,発電計画!E$19,$R265-発電計画!E$33))</f>
        <v/>
      </c>
      <c r="T265" s="189" t="str">
        <f>IF($R265="","",IF($R265-発電計画!F$33&gt;発電計画!F$19,発電計画!F$19,$R265-発電計画!F$33))</f>
        <v/>
      </c>
      <c r="U265" s="185" t="str">
        <f>IF($R265="","",IF($R265-発電計画!G$33&gt;発電計画!G$19,発電計画!G$19,$R265-発電計画!G$33))</f>
        <v/>
      </c>
      <c r="V265" s="74"/>
      <c r="W265" s="188"/>
      <c r="X265" s="23"/>
      <c r="Y265" s="188"/>
      <c r="Z265" s="23"/>
      <c r="AA265" s="188"/>
      <c r="AB265" s="23"/>
      <c r="AC265" s="188"/>
      <c r="AD265" s="23"/>
      <c r="AE265" s="188"/>
      <c r="AF265" s="23"/>
      <c r="AG265" s="188"/>
    </row>
    <row r="266" spans="1:33" ht="20.100000000000001" customHeight="1">
      <c r="A266" s="21" t="e">
        <f>_xlfn.RANK.EQ(O266,$O$11:$O$375)+COUNTIF($O$11:O266,O266)-1</f>
        <v>#VALUE!</v>
      </c>
      <c r="C266" s="67">
        <v>45901</v>
      </c>
      <c r="D266" s="20">
        <v>45913</v>
      </c>
      <c r="E266" s="181"/>
      <c r="F266" s="181"/>
      <c r="G266" s="181"/>
      <c r="H266" s="181"/>
      <c r="I266" s="181"/>
      <c r="J266" s="181"/>
      <c r="K266" s="181"/>
      <c r="L266" s="181"/>
      <c r="M266" s="181"/>
      <c r="N266" s="181"/>
      <c r="O266" s="182" t="str">
        <f t="shared" si="9"/>
        <v/>
      </c>
      <c r="Q266" s="75">
        <v>256</v>
      </c>
      <c r="R266" s="189" t="str">
        <v/>
      </c>
      <c r="S266" s="189" t="str">
        <f>IF($R266="","",IF($R266-発電計画!E$33&gt;発電計画!E$19,発電計画!E$19,$R266-発電計画!E$33))</f>
        <v/>
      </c>
      <c r="T266" s="189" t="str">
        <f>IF($R266="","",IF($R266-発電計画!F$33&gt;発電計画!F$19,発電計画!F$19,$R266-発電計画!F$33))</f>
        <v/>
      </c>
      <c r="U266" s="185" t="str">
        <f>IF($R266="","",IF($R266-発電計画!G$33&gt;発電計画!G$19,発電計画!G$19,$R266-発電計画!G$33))</f>
        <v/>
      </c>
      <c r="V266" s="74"/>
      <c r="W266" s="188"/>
      <c r="X266" s="23"/>
      <c r="Y266" s="188"/>
      <c r="Z266" s="23"/>
      <c r="AA266" s="188"/>
      <c r="AB266" s="23"/>
      <c r="AC266" s="188"/>
      <c r="AD266" s="23"/>
      <c r="AE266" s="188"/>
      <c r="AF266" s="23"/>
      <c r="AG266" s="188"/>
    </row>
    <row r="267" spans="1:33" ht="20.100000000000001" customHeight="1">
      <c r="A267" s="21" t="e">
        <f>_xlfn.RANK.EQ(O267,$O$11:$O$375)+COUNTIF($O$11:O267,O267)-1</f>
        <v>#VALUE!</v>
      </c>
      <c r="C267" s="67">
        <v>45901</v>
      </c>
      <c r="D267" s="20">
        <v>45914</v>
      </c>
      <c r="E267" s="181"/>
      <c r="F267" s="181"/>
      <c r="G267" s="181"/>
      <c r="H267" s="181"/>
      <c r="I267" s="181"/>
      <c r="J267" s="181"/>
      <c r="K267" s="181"/>
      <c r="L267" s="181"/>
      <c r="M267" s="181"/>
      <c r="N267" s="181"/>
      <c r="O267" s="182" t="str">
        <f t="shared" si="9"/>
        <v/>
      </c>
      <c r="Q267" s="75">
        <v>257</v>
      </c>
      <c r="R267" s="189" t="str">
        <v/>
      </c>
      <c r="S267" s="189" t="str">
        <f>IF($R267="","",IF($R267-発電計画!E$33&gt;発電計画!E$19,発電計画!E$19,$R267-発電計画!E$33))</f>
        <v/>
      </c>
      <c r="T267" s="189" t="str">
        <f>IF($R267="","",IF($R267-発電計画!F$33&gt;発電計画!F$19,発電計画!F$19,$R267-発電計画!F$33))</f>
        <v/>
      </c>
      <c r="U267" s="185" t="str">
        <f>IF($R267="","",IF($R267-発電計画!G$33&gt;発電計画!G$19,発電計画!G$19,$R267-発電計画!G$33))</f>
        <v/>
      </c>
      <c r="V267" s="74"/>
      <c r="W267" s="188"/>
      <c r="X267" s="23"/>
      <c r="Y267" s="188"/>
      <c r="Z267" s="23"/>
      <c r="AA267" s="188"/>
      <c r="AB267" s="23"/>
      <c r="AC267" s="188"/>
      <c r="AD267" s="23"/>
      <c r="AE267" s="188"/>
      <c r="AF267" s="23"/>
      <c r="AG267" s="188"/>
    </row>
    <row r="268" spans="1:33" ht="20.100000000000001" customHeight="1">
      <c r="A268" s="21" t="e">
        <f>_xlfn.RANK.EQ(O268,$O$11:$O$375)+COUNTIF($O$11:O268,O268)-1</f>
        <v>#VALUE!</v>
      </c>
      <c r="C268" s="67">
        <v>45901</v>
      </c>
      <c r="D268" s="20">
        <v>45915</v>
      </c>
      <c r="E268" s="181"/>
      <c r="F268" s="181"/>
      <c r="G268" s="181"/>
      <c r="H268" s="181"/>
      <c r="I268" s="181"/>
      <c r="J268" s="181"/>
      <c r="K268" s="181"/>
      <c r="L268" s="181"/>
      <c r="M268" s="181"/>
      <c r="N268" s="181"/>
      <c r="O268" s="182" t="str">
        <f t="shared" ref="O268:O331" si="10">IF($H$6=3,SUM(E268:G268)/3,IF($H$6=5,SUM(E268:I268)/5,IF($H$6=10,SUM(E268:N268)/10,"")))</f>
        <v/>
      </c>
      <c r="Q268" s="75">
        <v>258</v>
      </c>
      <c r="R268" s="189" t="str">
        <v/>
      </c>
      <c r="S268" s="189" t="str">
        <f>IF($R268="","",IF($R268-発電計画!E$33&gt;発電計画!E$19,発電計画!E$19,$R268-発電計画!E$33))</f>
        <v/>
      </c>
      <c r="T268" s="189" t="str">
        <f>IF($R268="","",IF($R268-発電計画!F$33&gt;発電計画!F$19,発電計画!F$19,$R268-発電計画!F$33))</f>
        <v/>
      </c>
      <c r="U268" s="185" t="str">
        <f>IF($R268="","",IF($R268-発電計画!G$33&gt;発電計画!G$19,発電計画!G$19,$R268-発電計画!G$33))</f>
        <v/>
      </c>
      <c r="V268" s="74"/>
      <c r="W268" s="188"/>
      <c r="X268" s="23"/>
      <c r="Y268" s="188"/>
      <c r="Z268" s="23"/>
      <c r="AA268" s="188"/>
      <c r="AB268" s="23"/>
      <c r="AC268" s="188"/>
      <c r="AD268" s="23"/>
      <c r="AE268" s="188"/>
      <c r="AF268" s="23"/>
      <c r="AG268" s="188"/>
    </row>
    <row r="269" spans="1:33" ht="20.100000000000001" customHeight="1">
      <c r="A269" s="21" t="e">
        <f>_xlfn.RANK.EQ(O269,$O$11:$O$375)+COUNTIF($O$11:O269,O269)-1</f>
        <v>#VALUE!</v>
      </c>
      <c r="C269" s="67">
        <v>45901</v>
      </c>
      <c r="D269" s="20">
        <v>45916</v>
      </c>
      <c r="E269" s="181"/>
      <c r="F269" s="181"/>
      <c r="G269" s="181"/>
      <c r="H269" s="181"/>
      <c r="I269" s="181"/>
      <c r="J269" s="181"/>
      <c r="K269" s="181"/>
      <c r="L269" s="181"/>
      <c r="M269" s="181"/>
      <c r="N269" s="181"/>
      <c r="O269" s="182" t="str">
        <f t="shared" si="10"/>
        <v/>
      </c>
      <c r="Q269" s="75">
        <v>259</v>
      </c>
      <c r="R269" s="189" t="str">
        <v/>
      </c>
      <c r="S269" s="189" t="str">
        <f>IF($R269="","",IF($R269-発電計画!E$33&gt;発電計画!E$19,発電計画!E$19,$R269-発電計画!E$33))</f>
        <v/>
      </c>
      <c r="T269" s="189" t="str">
        <f>IF($R269="","",IF($R269-発電計画!F$33&gt;発電計画!F$19,発電計画!F$19,$R269-発電計画!F$33))</f>
        <v/>
      </c>
      <c r="U269" s="185" t="str">
        <f>IF($R269="","",IF($R269-発電計画!G$33&gt;発電計画!G$19,発電計画!G$19,$R269-発電計画!G$33))</f>
        <v/>
      </c>
      <c r="V269" s="74"/>
      <c r="W269" s="188"/>
      <c r="X269" s="23"/>
      <c r="Y269" s="188"/>
      <c r="Z269" s="23"/>
      <c r="AA269" s="188"/>
      <c r="AB269" s="23"/>
      <c r="AC269" s="188"/>
      <c r="AD269" s="23"/>
      <c r="AE269" s="188"/>
      <c r="AF269" s="23"/>
      <c r="AG269" s="188"/>
    </row>
    <row r="270" spans="1:33" ht="20.100000000000001" customHeight="1">
      <c r="A270" s="21" t="e">
        <f>_xlfn.RANK.EQ(O270,$O$11:$O$375)+COUNTIF($O$11:O270,O270)-1</f>
        <v>#VALUE!</v>
      </c>
      <c r="C270" s="67">
        <v>45901</v>
      </c>
      <c r="D270" s="20">
        <v>45917</v>
      </c>
      <c r="E270" s="181"/>
      <c r="F270" s="181"/>
      <c r="G270" s="181"/>
      <c r="H270" s="181"/>
      <c r="I270" s="181"/>
      <c r="J270" s="181"/>
      <c r="K270" s="181"/>
      <c r="L270" s="181"/>
      <c r="M270" s="181"/>
      <c r="N270" s="181"/>
      <c r="O270" s="182" t="str">
        <f t="shared" si="10"/>
        <v/>
      </c>
      <c r="Q270" s="75">
        <v>260</v>
      </c>
      <c r="R270" s="189" t="str">
        <v/>
      </c>
      <c r="S270" s="189" t="str">
        <f>IF($R270="","",IF($R270-発電計画!E$33&gt;発電計画!E$19,発電計画!E$19,$R270-発電計画!E$33))</f>
        <v/>
      </c>
      <c r="T270" s="189" t="str">
        <f>IF($R270="","",IF($R270-発電計画!F$33&gt;発電計画!F$19,発電計画!F$19,$R270-発電計画!F$33))</f>
        <v/>
      </c>
      <c r="U270" s="185" t="str">
        <f>IF($R270="","",IF($R270-発電計画!G$33&gt;発電計画!G$19,発電計画!G$19,$R270-発電計画!G$33))</f>
        <v/>
      </c>
      <c r="V270" s="74"/>
      <c r="W270" s="188"/>
      <c r="X270" s="23"/>
      <c r="Y270" s="188"/>
      <c r="Z270" s="23"/>
      <c r="AA270" s="188"/>
      <c r="AB270" s="23"/>
      <c r="AC270" s="188"/>
      <c r="AD270" s="23"/>
      <c r="AE270" s="188"/>
      <c r="AF270" s="23"/>
      <c r="AG270" s="188"/>
    </row>
    <row r="271" spans="1:33" ht="20.100000000000001" customHeight="1">
      <c r="A271" s="21" t="e">
        <f>_xlfn.RANK.EQ(O271,$O$11:$O$375)+COUNTIF($O$11:O271,O271)-1</f>
        <v>#VALUE!</v>
      </c>
      <c r="C271" s="67">
        <v>45901</v>
      </c>
      <c r="D271" s="20">
        <v>45918</v>
      </c>
      <c r="E271" s="181"/>
      <c r="F271" s="181"/>
      <c r="G271" s="181"/>
      <c r="H271" s="181"/>
      <c r="I271" s="181"/>
      <c r="J271" s="181"/>
      <c r="K271" s="181"/>
      <c r="L271" s="181"/>
      <c r="M271" s="181"/>
      <c r="N271" s="181"/>
      <c r="O271" s="182" t="str">
        <f t="shared" si="10"/>
        <v/>
      </c>
      <c r="Q271" s="75">
        <v>261</v>
      </c>
      <c r="R271" s="189" t="str">
        <v/>
      </c>
      <c r="S271" s="189" t="str">
        <f>IF($R271="","",IF($R271-発電計画!E$33&gt;発電計画!E$19,発電計画!E$19,$R271-発電計画!E$33))</f>
        <v/>
      </c>
      <c r="T271" s="189" t="str">
        <f>IF($R271="","",IF($R271-発電計画!F$33&gt;発電計画!F$19,発電計画!F$19,$R271-発電計画!F$33))</f>
        <v/>
      </c>
      <c r="U271" s="185" t="str">
        <f>IF($R271="","",IF($R271-発電計画!G$33&gt;発電計画!G$19,発電計画!G$19,$R271-発電計画!G$33))</f>
        <v/>
      </c>
      <c r="V271" s="74"/>
      <c r="W271" s="188"/>
      <c r="X271" s="23"/>
      <c r="Y271" s="188"/>
      <c r="Z271" s="23"/>
      <c r="AA271" s="188"/>
      <c r="AB271" s="23"/>
      <c r="AC271" s="188"/>
      <c r="AD271" s="23"/>
      <c r="AE271" s="188"/>
      <c r="AF271" s="23"/>
      <c r="AG271" s="188"/>
    </row>
    <row r="272" spans="1:33" ht="20.100000000000001" customHeight="1">
      <c r="A272" s="21" t="e">
        <f>_xlfn.RANK.EQ(O272,$O$11:$O$375)+COUNTIF($O$11:O272,O272)-1</f>
        <v>#VALUE!</v>
      </c>
      <c r="C272" s="67">
        <v>45901</v>
      </c>
      <c r="D272" s="20">
        <v>45919</v>
      </c>
      <c r="E272" s="181"/>
      <c r="F272" s="181"/>
      <c r="G272" s="181"/>
      <c r="H272" s="181"/>
      <c r="I272" s="181"/>
      <c r="J272" s="181"/>
      <c r="K272" s="181"/>
      <c r="L272" s="181"/>
      <c r="M272" s="181"/>
      <c r="N272" s="181"/>
      <c r="O272" s="182" t="str">
        <f t="shared" si="10"/>
        <v/>
      </c>
      <c r="Q272" s="75">
        <v>262</v>
      </c>
      <c r="R272" s="189" t="str">
        <v/>
      </c>
      <c r="S272" s="189" t="str">
        <f>IF($R272="","",IF($R272-発電計画!E$33&gt;発電計画!E$19,発電計画!E$19,$R272-発電計画!E$33))</f>
        <v/>
      </c>
      <c r="T272" s="189" t="str">
        <f>IF($R272="","",IF($R272-発電計画!F$33&gt;発電計画!F$19,発電計画!F$19,$R272-発電計画!F$33))</f>
        <v/>
      </c>
      <c r="U272" s="185" t="str">
        <f>IF($R272="","",IF($R272-発電計画!G$33&gt;発電計画!G$19,発電計画!G$19,$R272-発電計画!G$33))</f>
        <v/>
      </c>
      <c r="V272" s="74"/>
      <c r="W272" s="188"/>
      <c r="X272" s="23"/>
      <c r="Y272" s="188"/>
      <c r="Z272" s="23"/>
      <c r="AA272" s="188"/>
      <c r="AB272" s="23"/>
      <c r="AC272" s="188"/>
      <c r="AD272" s="23"/>
      <c r="AE272" s="188"/>
      <c r="AF272" s="23"/>
      <c r="AG272" s="188"/>
    </row>
    <row r="273" spans="1:33" ht="20.100000000000001" customHeight="1">
      <c r="A273" s="21" t="e">
        <f>_xlfn.RANK.EQ(O273,$O$11:$O$375)+COUNTIF($O$11:O273,O273)-1</f>
        <v>#VALUE!</v>
      </c>
      <c r="C273" s="67">
        <v>45901</v>
      </c>
      <c r="D273" s="20">
        <v>45920</v>
      </c>
      <c r="E273" s="181"/>
      <c r="F273" s="181"/>
      <c r="G273" s="181"/>
      <c r="H273" s="181"/>
      <c r="I273" s="181"/>
      <c r="J273" s="181"/>
      <c r="K273" s="181"/>
      <c r="L273" s="181"/>
      <c r="M273" s="181"/>
      <c r="N273" s="181"/>
      <c r="O273" s="182" t="str">
        <f t="shared" si="10"/>
        <v/>
      </c>
      <c r="Q273" s="75">
        <v>263</v>
      </c>
      <c r="R273" s="189" t="str">
        <v/>
      </c>
      <c r="S273" s="189" t="str">
        <f>IF($R273="","",IF($R273-発電計画!E$33&gt;発電計画!E$19,発電計画!E$19,$R273-発電計画!E$33))</f>
        <v/>
      </c>
      <c r="T273" s="189" t="str">
        <f>IF($R273="","",IF($R273-発電計画!F$33&gt;発電計画!F$19,発電計画!F$19,$R273-発電計画!F$33))</f>
        <v/>
      </c>
      <c r="U273" s="185" t="str">
        <f>IF($R273="","",IF($R273-発電計画!G$33&gt;発電計画!G$19,発電計画!G$19,$R273-発電計画!G$33))</f>
        <v/>
      </c>
      <c r="V273" s="74"/>
      <c r="W273" s="188"/>
      <c r="X273" s="23"/>
      <c r="Y273" s="188"/>
      <c r="Z273" s="23"/>
      <c r="AA273" s="188"/>
      <c r="AB273" s="23"/>
      <c r="AC273" s="188"/>
      <c r="AD273" s="23"/>
      <c r="AE273" s="188"/>
      <c r="AF273" s="23"/>
      <c r="AG273" s="188"/>
    </row>
    <row r="274" spans="1:33" ht="20.100000000000001" customHeight="1">
      <c r="A274" s="21" t="e">
        <f>_xlfn.RANK.EQ(O274,$O$11:$O$375)+COUNTIF($O$11:O274,O274)-1</f>
        <v>#VALUE!</v>
      </c>
      <c r="C274" s="67">
        <v>45901</v>
      </c>
      <c r="D274" s="20">
        <v>45921</v>
      </c>
      <c r="E274" s="181"/>
      <c r="F274" s="181"/>
      <c r="G274" s="181"/>
      <c r="H274" s="181"/>
      <c r="I274" s="181"/>
      <c r="J274" s="181"/>
      <c r="K274" s="181"/>
      <c r="L274" s="181"/>
      <c r="M274" s="181"/>
      <c r="N274" s="181"/>
      <c r="O274" s="182" t="str">
        <f t="shared" si="10"/>
        <v/>
      </c>
      <c r="Q274" s="75">
        <v>264</v>
      </c>
      <c r="R274" s="189" t="str">
        <v/>
      </c>
      <c r="S274" s="189" t="str">
        <f>IF($R274="","",IF($R274-発電計画!E$33&gt;発電計画!E$19,発電計画!E$19,$R274-発電計画!E$33))</f>
        <v/>
      </c>
      <c r="T274" s="189" t="str">
        <f>IF($R274="","",IF($R274-発電計画!F$33&gt;発電計画!F$19,発電計画!F$19,$R274-発電計画!F$33))</f>
        <v/>
      </c>
      <c r="U274" s="185" t="str">
        <f>IF($R274="","",IF($R274-発電計画!G$33&gt;発電計画!G$19,発電計画!G$19,$R274-発電計画!G$33))</f>
        <v/>
      </c>
      <c r="V274" s="74"/>
      <c r="W274" s="188"/>
      <c r="X274" s="23"/>
      <c r="Y274" s="188"/>
      <c r="Z274" s="23"/>
      <c r="AA274" s="188"/>
      <c r="AB274" s="23"/>
      <c r="AC274" s="188"/>
      <c r="AD274" s="23"/>
      <c r="AE274" s="188"/>
      <c r="AF274" s="23"/>
      <c r="AG274" s="188"/>
    </row>
    <row r="275" spans="1:33" ht="20.100000000000001" customHeight="1">
      <c r="A275" s="21" t="e">
        <f>_xlfn.RANK.EQ(O275,$O$11:$O$375)+COUNTIF($O$11:O275,O275)-1</f>
        <v>#VALUE!</v>
      </c>
      <c r="C275" s="67">
        <v>45901</v>
      </c>
      <c r="D275" s="20">
        <v>45922</v>
      </c>
      <c r="E275" s="181"/>
      <c r="F275" s="181"/>
      <c r="G275" s="181"/>
      <c r="H275" s="181"/>
      <c r="I275" s="181"/>
      <c r="J275" s="181"/>
      <c r="K275" s="181"/>
      <c r="L275" s="181"/>
      <c r="M275" s="181"/>
      <c r="N275" s="181"/>
      <c r="O275" s="182" t="str">
        <f t="shared" si="10"/>
        <v/>
      </c>
      <c r="Q275" s="75">
        <v>265</v>
      </c>
      <c r="R275" s="189" t="str">
        <v/>
      </c>
      <c r="S275" s="189" t="str">
        <f>IF($R275="","",IF($R275-発電計画!E$33&gt;発電計画!E$19,発電計画!E$19,$R275-発電計画!E$33))</f>
        <v/>
      </c>
      <c r="T275" s="189" t="str">
        <f>IF($R275="","",IF($R275-発電計画!F$33&gt;発電計画!F$19,発電計画!F$19,$R275-発電計画!F$33))</f>
        <v/>
      </c>
      <c r="U275" s="185" t="str">
        <f>IF($R275="","",IF($R275-発電計画!G$33&gt;発電計画!G$19,発電計画!G$19,$R275-発電計画!G$33))</f>
        <v/>
      </c>
      <c r="V275" s="74"/>
      <c r="W275" s="188"/>
      <c r="X275" s="23"/>
      <c r="Y275" s="188"/>
      <c r="Z275" s="23"/>
      <c r="AA275" s="188"/>
      <c r="AB275" s="23"/>
      <c r="AC275" s="188"/>
      <c r="AD275" s="23"/>
      <c r="AE275" s="188"/>
      <c r="AF275" s="23"/>
      <c r="AG275" s="188"/>
    </row>
    <row r="276" spans="1:33" ht="20.100000000000001" customHeight="1">
      <c r="A276" s="21" t="e">
        <f>_xlfn.RANK.EQ(O276,$O$11:$O$375)+COUNTIF($O$11:O276,O276)-1</f>
        <v>#VALUE!</v>
      </c>
      <c r="C276" s="67">
        <v>45901</v>
      </c>
      <c r="D276" s="20">
        <v>45923</v>
      </c>
      <c r="E276" s="181"/>
      <c r="F276" s="181"/>
      <c r="G276" s="181"/>
      <c r="H276" s="181"/>
      <c r="I276" s="181"/>
      <c r="J276" s="181"/>
      <c r="K276" s="181"/>
      <c r="L276" s="181"/>
      <c r="M276" s="181"/>
      <c r="N276" s="181"/>
      <c r="O276" s="182" t="str">
        <f t="shared" si="10"/>
        <v/>
      </c>
      <c r="Q276" s="75">
        <v>266</v>
      </c>
      <c r="R276" s="189" t="str">
        <v/>
      </c>
      <c r="S276" s="189" t="str">
        <f>IF($R276="","",IF($R276-発電計画!E$33&gt;発電計画!E$19,発電計画!E$19,$R276-発電計画!E$33))</f>
        <v/>
      </c>
      <c r="T276" s="189" t="str">
        <f>IF($R276="","",IF($R276-発電計画!F$33&gt;発電計画!F$19,発電計画!F$19,$R276-発電計画!F$33))</f>
        <v/>
      </c>
      <c r="U276" s="185" t="str">
        <f>IF($R276="","",IF($R276-発電計画!G$33&gt;発電計画!G$19,発電計画!G$19,$R276-発電計画!G$33))</f>
        <v/>
      </c>
      <c r="V276" s="74"/>
      <c r="W276" s="188"/>
      <c r="X276" s="23"/>
      <c r="Y276" s="188"/>
      <c r="Z276" s="23"/>
      <c r="AA276" s="188"/>
      <c r="AB276" s="23"/>
      <c r="AC276" s="188"/>
      <c r="AD276" s="23"/>
      <c r="AE276" s="188"/>
      <c r="AF276" s="23"/>
      <c r="AG276" s="188"/>
    </row>
    <row r="277" spans="1:33" ht="20.100000000000001" customHeight="1">
      <c r="A277" s="21" t="e">
        <f>_xlfn.RANK.EQ(O277,$O$11:$O$375)+COUNTIF($O$11:O277,O277)-1</f>
        <v>#VALUE!</v>
      </c>
      <c r="C277" s="67">
        <v>45901</v>
      </c>
      <c r="D277" s="20">
        <v>45924</v>
      </c>
      <c r="E277" s="181"/>
      <c r="F277" s="181"/>
      <c r="G277" s="181"/>
      <c r="H277" s="181"/>
      <c r="I277" s="181"/>
      <c r="J277" s="181"/>
      <c r="K277" s="181"/>
      <c r="L277" s="181"/>
      <c r="M277" s="181"/>
      <c r="N277" s="181"/>
      <c r="O277" s="182" t="str">
        <f t="shared" si="10"/>
        <v/>
      </c>
      <c r="Q277" s="75">
        <v>267</v>
      </c>
      <c r="R277" s="189" t="str">
        <v/>
      </c>
      <c r="S277" s="189" t="str">
        <f>IF($R277="","",IF($R277-発電計画!E$33&gt;発電計画!E$19,発電計画!E$19,$R277-発電計画!E$33))</f>
        <v/>
      </c>
      <c r="T277" s="189" t="str">
        <f>IF($R277="","",IF($R277-発電計画!F$33&gt;発電計画!F$19,発電計画!F$19,$R277-発電計画!F$33))</f>
        <v/>
      </c>
      <c r="U277" s="185" t="str">
        <f>IF($R277="","",IF($R277-発電計画!G$33&gt;発電計画!G$19,発電計画!G$19,$R277-発電計画!G$33))</f>
        <v/>
      </c>
      <c r="V277" s="74"/>
      <c r="W277" s="188"/>
      <c r="X277" s="23"/>
      <c r="Y277" s="188"/>
      <c r="Z277" s="23"/>
      <c r="AA277" s="188"/>
      <c r="AB277" s="23"/>
      <c r="AC277" s="188"/>
      <c r="AD277" s="23"/>
      <c r="AE277" s="188"/>
      <c r="AF277" s="23"/>
      <c r="AG277" s="188"/>
    </row>
    <row r="278" spans="1:33" ht="20.100000000000001" customHeight="1">
      <c r="A278" s="21" t="e">
        <f>_xlfn.RANK.EQ(O278,$O$11:$O$375)+COUNTIF($O$11:O278,O278)-1</f>
        <v>#VALUE!</v>
      </c>
      <c r="C278" s="67">
        <v>45901</v>
      </c>
      <c r="D278" s="20">
        <v>45925</v>
      </c>
      <c r="E278" s="181"/>
      <c r="F278" s="181"/>
      <c r="G278" s="181"/>
      <c r="H278" s="181"/>
      <c r="I278" s="181"/>
      <c r="J278" s="181"/>
      <c r="K278" s="181"/>
      <c r="L278" s="181"/>
      <c r="M278" s="181"/>
      <c r="N278" s="181"/>
      <c r="O278" s="182" t="str">
        <f t="shared" si="10"/>
        <v/>
      </c>
      <c r="Q278" s="75">
        <v>268</v>
      </c>
      <c r="R278" s="189" t="str">
        <v/>
      </c>
      <c r="S278" s="189" t="str">
        <f>IF($R278="","",IF($R278-発電計画!E$33&gt;発電計画!E$19,発電計画!E$19,$R278-発電計画!E$33))</f>
        <v/>
      </c>
      <c r="T278" s="189" t="str">
        <f>IF($R278="","",IF($R278-発電計画!F$33&gt;発電計画!F$19,発電計画!F$19,$R278-発電計画!F$33))</f>
        <v/>
      </c>
      <c r="U278" s="185" t="str">
        <f>IF($R278="","",IF($R278-発電計画!G$33&gt;発電計画!G$19,発電計画!G$19,$R278-発電計画!G$33))</f>
        <v/>
      </c>
      <c r="V278" s="74"/>
      <c r="W278" s="188"/>
      <c r="X278" s="23"/>
      <c r="Y278" s="188"/>
      <c r="Z278" s="23"/>
      <c r="AA278" s="188"/>
      <c r="AB278" s="23"/>
      <c r="AC278" s="188"/>
      <c r="AD278" s="23"/>
      <c r="AE278" s="188"/>
      <c r="AF278" s="23"/>
      <c r="AG278" s="188"/>
    </row>
    <row r="279" spans="1:33" ht="20.100000000000001" customHeight="1">
      <c r="A279" s="21" t="e">
        <f>_xlfn.RANK.EQ(O279,$O$11:$O$375)+COUNTIF($O$11:O279,O279)-1</f>
        <v>#VALUE!</v>
      </c>
      <c r="C279" s="67">
        <v>45901</v>
      </c>
      <c r="D279" s="20">
        <v>45926</v>
      </c>
      <c r="E279" s="181"/>
      <c r="F279" s="181"/>
      <c r="G279" s="181"/>
      <c r="H279" s="181"/>
      <c r="I279" s="181"/>
      <c r="J279" s="181"/>
      <c r="K279" s="181"/>
      <c r="L279" s="181"/>
      <c r="M279" s="181"/>
      <c r="N279" s="181"/>
      <c r="O279" s="182" t="str">
        <f t="shared" si="10"/>
        <v/>
      </c>
      <c r="Q279" s="75">
        <v>269</v>
      </c>
      <c r="R279" s="189" t="str">
        <v/>
      </c>
      <c r="S279" s="189" t="str">
        <f>IF($R279="","",IF($R279-発電計画!E$33&gt;発電計画!E$19,発電計画!E$19,$R279-発電計画!E$33))</f>
        <v/>
      </c>
      <c r="T279" s="189" t="str">
        <f>IF($R279="","",IF($R279-発電計画!F$33&gt;発電計画!F$19,発電計画!F$19,$R279-発電計画!F$33))</f>
        <v/>
      </c>
      <c r="U279" s="185" t="str">
        <f>IF($R279="","",IF($R279-発電計画!G$33&gt;発電計画!G$19,発電計画!G$19,$R279-発電計画!G$33))</f>
        <v/>
      </c>
      <c r="V279" s="74"/>
      <c r="W279" s="188"/>
      <c r="X279" s="23"/>
      <c r="Y279" s="188"/>
      <c r="Z279" s="23"/>
      <c r="AA279" s="188"/>
      <c r="AB279" s="23"/>
      <c r="AC279" s="188"/>
      <c r="AD279" s="23"/>
      <c r="AE279" s="188"/>
      <c r="AF279" s="23"/>
      <c r="AG279" s="188"/>
    </row>
    <row r="280" spans="1:33" ht="20.100000000000001" customHeight="1">
      <c r="A280" s="21" t="e">
        <f>_xlfn.RANK.EQ(O280,$O$11:$O$375)+COUNTIF($O$11:O280,O280)-1</f>
        <v>#VALUE!</v>
      </c>
      <c r="C280" s="67">
        <v>45901</v>
      </c>
      <c r="D280" s="20">
        <v>45927</v>
      </c>
      <c r="E280" s="181"/>
      <c r="F280" s="181"/>
      <c r="G280" s="181"/>
      <c r="H280" s="181"/>
      <c r="I280" s="181"/>
      <c r="J280" s="181"/>
      <c r="K280" s="181"/>
      <c r="L280" s="181"/>
      <c r="M280" s="181"/>
      <c r="N280" s="181"/>
      <c r="O280" s="182" t="str">
        <f t="shared" si="10"/>
        <v/>
      </c>
      <c r="Q280" s="75">
        <v>270</v>
      </c>
      <c r="R280" s="189" t="str">
        <v/>
      </c>
      <c r="S280" s="189" t="str">
        <f>IF($R280="","",IF($R280-発電計画!E$33&gt;発電計画!E$19,発電計画!E$19,$R280-発電計画!E$33))</f>
        <v/>
      </c>
      <c r="T280" s="189" t="str">
        <f>IF($R280="","",IF($R280-発電計画!F$33&gt;発電計画!F$19,発電計画!F$19,$R280-発電計画!F$33))</f>
        <v/>
      </c>
      <c r="U280" s="185" t="str">
        <f>IF($R280="","",IF($R280-発電計画!G$33&gt;発電計画!G$19,発電計画!G$19,$R280-発電計画!G$33))</f>
        <v/>
      </c>
      <c r="V280" s="74"/>
      <c r="W280" s="188"/>
      <c r="X280" s="23"/>
      <c r="Y280" s="188"/>
      <c r="Z280" s="23"/>
      <c r="AA280" s="188"/>
      <c r="AB280" s="23"/>
      <c r="AC280" s="188"/>
      <c r="AD280" s="23"/>
      <c r="AE280" s="188"/>
      <c r="AF280" s="23"/>
      <c r="AG280" s="188"/>
    </row>
    <row r="281" spans="1:33" ht="20.100000000000001" customHeight="1">
      <c r="A281" s="21" t="e">
        <f>_xlfn.RANK.EQ(O281,$O$11:$O$375)+COUNTIF($O$11:O281,O281)-1</f>
        <v>#VALUE!</v>
      </c>
      <c r="C281" s="67">
        <v>45901</v>
      </c>
      <c r="D281" s="20">
        <v>45928</v>
      </c>
      <c r="E281" s="181"/>
      <c r="F281" s="181"/>
      <c r="G281" s="181"/>
      <c r="H281" s="181"/>
      <c r="I281" s="181"/>
      <c r="J281" s="181"/>
      <c r="K281" s="181"/>
      <c r="L281" s="181"/>
      <c r="M281" s="181"/>
      <c r="N281" s="181"/>
      <c r="O281" s="182" t="str">
        <f t="shared" si="10"/>
        <v/>
      </c>
      <c r="Q281" s="75">
        <v>271</v>
      </c>
      <c r="R281" s="189" t="str">
        <v/>
      </c>
      <c r="S281" s="189" t="str">
        <f>IF($R281="","",IF($R281-発電計画!E$33&gt;発電計画!E$19,発電計画!E$19,$R281-発電計画!E$33))</f>
        <v/>
      </c>
      <c r="T281" s="189" t="str">
        <f>IF($R281="","",IF($R281-発電計画!F$33&gt;発電計画!F$19,発電計画!F$19,$R281-発電計画!F$33))</f>
        <v/>
      </c>
      <c r="U281" s="185" t="str">
        <f>IF($R281="","",IF($R281-発電計画!G$33&gt;発電計画!G$19,発電計画!G$19,$R281-発電計画!G$33))</f>
        <v/>
      </c>
      <c r="V281" s="74"/>
      <c r="W281" s="188"/>
      <c r="X281" s="23"/>
      <c r="Y281" s="188"/>
      <c r="Z281" s="23"/>
      <c r="AA281" s="188"/>
      <c r="AB281" s="23"/>
      <c r="AC281" s="188"/>
      <c r="AD281" s="23"/>
      <c r="AE281" s="188"/>
      <c r="AF281" s="23"/>
      <c r="AG281" s="188"/>
    </row>
    <row r="282" spans="1:33" ht="20.100000000000001" customHeight="1">
      <c r="A282" s="21" t="e">
        <f>_xlfn.RANK.EQ(O282,$O$11:$O$375)+COUNTIF($O$11:O282,O282)-1</f>
        <v>#VALUE!</v>
      </c>
      <c r="C282" s="67">
        <v>45901</v>
      </c>
      <c r="D282" s="20">
        <v>45929</v>
      </c>
      <c r="E282" s="181"/>
      <c r="F282" s="181"/>
      <c r="G282" s="181"/>
      <c r="H282" s="181"/>
      <c r="I282" s="181"/>
      <c r="J282" s="181"/>
      <c r="K282" s="181"/>
      <c r="L282" s="181"/>
      <c r="M282" s="181"/>
      <c r="N282" s="181"/>
      <c r="O282" s="182" t="str">
        <f t="shared" si="10"/>
        <v/>
      </c>
      <c r="Q282" s="75">
        <v>272</v>
      </c>
      <c r="R282" s="189" t="str">
        <v/>
      </c>
      <c r="S282" s="189" t="str">
        <f>IF($R282="","",IF($R282-発電計画!E$33&gt;発電計画!E$19,発電計画!E$19,$R282-発電計画!E$33))</f>
        <v/>
      </c>
      <c r="T282" s="189" t="str">
        <f>IF($R282="","",IF($R282-発電計画!F$33&gt;発電計画!F$19,発電計画!F$19,$R282-発電計画!F$33))</f>
        <v/>
      </c>
      <c r="U282" s="185" t="str">
        <f>IF($R282="","",IF($R282-発電計画!G$33&gt;発電計画!G$19,発電計画!G$19,$R282-発電計画!G$33))</f>
        <v/>
      </c>
      <c r="V282" s="74"/>
      <c r="W282" s="188"/>
      <c r="X282" s="23"/>
      <c r="Y282" s="188"/>
      <c r="Z282" s="23"/>
      <c r="AA282" s="188"/>
      <c r="AB282" s="23"/>
      <c r="AC282" s="188"/>
      <c r="AD282" s="23"/>
      <c r="AE282" s="188"/>
      <c r="AF282" s="23"/>
      <c r="AG282" s="188"/>
    </row>
    <row r="283" spans="1:33" ht="20.100000000000001" customHeight="1">
      <c r="A283" s="21" t="e">
        <f>_xlfn.RANK.EQ(O283,$O$11:$O$375)+COUNTIF($O$11:O283,O283)-1</f>
        <v>#VALUE!</v>
      </c>
      <c r="C283" s="67">
        <v>45901</v>
      </c>
      <c r="D283" s="20">
        <v>45930</v>
      </c>
      <c r="E283" s="181"/>
      <c r="F283" s="181"/>
      <c r="G283" s="181"/>
      <c r="H283" s="181"/>
      <c r="I283" s="181"/>
      <c r="J283" s="181"/>
      <c r="K283" s="181"/>
      <c r="L283" s="181"/>
      <c r="M283" s="181"/>
      <c r="N283" s="181"/>
      <c r="O283" s="182" t="str">
        <f t="shared" si="10"/>
        <v/>
      </c>
      <c r="Q283" s="75">
        <v>273</v>
      </c>
      <c r="R283" s="189" t="str">
        <v/>
      </c>
      <c r="S283" s="189" t="str">
        <f>IF($R283="","",IF($R283-発電計画!E$33&gt;発電計画!E$19,発電計画!E$19,$R283-発電計画!E$33))</f>
        <v/>
      </c>
      <c r="T283" s="189" t="str">
        <f>IF($R283="","",IF($R283-発電計画!F$33&gt;発電計画!F$19,発電計画!F$19,$R283-発電計画!F$33))</f>
        <v/>
      </c>
      <c r="U283" s="185" t="str">
        <f>IF($R283="","",IF($R283-発電計画!G$33&gt;発電計画!G$19,発電計画!G$19,$R283-発電計画!G$33))</f>
        <v/>
      </c>
      <c r="V283" s="74"/>
      <c r="W283" s="188"/>
      <c r="X283" s="23"/>
      <c r="Y283" s="188"/>
      <c r="Z283" s="23"/>
      <c r="AA283" s="188"/>
      <c r="AB283" s="23"/>
      <c r="AC283" s="188"/>
      <c r="AD283" s="23"/>
      <c r="AE283" s="188"/>
      <c r="AF283" s="23"/>
      <c r="AG283" s="188"/>
    </row>
    <row r="284" spans="1:33" ht="20.100000000000001" customHeight="1">
      <c r="A284" s="21" t="e">
        <f>_xlfn.RANK.EQ(O284,$O$11:$O$375)+COUNTIF($O$11:O284,O284)-1</f>
        <v>#VALUE!</v>
      </c>
      <c r="C284" s="67">
        <v>45931</v>
      </c>
      <c r="D284" s="20">
        <v>45931</v>
      </c>
      <c r="E284" s="181"/>
      <c r="F284" s="181"/>
      <c r="G284" s="181"/>
      <c r="H284" s="181"/>
      <c r="I284" s="181"/>
      <c r="J284" s="181"/>
      <c r="K284" s="181"/>
      <c r="L284" s="181"/>
      <c r="M284" s="181"/>
      <c r="N284" s="181"/>
      <c r="O284" s="182" t="str">
        <f t="shared" si="10"/>
        <v/>
      </c>
      <c r="Q284" s="75">
        <v>274</v>
      </c>
      <c r="R284" s="189" t="str">
        <v/>
      </c>
      <c r="S284" s="189" t="str">
        <f>IF($R284="","",IF($R284-発電計画!E$33&gt;発電計画!E$19,発電計画!E$19,$R284-発電計画!E$33))</f>
        <v/>
      </c>
      <c r="T284" s="189" t="str">
        <f>IF($R284="","",IF($R284-発電計画!F$33&gt;発電計画!F$19,発電計画!F$19,$R284-発電計画!F$33))</f>
        <v/>
      </c>
      <c r="U284" s="185" t="str">
        <f>IF($R284="","",IF($R284-発電計画!G$33&gt;発電計画!G$19,発電計画!G$19,$R284-発電計画!G$33))</f>
        <v/>
      </c>
      <c r="V284" s="74"/>
      <c r="W284" s="188"/>
      <c r="X284" s="23"/>
      <c r="Y284" s="188"/>
      <c r="Z284" s="23"/>
      <c r="AA284" s="188"/>
      <c r="AB284" s="23"/>
      <c r="AC284" s="188"/>
      <c r="AD284" s="23"/>
      <c r="AE284" s="188"/>
      <c r="AF284" s="23"/>
      <c r="AG284" s="188"/>
    </row>
    <row r="285" spans="1:33" ht="20.100000000000001" customHeight="1">
      <c r="A285" s="21" t="e">
        <f>_xlfn.RANK.EQ(O285,$O$11:$O$375)+COUNTIF($O$11:O285,O285)-1</f>
        <v>#VALUE!</v>
      </c>
      <c r="C285" s="67">
        <v>45931</v>
      </c>
      <c r="D285" s="20">
        <v>45932</v>
      </c>
      <c r="E285" s="181"/>
      <c r="F285" s="181"/>
      <c r="G285" s="181"/>
      <c r="H285" s="181"/>
      <c r="I285" s="181"/>
      <c r="J285" s="181"/>
      <c r="K285" s="181"/>
      <c r="L285" s="181"/>
      <c r="M285" s="181"/>
      <c r="N285" s="181"/>
      <c r="O285" s="182" t="str">
        <f t="shared" si="10"/>
        <v/>
      </c>
      <c r="Q285" s="75">
        <v>275</v>
      </c>
      <c r="R285" s="189" t="str">
        <v/>
      </c>
      <c r="S285" s="189" t="str">
        <f>IF($R285="","",IF($R285-発電計画!E$33&gt;発電計画!E$19,発電計画!E$19,$R285-発電計画!E$33))</f>
        <v/>
      </c>
      <c r="T285" s="189" t="str">
        <f>IF($R285="","",IF($R285-発電計画!F$33&gt;発電計画!F$19,発電計画!F$19,$R285-発電計画!F$33))</f>
        <v/>
      </c>
      <c r="U285" s="185" t="str">
        <f>IF($R285="","",IF($R285-発電計画!G$33&gt;発電計画!G$19,発電計画!G$19,$R285-発電計画!G$33))</f>
        <v/>
      </c>
      <c r="V285" s="74">
        <f>$Q285</f>
        <v>275</v>
      </c>
      <c r="W285" s="188" t="str">
        <f>$R285</f>
        <v/>
      </c>
      <c r="X285" s="23"/>
      <c r="Y285" s="188"/>
      <c r="Z285" s="23"/>
      <c r="AA285" s="188"/>
      <c r="AB285" s="23"/>
      <c r="AC285" s="188"/>
      <c r="AD285" s="23">
        <f>$Q285</f>
        <v>275</v>
      </c>
      <c r="AE285" s="188" t="str">
        <f>$R$285</f>
        <v/>
      </c>
      <c r="AF285" s="23"/>
      <c r="AG285" s="188"/>
    </row>
    <row r="286" spans="1:33" ht="20.100000000000001" customHeight="1">
      <c r="A286" s="21" t="e">
        <f>_xlfn.RANK.EQ(O286,$O$11:$O$375)+COUNTIF($O$11:O286,O286)-1</f>
        <v>#VALUE!</v>
      </c>
      <c r="C286" s="67">
        <v>45931</v>
      </c>
      <c r="D286" s="20">
        <v>45933</v>
      </c>
      <c r="E286" s="181"/>
      <c r="F286" s="181"/>
      <c r="G286" s="181"/>
      <c r="H286" s="181"/>
      <c r="I286" s="181"/>
      <c r="J286" s="181"/>
      <c r="K286" s="181"/>
      <c r="L286" s="181"/>
      <c r="M286" s="181"/>
      <c r="N286" s="181"/>
      <c r="O286" s="182" t="str">
        <f t="shared" si="10"/>
        <v/>
      </c>
      <c r="Q286" s="75">
        <v>276</v>
      </c>
      <c r="R286" s="189" t="str">
        <v/>
      </c>
      <c r="S286" s="189" t="str">
        <f>IF($R286="","",IF($R286-発電計画!E$33&gt;発電計画!E$19,発電計画!E$19,$R286-発電計画!E$33))</f>
        <v/>
      </c>
      <c r="T286" s="189" t="str">
        <f>IF($R286="","",IF($R286-発電計画!F$33&gt;発電計画!F$19,発電計画!F$19,$R286-発電計画!F$33))</f>
        <v/>
      </c>
      <c r="U286" s="185" t="str">
        <f>IF($R286="","",IF($R286-発電計画!G$33&gt;発電計画!G$19,発電計画!G$19,$R286-発電計画!G$33))</f>
        <v/>
      </c>
      <c r="V286" s="74"/>
      <c r="W286" s="188"/>
      <c r="X286" s="23"/>
      <c r="Y286" s="188"/>
      <c r="Z286" s="23"/>
      <c r="AA286" s="188"/>
      <c r="AB286" s="23"/>
      <c r="AC286" s="188"/>
      <c r="AD286" s="23"/>
      <c r="AE286" s="188"/>
      <c r="AF286" s="23"/>
      <c r="AG286" s="188"/>
    </row>
    <row r="287" spans="1:33" ht="20.100000000000001" customHeight="1">
      <c r="A287" s="21" t="e">
        <f>_xlfn.RANK.EQ(O287,$O$11:$O$375)+COUNTIF($O$11:O287,O287)-1</f>
        <v>#VALUE!</v>
      </c>
      <c r="C287" s="67">
        <v>45931</v>
      </c>
      <c r="D287" s="20">
        <v>45934</v>
      </c>
      <c r="E287" s="181"/>
      <c r="F287" s="181"/>
      <c r="G287" s="181"/>
      <c r="H287" s="181"/>
      <c r="I287" s="181"/>
      <c r="J287" s="181"/>
      <c r="K287" s="181"/>
      <c r="L287" s="181"/>
      <c r="M287" s="181"/>
      <c r="N287" s="181"/>
      <c r="O287" s="182" t="str">
        <f t="shared" si="10"/>
        <v/>
      </c>
      <c r="Q287" s="75">
        <v>277</v>
      </c>
      <c r="R287" s="189" t="str">
        <v/>
      </c>
      <c r="S287" s="189" t="str">
        <f>IF($R287="","",IF($R287-発電計画!E$33&gt;発電計画!E$19,発電計画!E$19,$R287-発電計画!E$33))</f>
        <v/>
      </c>
      <c r="T287" s="189" t="str">
        <f>IF($R287="","",IF($R287-発電計画!F$33&gt;発電計画!F$19,発電計画!F$19,$R287-発電計画!F$33))</f>
        <v/>
      </c>
      <c r="U287" s="185" t="str">
        <f>IF($R287="","",IF($R287-発電計画!G$33&gt;発電計画!G$19,発電計画!G$19,$R287-発電計画!G$33))</f>
        <v/>
      </c>
      <c r="V287" s="74"/>
      <c r="W287" s="188"/>
      <c r="X287" s="23"/>
      <c r="Y287" s="188"/>
      <c r="Z287" s="23"/>
      <c r="AA287" s="188"/>
      <c r="AB287" s="23"/>
      <c r="AC287" s="188"/>
      <c r="AD287" s="23"/>
      <c r="AE287" s="188"/>
      <c r="AF287" s="23"/>
      <c r="AG287" s="188"/>
    </row>
    <row r="288" spans="1:33" ht="20.100000000000001" customHeight="1">
      <c r="A288" s="21" t="e">
        <f>_xlfn.RANK.EQ(O288,$O$11:$O$375)+COUNTIF($O$11:O288,O288)-1</f>
        <v>#VALUE!</v>
      </c>
      <c r="C288" s="67">
        <v>45931</v>
      </c>
      <c r="D288" s="20">
        <v>45935</v>
      </c>
      <c r="E288" s="181"/>
      <c r="F288" s="181"/>
      <c r="G288" s="181"/>
      <c r="H288" s="181"/>
      <c r="I288" s="181"/>
      <c r="J288" s="181"/>
      <c r="K288" s="181"/>
      <c r="L288" s="181"/>
      <c r="M288" s="181"/>
      <c r="N288" s="181"/>
      <c r="O288" s="182" t="str">
        <f t="shared" si="10"/>
        <v/>
      </c>
      <c r="Q288" s="75">
        <v>278</v>
      </c>
      <c r="R288" s="189" t="str">
        <v/>
      </c>
      <c r="S288" s="189" t="str">
        <f>IF($R288="","",IF($R288-発電計画!E$33&gt;発電計画!E$19,発電計画!E$19,$R288-発電計画!E$33))</f>
        <v/>
      </c>
      <c r="T288" s="189" t="str">
        <f>IF($R288="","",IF($R288-発電計画!F$33&gt;発電計画!F$19,発電計画!F$19,$R288-発電計画!F$33))</f>
        <v/>
      </c>
      <c r="U288" s="185" t="str">
        <f>IF($R288="","",IF($R288-発電計画!G$33&gt;発電計画!G$19,発電計画!G$19,$R288-発電計画!G$33))</f>
        <v/>
      </c>
      <c r="V288" s="74"/>
      <c r="W288" s="188"/>
      <c r="X288" s="23"/>
      <c r="Y288" s="188"/>
      <c r="Z288" s="23"/>
      <c r="AA288" s="188"/>
      <c r="AB288" s="23"/>
      <c r="AC288" s="188"/>
      <c r="AD288" s="23"/>
      <c r="AE288" s="188"/>
      <c r="AF288" s="23"/>
      <c r="AG288" s="188"/>
    </row>
    <row r="289" spans="1:33" ht="20.100000000000001" customHeight="1">
      <c r="A289" s="21" t="e">
        <f>_xlfn.RANK.EQ(O289,$O$11:$O$375)+COUNTIF($O$11:O289,O289)-1</f>
        <v>#VALUE!</v>
      </c>
      <c r="C289" s="67">
        <v>45931</v>
      </c>
      <c r="D289" s="20">
        <v>45936</v>
      </c>
      <c r="E289" s="181"/>
      <c r="F289" s="181"/>
      <c r="G289" s="181"/>
      <c r="H289" s="181"/>
      <c r="I289" s="181"/>
      <c r="J289" s="181"/>
      <c r="K289" s="181"/>
      <c r="L289" s="181"/>
      <c r="M289" s="181"/>
      <c r="N289" s="181"/>
      <c r="O289" s="182" t="str">
        <f t="shared" si="10"/>
        <v/>
      </c>
      <c r="Q289" s="75">
        <v>279</v>
      </c>
      <c r="R289" s="189" t="str">
        <v/>
      </c>
      <c r="S289" s="189" t="str">
        <f>IF($R289="","",IF($R289-発電計画!E$33&gt;発電計画!E$19,発電計画!E$19,$R289-発電計画!E$33))</f>
        <v/>
      </c>
      <c r="T289" s="189" t="str">
        <f>IF($R289="","",IF($R289-発電計画!F$33&gt;発電計画!F$19,発電計画!F$19,$R289-発電計画!F$33))</f>
        <v/>
      </c>
      <c r="U289" s="185" t="str">
        <f>IF($R289="","",IF($R289-発電計画!G$33&gt;発電計画!G$19,発電計画!G$19,$R289-発電計画!G$33))</f>
        <v/>
      </c>
      <c r="V289" s="74"/>
      <c r="W289" s="188"/>
      <c r="X289" s="23"/>
      <c r="Y289" s="188"/>
      <c r="Z289" s="23"/>
      <c r="AA289" s="188"/>
      <c r="AB289" s="23"/>
      <c r="AC289" s="188"/>
      <c r="AD289" s="23"/>
      <c r="AE289" s="188"/>
      <c r="AF289" s="23"/>
      <c r="AG289" s="188"/>
    </row>
    <row r="290" spans="1:33" ht="20.100000000000001" customHeight="1">
      <c r="A290" s="21" t="e">
        <f>_xlfn.RANK.EQ(O290,$O$11:$O$375)+COUNTIF($O$11:O290,O290)-1</f>
        <v>#VALUE!</v>
      </c>
      <c r="C290" s="67">
        <v>45931</v>
      </c>
      <c r="D290" s="20">
        <v>45937</v>
      </c>
      <c r="E290" s="181"/>
      <c r="F290" s="181"/>
      <c r="G290" s="181"/>
      <c r="H290" s="181"/>
      <c r="I290" s="181"/>
      <c r="J290" s="181"/>
      <c r="K290" s="181"/>
      <c r="L290" s="181"/>
      <c r="M290" s="181"/>
      <c r="N290" s="181"/>
      <c r="O290" s="182" t="str">
        <f t="shared" si="10"/>
        <v/>
      </c>
      <c r="Q290" s="75">
        <v>280</v>
      </c>
      <c r="R290" s="189" t="str">
        <v/>
      </c>
      <c r="S290" s="189" t="str">
        <f>IF($R290="","",IF($R290-発電計画!E$33&gt;発電計画!E$19,発電計画!E$19,$R290-発電計画!E$33))</f>
        <v/>
      </c>
      <c r="T290" s="189" t="str">
        <f>IF($R290="","",IF($R290-発電計画!F$33&gt;発電計画!F$19,発電計画!F$19,$R290-発電計画!F$33))</f>
        <v/>
      </c>
      <c r="U290" s="185" t="str">
        <f>IF($R290="","",IF($R290-発電計画!G$33&gt;発電計画!G$19,発電計画!G$19,$R290-発電計画!G$33))</f>
        <v/>
      </c>
      <c r="V290" s="74"/>
      <c r="W290" s="188"/>
      <c r="X290" s="23"/>
      <c r="Y290" s="188"/>
      <c r="Z290" s="23"/>
      <c r="AA290" s="188"/>
      <c r="AB290" s="23"/>
      <c r="AC290" s="188"/>
      <c r="AD290" s="23"/>
      <c r="AE290" s="188"/>
      <c r="AF290" s="23"/>
      <c r="AG290" s="188"/>
    </row>
    <row r="291" spans="1:33" ht="20.100000000000001" customHeight="1">
      <c r="A291" s="21" t="e">
        <f>_xlfn.RANK.EQ(O291,$O$11:$O$375)+COUNTIF($O$11:O291,O291)-1</f>
        <v>#VALUE!</v>
      </c>
      <c r="C291" s="67">
        <v>45931</v>
      </c>
      <c r="D291" s="20">
        <v>45938</v>
      </c>
      <c r="E291" s="181"/>
      <c r="F291" s="181"/>
      <c r="G291" s="181"/>
      <c r="H291" s="181"/>
      <c r="I291" s="181"/>
      <c r="J291" s="181"/>
      <c r="K291" s="181"/>
      <c r="L291" s="181"/>
      <c r="M291" s="181"/>
      <c r="N291" s="181"/>
      <c r="O291" s="182" t="str">
        <f t="shared" si="10"/>
        <v/>
      </c>
      <c r="Q291" s="75">
        <v>281</v>
      </c>
      <c r="R291" s="189" t="str">
        <v/>
      </c>
      <c r="S291" s="189" t="str">
        <f>IF($R291="","",IF($R291-発電計画!E$33&gt;発電計画!E$19,発電計画!E$19,$R291-発電計画!E$33))</f>
        <v/>
      </c>
      <c r="T291" s="189" t="str">
        <f>IF($R291="","",IF($R291-発電計画!F$33&gt;発電計画!F$19,発電計画!F$19,$R291-発電計画!F$33))</f>
        <v/>
      </c>
      <c r="U291" s="185" t="str">
        <f>IF($R291="","",IF($R291-発電計画!G$33&gt;発電計画!G$19,発電計画!G$19,$R291-発電計画!G$33))</f>
        <v/>
      </c>
      <c r="V291" s="74"/>
      <c r="W291" s="188"/>
      <c r="X291" s="23"/>
      <c r="Y291" s="188"/>
      <c r="Z291" s="23"/>
      <c r="AA291" s="188"/>
      <c r="AB291" s="23"/>
      <c r="AC291" s="188"/>
      <c r="AD291" s="23"/>
      <c r="AE291" s="188"/>
      <c r="AF291" s="23"/>
      <c r="AG291" s="188"/>
    </row>
    <row r="292" spans="1:33" ht="20.100000000000001" customHeight="1">
      <c r="A292" s="21" t="e">
        <f>_xlfn.RANK.EQ(O292,$O$11:$O$375)+COUNTIF($O$11:O292,O292)-1</f>
        <v>#VALUE!</v>
      </c>
      <c r="C292" s="67">
        <v>45931</v>
      </c>
      <c r="D292" s="20">
        <v>45939</v>
      </c>
      <c r="E292" s="181"/>
      <c r="F292" s="181"/>
      <c r="G292" s="181"/>
      <c r="H292" s="181"/>
      <c r="I292" s="181"/>
      <c r="J292" s="181"/>
      <c r="K292" s="181"/>
      <c r="L292" s="181"/>
      <c r="M292" s="181"/>
      <c r="N292" s="181"/>
      <c r="O292" s="182" t="str">
        <f t="shared" si="10"/>
        <v/>
      </c>
      <c r="Q292" s="75">
        <v>282</v>
      </c>
      <c r="R292" s="189" t="str">
        <v/>
      </c>
      <c r="S292" s="189" t="str">
        <f>IF($R292="","",IF($R292-発電計画!E$33&gt;発電計画!E$19,発電計画!E$19,$R292-発電計画!E$33))</f>
        <v/>
      </c>
      <c r="T292" s="189" t="str">
        <f>IF($R292="","",IF($R292-発電計画!F$33&gt;発電計画!F$19,発電計画!F$19,$R292-発電計画!F$33))</f>
        <v/>
      </c>
      <c r="U292" s="185" t="str">
        <f>IF($R292="","",IF($R292-発電計画!G$33&gt;発電計画!G$19,発電計画!G$19,$R292-発電計画!G$33))</f>
        <v/>
      </c>
      <c r="V292" s="74"/>
      <c r="W292" s="188"/>
      <c r="X292" s="23"/>
      <c r="Y292" s="188"/>
      <c r="Z292" s="23"/>
      <c r="AA292" s="188"/>
      <c r="AB292" s="23"/>
      <c r="AC292" s="188"/>
      <c r="AD292" s="23"/>
      <c r="AE292" s="188"/>
      <c r="AF292" s="23"/>
      <c r="AG292" s="188"/>
    </row>
    <row r="293" spans="1:33" ht="20.100000000000001" customHeight="1">
      <c r="A293" s="21" t="e">
        <f>_xlfn.RANK.EQ(O293,$O$11:$O$375)+COUNTIF($O$11:O293,O293)-1</f>
        <v>#VALUE!</v>
      </c>
      <c r="C293" s="67">
        <v>45931</v>
      </c>
      <c r="D293" s="20">
        <v>45940</v>
      </c>
      <c r="E293" s="181"/>
      <c r="F293" s="181"/>
      <c r="G293" s="181"/>
      <c r="H293" s="181"/>
      <c r="I293" s="181"/>
      <c r="J293" s="181"/>
      <c r="K293" s="181"/>
      <c r="L293" s="181"/>
      <c r="M293" s="181"/>
      <c r="N293" s="181"/>
      <c r="O293" s="182" t="str">
        <f t="shared" si="10"/>
        <v/>
      </c>
      <c r="Q293" s="75">
        <v>283</v>
      </c>
      <c r="R293" s="189" t="str">
        <v/>
      </c>
      <c r="S293" s="189" t="str">
        <f>IF($R293="","",IF($R293-発電計画!E$33&gt;発電計画!E$19,発電計画!E$19,$R293-発電計画!E$33))</f>
        <v/>
      </c>
      <c r="T293" s="189" t="str">
        <f>IF($R293="","",IF($R293-発電計画!F$33&gt;発電計画!F$19,発電計画!F$19,$R293-発電計画!F$33))</f>
        <v/>
      </c>
      <c r="U293" s="185" t="str">
        <f>IF($R293="","",IF($R293-発電計画!G$33&gt;発電計画!G$19,発電計画!G$19,$R293-発電計画!G$33))</f>
        <v/>
      </c>
      <c r="V293" s="74"/>
      <c r="W293" s="188"/>
      <c r="X293" s="23"/>
      <c r="Y293" s="188"/>
      <c r="Z293" s="23"/>
      <c r="AA293" s="188"/>
      <c r="AB293" s="23"/>
      <c r="AC293" s="188"/>
      <c r="AD293" s="23"/>
      <c r="AE293" s="188"/>
      <c r="AF293" s="23"/>
      <c r="AG293" s="188"/>
    </row>
    <row r="294" spans="1:33" ht="20.100000000000001" customHeight="1">
      <c r="A294" s="21" t="e">
        <f>_xlfn.RANK.EQ(O294,$O$11:$O$375)+COUNTIF($O$11:O294,O294)-1</f>
        <v>#VALUE!</v>
      </c>
      <c r="C294" s="67">
        <v>45931</v>
      </c>
      <c r="D294" s="20">
        <v>45941</v>
      </c>
      <c r="E294" s="181"/>
      <c r="F294" s="181"/>
      <c r="G294" s="181"/>
      <c r="H294" s="181"/>
      <c r="I294" s="181"/>
      <c r="J294" s="181"/>
      <c r="K294" s="181"/>
      <c r="L294" s="181"/>
      <c r="M294" s="181"/>
      <c r="N294" s="181"/>
      <c r="O294" s="182" t="str">
        <f t="shared" si="10"/>
        <v/>
      </c>
      <c r="Q294" s="75">
        <v>284</v>
      </c>
      <c r="R294" s="189" t="str">
        <v/>
      </c>
      <c r="S294" s="189" t="str">
        <f>IF($R294="","",IF($R294-発電計画!E$33&gt;発電計画!E$19,発電計画!E$19,$R294-発電計画!E$33))</f>
        <v/>
      </c>
      <c r="T294" s="189" t="str">
        <f>IF($R294="","",IF($R294-発電計画!F$33&gt;発電計画!F$19,発電計画!F$19,$R294-発電計画!F$33))</f>
        <v/>
      </c>
      <c r="U294" s="185" t="str">
        <f>IF($R294="","",IF($R294-発電計画!G$33&gt;発電計画!G$19,発電計画!G$19,$R294-発電計画!G$33))</f>
        <v/>
      </c>
      <c r="V294" s="74"/>
      <c r="W294" s="188"/>
      <c r="X294" s="23"/>
      <c r="Y294" s="188"/>
      <c r="Z294" s="23"/>
      <c r="AA294" s="188"/>
      <c r="AB294" s="23"/>
      <c r="AC294" s="188"/>
      <c r="AD294" s="23"/>
      <c r="AE294" s="188"/>
      <c r="AF294" s="23"/>
      <c r="AG294" s="188"/>
    </row>
    <row r="295" spans="1:33" ht="20.100000000000001" customHeight="1">
      <c r="A295" s="21" t="e">
        <f>_xlfn.RANK.EQ(O295,$O$11:$O$375)+COUNTIF($O$11:O295,O295)-1</f>
        <v>#VALUE!</v>
      </c>
      <c r="C295" s="67">
        <v>45931</v>
      </c>
      <c r="D295" s="20">
        <v>45942</v>
      </c>
      <c r="E295" s="181"/>
      <c r="F295" s="181"/>
      <c r="G295" s="181"/>
      <c r="H295" s="181"/>
      <c r="I295" s="181"/>
      <c r="J295" s="181"/>
      <c r="K295" s="181"/>
      <c r="L295" s="181"/>
      <c r="M295" s="181"/>
      <c r="N295" s="181"/>
      <c r="O295" s="182" t="str">
        <f t="shared" si="10"/>
        <v/>
      </c>
      <c r="Q295" s="75">
        <v>285</v>
      </c>
      <c r="R295" s="189" t="str">
        <v/>
      </c>
      <c r="S295" s="189" t="str">
        <f>IF($R295="","",IF($R295-発電計画!E$33&gt;発電計画!E$19,発電計画!E$19,$R295-発電計画!E$33))</f>
        <v/>
      </c>
      <c r="T295" s="189" t="str">
        <f>IF($R295="","",IF($R295-発電計画!F$33&gt;発電計画!F$19,発電計画!F$19,$R295-発電計画!F$33))</f>
        <v/>
      </c>
      <c r="U295" s="185" t="str">
        <f>IF($R295="","",IF($R295-発電計画!G$33&gt;発電計画!G$19,発電計画!G$19,$R295-発電計画!G$33))</f>
        <v/>
      </c>
      <c r="V295" s="74"/>
      <c r="W295" s="188"/>
      <c r="X295" s="23"/>
      <c r="Y295" s="188"/>
      <c r="Z295" s="23"/>
      <c r="AA295" s="188"/>
      <c r="AB295" s="23"/>
      <c r="AC295" s="188"/>
      <c r="AD295" s="23"/>
      <c r="AE295" s="188"/>
      <c r="AF295" s="23"/>
      <c r="AG295" s="188"/>
    </row>
    <row r="296" spans="1:33" ht="20.100000000000001" customHeight="1">
      <c r="A296" s="21" t="e">
        <f>_xlfn.RANK.EQ(O296,$O$11:$O$375)+COUNTIF($O$11:O296,O296)-1</f>
        <v>#VALUE!</v>
      </c>
      <c r="C296" s="67">
        <v>45931</v>
      </c>
      <c r="D296" s="20">
        <v>45943</v>
      </c>
      <c r="E296" s="181"/>
      <c r="F296" s="181"/>
      <c r="G296" s="181"/>
      <c r="H296" s="181"/>
      <c r="I296" s="181"/>
      <c r="J296" s="181"/>
      <c r="K296" s="181"/>
      <c r="L296" s="181"/>
      <c r="M296" s="181"/>
      <c r="N296" s="181"/>
      <c r="O296" s="182" t="str">
        <f t="shared" si="10"/>
        <v/>
      </c>
      <c r="Q296" s="75">
        <v>286</v>
      </c>
      <c r="R296" s="189" t="str">
        <v/>
      </c>
      <c r="S296" s="189" t="str">
        <f>IF($R296="","",IF($R296-発電計画!E$33&gt;発電計画!E$19,発電計画!E$19,$R296-発電計画!E$33))</f>
        <v/>
      </c>
      <c r="T296" s="189" t="str">
        <f>IF($R296="","",IF($R296-発電計画!F$33&gt;発電計画!F$19,発電計画!F$19,$R296-発電計画!F$33))</f>
        <v/>
      </c>
      <c r="U296" s="185" t="str">
        <f>IF($R296="","",IF($R296-発電計画!G$33&gt;発電計画!G$19,発電計画!G$19,$R296-発電計画!G$33))</f>
        <v/>
      </c>
      <c r="V296" s="74"/>
      <c r="W296" s="188"/>
      <c r="X296" s="23"/>
      <c r="Y296" s="188"/>
      <c r="Z296" s="23"/>
      <c r="AA296" s="188"/>
      <c r="AB296" s="23"/>
      <c r="AC296" s="188"/>
      <c r="AD296" s="23"/>
      <c r="AE296" s="188"/>
      <c r="AF296" s="23"/>
      <c r="AG296" s="188"/>
    </row>
    <row r="297" spans="1:33" ht="20.100000000000001" customHeight="1">
      <c r="A297" s="21" t="e">
        <f>_xlfn.RANK.EQ(O297,$O$11:$O$375)+COUNTIF($O$11:O297,O297)-1</f>
        <v>#VALUE!</v>
      </c>
      <c r="C297" s="67">
        <v>45931</v>
      </c>
      <c r="D297" s="20">
        <v>45944</v>
      </c>
      <c r="E297" s="181"/>
      <c r="F297" s="181"/>
      <c r="G297" s="181"/>
      <c r="H297" s="181"/>
      <c r="I297" s="181"/>
      <c r="J297" s="181"/>
      <c r="K297" s="181"/>
      <c r="L297" s="181"/>
      <c r="M297" s="181"/>
      <c r="N297" s="181"/>
      <c r="O297" s="182" t="str">
        <f t="shared" si="10"/>
        <v/>
      </c>
      <c r="Q297" s="75">
        <v>287</v>
      </c>
      <c r="R297" s="189" t="str">
        <v/>
      </c>
      <c r="S297" s="189" t="str">
        <f>IF($R297="","",IF($R297-発電計画!E$33&gt;発電計画!E$19,発電計画!E$19,$R297-発電計画!E$33))</f>
        <v/>
      </c>
      <c r="T297" s="189" t="str">
        <f>IF($R297="","",IF($R297-発電計画!F$33&gt;発電計画!F$19,発電計画!F$19,$R297-発電計画!F$33))</f>
        <v/>
      </c>
      <c r="U297" s="185" t="str">
        <f>IF($R297="","",IF($R297-発電計画!G$33&gt;発電計画!G$19,発電計画!G$19,$R297-発電計画!G$33))</f>
        <v/>
      </c>
      <c r="V297" s="74"/>
      <c r="W297" s="188"/>
      <c r="X297" s="23"/>
      <c r="Y297" s="188"/>
      <c r="Z297" s="23"/>
      <c r="AA297" s="188"/>
      <c r="AB297" s="23"/>
      <c r="AC297" s="188"/>
      <c r="AD297" s="23"/>
      <c r="AE297" s="188"/>
      <c r="AF297" s="23"/>
      <c r="AG297" s="188"/>
    </row>
    <row r="298" spans="1:33" ht="20.100000000000001" customHeight="1">
      <c r="A298" s="21" t="e">
        <f>_xlfn.RANK.EQ(O298,$O$11:$O$375)+COUNTIF($O$11:O298,O298)-1</f>
        <v>#VALUE!</v>
      </c>
      <c r="C298" s="67">
        <v>45931</v>
      </c>
      <c r="D298" s="20">
        <v>45945</v>
      </c>
      <c r="E298" s="181"/>
      <c r="F298" s="181"/>
      <c r="G298" s="181"/>
      <c r="H298" s="181"/>
      <c r="I298" s="181"/>
      <c r="J298" s="181"/>
      <c r="K298" s="181"/>
      <c r="L298" s="181"/>
      <c r="M298" s="181"/>
      <c r="N298" s="181"/>
      <c r="O298" s="182" t="str">
        <f t="shared" si="10"/>
        <v/>
      </c>
      <c r="Q298" s="75">
        <v>288</v>
      </c>
      <c r="R298" s="189" t="str">
        <v/>
      </c>
      <c r="S298" s="189" t="str">
        <f>IF($R298="","",IF($R298-発電計画!E$33&gt;発電計画!E$19,発電計画!E$19,$R298-発電計画!E$33))</f>
        <v/>
      </c>
      <c r="T298" s="189" t="str">
        <f>IF($R298="","",IF($R298-発電計画!F$33&gt;発電計画!F$19,発電計画!F$19,$R298-発電計画!F$33))</f>
        <v/>
      </c>
      <c r="U298" s="185" t="str">
        <f>IF($R298="","",IF($R298-発電計画!G$33&gt;発電計画!G$19,発電計画!G$19,$R298-発電計画!G$33))</f>
        <v/>
      </c>
      <c r="V298" s="74"/>
      <c r="W298" s="188"/>
      <c r="X298" s="23"/>
      <c r="Y298" s="188"/>
      <c r="Z298" s="23"/>
      <c r="AA298" s="188"/>
      <c r="AB298" s="23"/>
      <c r="AC298" s="188"/>
      <c r="AD298" s="23"/>
      <c r="AE298" s="188"/>
      <c r="AF298" s="23"/>
      <c r="AG298" s="188"/>
    </row>
    <row r="299" spans="1:33" ht="20.100000000000001" customHeight="1">
      <c r="A299" s="21" t="e">
        <f>_xlfn.RANK.EQ(O299,$O$11:$O$375)+COUNTIF($O$11:O299,O299)-1</f>
        <v>#VALUE!</v>
      </c>
      <c r="C299" s="67">
        <v>45931</v>
      </c>
      <c r="D299" s="20">
        <v>45946</v>
      </c>
      <c r="E299" s="181"/>
      <c r="F299" s="181"/>
      <c r="G299" s="181"/>
      <c r="H299" s="181"/>
      <c r="I299" s="181"/>
      <c r="J299" s="181"/>
      <c r="K299" s="181"/>
      <c r="L299" s="181"/>
      <c r="M299" s="181"/>
      <c r="N299" s="181"/>
      <c r="O299" s="182" t="str">
        <f t="shared" si="10"/>
        <v/>
      </c>
      <c r="Q299" s="75">
        <v>289</v>
      </c>
      <c r="R299" s="189" t="str">
        <v/>
      </c>
      <c r="S299" s="189" t="str">
        <f>IF($R299="","",IF($R299-発電計画!E$33&gt;発電計画!E$19,発電計画!E$19,$R299-発電計画!E$33))</f>
        <v/>
      </c>
      <c r="T299" s="189" t="str">
        <f>IF($R299="","",IF($R299-発電計画!F$33&gt;発電計画!F$19,発電計画!F$19,$R299-発電計画!F$33))</f>
        <v/>
      </c>
      <c r="U299" s="185" t="str">
        <f>IF($R299="","",IF($R299-発電計画!G$33&gt;発電計画!G$19,発電計画!G$19,$R299-発電計画!G$33))</f>
        <v/>
      </c>
      <c r="V299" s="74"/>
      <c r="W299" s="188"/>
      <c r="X299" s="23"/>
      <c r="Y299" s="188"/>
      <c r="Z299" s="23"/>
      <c r="AA299" s="188"/>
      <c r="AB299" s="23"/>
      <c r="AC299" s="188"/>
      <c r="AD299" s="23"/>
      <c r="AE299" s="188"/>
      <c r="AF299" s="23"/>
      <c r="AG299" s="188"/>
    </row>
    <row r="300" spans="1:33" ht="20.100000000000001" customHeight="1">
      <c r="A300" s="21" t="e">
        <f>_xlfn.RANK.EQ(O300,$O$11:$O$375)+COUNTIF($O$11:O300,O300)-1</f>
        <v>#VALUE!</v>
      </c>
      <c r="C300" s="67">
        <v>45931</v>
      </c>
      <c r="D300" s="20">
        <v>45947</v>
      </c>
      <c r="E300" s="181"/>
      <c r="F300" s="181"/>
      <c r="G300" s="181"/>
      <c r="H300" s="181"/>
      <c r="I300" s="181"/>
      <c r="J300" s="181"/>
      <c r="K300" s="181"/>
      <c r="L300" s="181"/>
      <c r="M300" s="181"/>
      <c r="N300" s="181"/>
      <c r="O300" s="182" t="str">
        <f t="shared" si="10"/>
        <v/>
      </c>
      <c r="Q300" s="75">
        <v>290</v>
      </c>
      <c r="R300" s="189" t="str">
        <v/>
      </c>
      <c r="S300" s="189" t="str">
        <f>IF($R300="","",IF($R300-発電計画!E$33&gt;発電計画!E$19,発電計画!E$19,$R300-発電計画!E$33))</f>
        <v/>
      </c>
      <c r="T300" s="189" t="str">
        <f>IF($R300="","",IF($R300-発電計画!F$33&gt;発電計画!F$19,発電計画!F$19,$R300-発電計画!F$33))</f>
        <v/>
      </c>
      <c r="U300" s="185" t="str">
        <f>IF($R300="","",IF($R300-発電計画!G$33&gt;発電計画!G$19,発電計画!G$19,$R300-発電計画!G$33))</f>
        <v/>
      </c>
      <c r="V300" s="74"/>
      <c r="W300" s="188"/>
      <c r="X300" s="23"/>
      <c r="Y300" s="188"/>
      <c r="Z300" s="23"/>
      <c r="AA300" s="188"/>
      <c r="AB300" s="23"/>
      <c r="AC300" s="188"/>
      <c r="AD300" s="23"/>
      <c r="AE300" s="188"/>
      <c r="AF300" s="23"/>
      <c r="AG300" s="188"/>
    </row>
    <row r="301" spans="1:33" ht="20.100000000000001" customHeight="1">
      <c r="A301" s="21" t="e">
        <f>_xlfn.RANK.EQ(O301,$O$11:$O$375)+COUNTIF($O$11:O301,O301)-1</f>
        <v>#VALUE!</v>
      </c>
      <c r="C301" s="67">
        <v>45931</v>
      </c>
      <c r="D301" s="20">
        <v>45948</v>
      </c>
      <c r="E301" s="181"/>
      <c r="F301" s="181"/>
      <c r="G301" s="181"/>
      <c r="H301" s="181"/>
      <c r="I301" s="181"/>
      <c r="J301" s="181"/>
      <c r="K301" s="181"/>
      <c r="L301" s="181"/>
      <c r="M301" s="181"/>
      <c r="N301" s="181"/>
      <c r="O301" s="182" t="str">
        <f t="shared" si="10"/>
        <v/>
      </c>
      <c r="Q301" s="75">
        <v>291</v>
      </c>
      <c r="R301" s="189" t="str">
        <v/>
      </c>
      <c r="S301" s="189" t="str">
        <f>IF($R301="","",IF($R301-発電計画!E$33&gt;発電計画!E$19,発電計画!E$19,$R301-発電計画!E$33))</f>
        <v/>
      </c>
      <c r="T301" s="189" t="str">
        <f>IF($R301="","",IF($R301-発電計画!F$33&gt;発電計画!F$19,発電計画!F$19,$R301-発電計画!F$33))</f>
        <v/>
      </c>
      <c r="U301" s="185" t="str">
        <f>IF($R301="","",IF($R301-発電計画!G$33&gt;発電計画!G$19,発電計画!G$19,$R301-発電計画!G$33))</f>
        <v/>
      </c>
      <c r="V301" s="74"/>
      <c r="W301" s="188"/>
      <c r="X301" s="23"/>
      <c r="Y301" s="188"/>
      <c r="Z301" s="23"/>
      <c r="AA301" s="188"/>
      <c r="AB301" s="23"/>
      <c r="AC301" s="188"/>
      <c r="AD301" s="23"/>
      <c r="AE301" s="188"/>
      <c r="AF301" s="23"/>
      <c r="AG301" s="188"/>
    </row>
    <row r="302" spans="1:33" ht="20.100000000000001" customHeight="1">
      <c r="A302" s="21" t="e">
        <f>_xlfn.RANK.EQ(O302,$O$11:$O$375)+COUNTIF($O$11:O302,O302)-1</f>
        <v>#VALUE!</v>
      </c>
      <c r="C302" s="67">
        <v>45931</v>
      </c>
      <c r="D302" s="20">
        <v>45949</v>
      </c>
      <c r="E302" s="181"/>
      <c r="F302" s="181"/>
      <c r="G302" s="181"/>
      <c r="H302" s="181"/>
      <c r="I302" s="181"/>
      <c r="J302" s="181"/>
      <c r="K302" s="181"/>
      <c r="L302" s="181"/>
      <c r="M302" s="181"/>
      <c r="N302" s="181"/>
      <c r="O302" s="182" t="str">
        <f t="shared" si="10"/>
        <v/>
      </c>
      <c r="Q302" s="75">
        <v>292</v>
      </c>
      <c r="R302" s="189" t="str">
        <v/>
      </c>
      <c r="S302" s="189" t="str">
        <f>IF($R302="","",IF($R302-発電計画!E$33&gt;発電計画!E$19,発電計画!E$19,$R302-発電計画!E$33))</f>
        <v/>
      </c>
      <c r="T302" s="189" t="str">
        <f>IF($R302="","",IF($R302-発電計画!F$33&gt;発電計画!F$19,発電計画!F$19,$R302-発電計画!F$33))</f>
        <v/>
      </c>
      <c r="U302" s="185" t="str">
        <f>IF($R302="","",IF($R302-発電計画!G$33&gt;発電計画!G$19,発電計画!G$19,$R302-発電計画!G$33))</f>
        <v/>
      </c>
      <c r="V302" s="74"/>
      <c r="W302" s="188"/>
      <c r="X302" s="23"/>
      <c r="Y302" s="188"/>
      <c r="Z302" s="23"/>
      <c r="AA302" s="188"/>
      <c r="AB302" s="23"/>
      <c r="AC302" s="188"/>
      <c r="AD302" s="23"/>
      <c r="AE302" s="188"/>
      <c r="AF302" s="23"/>
      <c r="AG302" s="188"/>
    </row>
    <row r="303" spans="1:33" ht="20.100000000000001" customHeight="1">
      <c r="A303" s="21" t="e">
        <f>_xlfn.RANK.EQ(O303,$O$11:$O$375)+COUNTIF($O$11:O303,O303)-1</f>
        <v>#VALUE!</v>
      </c>
      <c r="C303" s="67">
        <v>45931</v>
      </c>
      <c r="D303" s="20">
        <v>45950</v>
      </c>
      <c r="E303" s="181"/>
      <c r="F303" s="181"/>
      <c r="G303" s="181"/>
      <c r="H303" s="181"/>
      <c r="I303" s="181"/>
      <c r="J303" s="181"/>
      <c r="K303" s="181"/>
      <c r="L303" s="181"/>
      <c r="M303" s="181"/>
      <c r="N303" s="181"/>
      <c r="O303" s="182" t="str">
        <f t="shared" si="10"/>
        <v/>
      </c>
      <c r="Q303" s="75">
        <v>293</v>
      </c>
      <c r="R303" s="189" t="str">
        <v/>
      </c>
      <c r="S303" s="189" t="str">
        <f>IF($R303="","",IF($R303-発電計画!E$33&gt;発電計画!E$19,発電計画!E$19,$R303-発電計画!E$33))</f>
        <v/>
      </c>
      <c r="T303" s="189" t="str">
        <f>IF($R303="","",IF($R303-発電計画!F$33&gt;発電計画!F$19,発電計画!F$19,$R303-発電計画!F$33))</f>
        <v/>
      </c>
      <c r="U303" s="185" t="str">
        <f>IF($R303="","",IF($R303-発電計画!G$33&gt;発電計画!G$19,発電計画!G$19,$R303-発電計画!G$33))</f>
        <v/>
      </c>
      <c r="V303" s="74"/>
      <c r="W303" s="188"/>
      <c r="X303" s="23"/>
      <c r="Y303" s="188"/>
      <c r="Z303" s="23"/>
      <c r="AA303" s="188"/>
      <c r="AB303" s="23"/>
      <c r="AC303" s="188"/>
      <c r="AD303" s="23"/>
      <c r="AE303" s="188"/>
      <c r="AF303" s="23"/>
      <c r="AG303" s="188"/>
    </row>
    <row r="304" spans="1:33" ht="20.100000000000001" customHeight="1">
      <c r="A304" s="21" t="e">
        <f>_xlfn.RANK.EQ(O304,$O$11:$O$375)+COUNTIF($O$11:O304,O304)-1</f>
        <v>#VALUE!</v>
      </c>
      <c r="C304" s="67">
        <v>45931</v>
      </c>
      <c r="D304" s="20">
        <v>45951</v>
      </c>
      <c r="E304" s="181"/>
      <c r="F304" s="181"/>
      <c r="G304" s="181"/>
      <c r="H304" s="181"/>
      <c r="I304" s="181"/>
      <c r="J304" s="181"/>
      <c r="K304" s="181"/>
      <c r="L304" s="181"/>
      <c r="M304" s="181"/>
      <c r="N304" s="181"/>
      <c r="O304" s="182" t="str">
        <f t="shared" si="10"/>
        <v/>
      </c>
      <c r="Q304" s="75">
        <v>294</v>
      </c>
      <c r="R304" s="189" t="str">
        <v/>
      </c>
      <c r="S304" s="189" t="str">
        <f>IF($R304="","",IF($R304-発電計画!E$33&gt;発電計画!E$19,発電計画!E$19,$R304-発電計画!E$33))</f>
        <v/>
      </c>
      <c r="T304" s="189" t="str">
        <f>IF($R304="","",IF($R304-発電計画!F$33&gt;発電計画!F$19,発電計画!F$19,$R304-発電計画!F$33))</f>
        <v/>
      </c>
      <c r="U304" s="185" t="str">
        <f>IF($R304="","",IF($R304-発電計画!G$33&gt;発電計画!G$19,発電計画!G$19,$R304-発電計画!G$33))</f>
        <v/>
      </c>
      <c r="V304" s="74"/>
      <c r="W304" s="188"/>
      <c r="X304" s="23"/>
      <c r="Y304" s="188"/>
      <c r="Z304" s="23"/>
      <c r="AA304" s="188"/>
      <c r="AB304" s="23"/>
      <c r="AC304" s="188"/>
      <c r="AD304" s="23"/>
      <c r="AE304" s="188"/>
      <c r="AF304" s="23"/>
      <c r="AG304" s="188"/>
    </row>
    <row r="305" spans="1:33" ht="20.100000000000001" customHeight="1">
      <c r="A305" s="21" t="e">
        <f>_xlfn.RANK.EQ(O305,$O$11:$O$375)+COUNTIF($O$11:O305,O305)-1</f>
        <v>#VALUE!</v>
      </c>
      <c r="C305" s="67">
        <v>45931</v>
      </c>
      <c r="D305" s="20">
        <v>45952</v>
      </c>
      <c r="E305" s="181"/>
      <c r="F305" s="181"/>
      <c r="G305" s="181"/>
      <c r="H305" s="181"/>
      <c r="I305" s="181"/>
      <c r="J305" s="181"/>
      <c r="K305" s="181"/>
      <c r="L305" s="181"/>
      <c r="M305" s="181"/>
      <c r="N305" s="181"/>
      <c r="O305" s="182" t="str">
        <f t="shared" si="10"/>
        <v/>
      </c>
      <c r="Q305" s="75">
        <v>295</v>
      </c>
      <c r="R305" s="189" t="str">
        <v/>
      </c>
      <c r="S305" s="189" t="str">
        <f>IF($R305="","",IF($R305-発電計画!E$33&gt;発電計画!E$19,発電計画!E$19,$R305-発電計画!E$33))</f>
        <v/>
      </c>
      <c r="T305" s="189" t="str">
        <f>IF($R305="","",IF($R305-発電計画!F$33&gt;発電計画!F$19,発電計画!F$19,$R305-発電計画!F$33))</f>
        <v/>
      </c>
      <c r="U305" s="185" t="str">
        <f>IF($R305="","",IF($R305-発電計画!G$33&gt;発電計画!G$19,発電計画!G$19,$R305-発電計画!G$33))</f>
        <v/>
      </c>
      <c r="V305" s="74"/>
      <c r="W305" s="188"/>
      <c r="X305" s="23"/>
      <c r="Y305" s="188"/>
      <c r="Z305" s="23"/>
      <c r="AA305" s="188"/>
      <c r="AB305" s="23"/>
      <c r="AC305" s="188"/>
      <c r="AD305" s="23"/>
      <c r="AE305" s="188"/>
      <c r="AF305" s="23"/>
      <c r="AG305" s="188"/>
    </row>
    <row r="306" spans="1:33" ht="20.100000000000001" customHeight="1">
      <c r="A306" s="21" t="e">
        <f>_xlfn.RANK.EQ(O306,$O$11:$O$375)+COUNTIF($O$11:O306,O306)-1</f>
        <v>#VALUE!</v>
      </c>
      <c r="C306" s="67">
        <v>45931</v>
      </c>
      <c r="D306" s="20">
        <v>45953</v>
      </c>
      <c r="E306" s="181"/>
      <c r="F306" s="181"/>
      <c r="G306" s="181"/>
      <c r="H306" s="181"/>
      <c r="I306" s="181"/>
      <c r="J306" s="181"/>
      <c r="K306" s="181"/>
      <c r="L306" s="181"/>
      <c r="M306" s="181"/>
      <c r="N306" s="181"/>
      <c r="O306" s="182" t="str">
        <f t="shared" si="10"/>
        <v/>
      </c>
      <c r="Q306" s="75">
        <v>296</v>
      </c>
      <c r="R306" s="189" t="str">
        <v/>
      </c>
      <c r="S306" s="189" t="str">
        <f>IF($R306="","",IF($R306-発電計画!E$33&gt;発電計画!E$19,発電計画!E$19,$R306-発電計画!E$33))</f>
        <v/>
      </c>
      <c r="T306" s="189" t="str">
        <f>IF($R306="","",IF($R306-発電計画!F$33&gt;発電計画!F$19,発電計画!F$19,$R306-発電計画!F$33))</f>
        <v/>
      </c>
      <c r="U306" s="185" t="str">
        <f>IF($R306="","",IF($R306-発電計画!G$33&gt;発電計画!G$19,発電計画!G$19,$R306-発電計画!G$33))</f>
        <v/>
      </c>
      <c r="V306" s="74"/>
      <c r="W306" s="188"/>
      <c r="X306" s="23"/>
      <c r="Y306" s="188"/>
      <c r="Z306" s="23"/>
      <c r="AA306" s="188"/>
      <c r="AB306" s="23"/>
      <c r="AC306" s="188"/>
      <c r="AD306" s="23"/>
      <c r="AE306" s="188"/>
      <c r="AF306" s="23"/>
      <c r="AG306" s="188"/>
    </row>
    <row r="307" spans="1:33" ht="20.100000000000001" customHeight="1">
      <c r="A307" s="21" t="e">
        <f>_xlfn.RANK.EQ(O307,$O$11:$O$375)+COUNTIF($O$11:O307,O307)-1</f>
        <v>#VALUE!</v>
      </c>
      <c r="C307" s="67">
        <v>45931</v>
      </c>
      <c r="D307" s="20">
        <v>45954</v>
      </c>
      <c r="E307" s="181"/>
      <c r="F307" s="181"/>
      <c r="G307" s="181"/>
      <c r="H307" s="181"/>
      <c r="I307" s="181"/>
      <c r="J307" s="181"/>
      <c r="K307" s="181"/>
      <c r="L307" s="181"/>
      <c r="M307" s="181"/>
      <c r="N307" s="181"/>
      <c r="O307" s="182" t="str">
        <f t="shared" si="10"/>
        <v/>
      </c>
      <c r="Q307" s="75">
        <v>297</v>
      </c>
      <c r="R307" s="189" t="str">
        <v/>
      </c>
      <c r="S307" s="189" t="str">
        <f>IF($R307="","",IF($R307-発電計画!E$33&gt;発電計画!E$19,発電計画!E$19,$R307-発電計画!E$33))</f>
        <v/>
      </c>
      <c r="T307" s="189" t="str">
        <f>IF($R307="","",IF($R307-発電計画!F$33&gt;発電計画!F$19,発電計画!F$19,$R307-発電計画!F$33))</f>
        <v/>
      </c>
      <c r="U307" s="185" t="str">
        <f>IF($R307="","",IF($R307-発電計画!G$33&gt;発電計画!G$19,発電計画!G$19,$R307-発電計画!G$33))</f>
        <v/>
      </c>
      <c r="V307" s="74"/>
      <c r="W307" s="188"/>
      <c r="X307" s="23"/>
      <c r="Y307" s="188"/>
      <c r="Z307" s="23"/>
      <c r="AA307" s="188"/>
      <c r="AB307" s="23"/>
      <c r="AC307" s="188"/>
      <c r="AD307" s="23"/>
      <c r="AE307" s="188"/>
      <c r="AF307" s="23"/>
      <c r="AG307" s="188"/>
    </row>
    <row r="308" spans="1:33" ht="20.100000000000001" customHeight="1">
      <c r="A308" s="21" t="e">
        <f>_xlfn.RANK.EQ(O308,$O$11:$O$375)+COUNTIF($O$11:O308,O308)-1</f>
        <v>#VALUE!</v>
      </c>
      <c r="C308" s="67">
        <v>45931</v>
      </c>
      <c r="D308" s="20">
        <v>45955</v>
      </c>
      <c r="E308" s="181"/>
      <c r="F308" s="181"/>
      <c r="G308" s="181"/>
      <c r="H308" s="181"/>
      <c r="I308" s="181"/>
      <c r="J308" s="181"/>
      <c r="K308" s="181"/>
      <c r="L308" s="181"/>
      <c r="M308" s="181"/>
      <c r="N308" s="181"/>
      <c r="O308" s="182" t="str">
        <f t="shared" si="10"/>
        <v/>
      </c>
      <c r="Q308" s="75">
        <v>298</v>
      </c>
      <c r="R308" s="189" t="str">
        <v/>
      </c>
      <c r="S308" s="189" t="str">
        <f>IF($R308="","",IF($R308-発電計画!E$33&gt;発電計画!E$19,発電計画!E$19,$R308-発電計画!E$33))</f>
        <v/>
      </c>
      <c r="T308" s="189" t="str">
        <f>IF($R308="","",IF($R308-発電計画!F$33&gt;発電計画!F$19,発電計画!F$19,$R308-発電計画!F$33))</f>
        <v/>
      </c>
      <c r="U308" s="185" t="str">
        <f>IF($R308="","",IF($R308-発電計画!G$33&gt;発電計画!G$19,発電計画!G$19,$R308-発電計画!G$33))</f>
        <v/>
      </c>
      <c r="V308" s="74"/>
      <c r="W308" s="188"/>
      <c r="X308" s="23"/>
      <c r="Y308" s="188"/>
      <c r="Z308" s="23"/>
      <c r="AA308" s="188"/>
      <c r="AB308" s="23"/>
      <c r="AC308" s="188"/>
      <c r="AD308" s="23"/>
      <c r="AE308" s="188"/>
      <c r="AF308" s="23"/>
      <c r="AG308" s="188"/>
    </row>
    <row r="309" spans="1:33" ht="20.100000000000001" customHeight="1">
      <c r="A309" s="21" t="e">
        <f>_xlfn.RANK.EQ(O309,$O$11:$O$375)+COUNTIF($O$11:O309,O309)-1</f>
        <v>#VALUE!</v>
      </c>
      <c r="C309" s="67">
        <v>45931</v>
      </c>
      <c r="D309" s="20">
        <v>45956</v>
      </c>
      <c r="E309" s="181"/>
      <c r="F309" s="181"/>
      <c r="G309" s="181"/>
      <c r="H309" s="181"/>
      <c r="I309" s="181"/>
      <c r="J309" s="181"/>
      <c r="K309" s="181"/>
      <c r="L309" s="181"/>
      <c r="M309" s="181"/>
      <c r="N309" s="181"/>
      <c r="O309" s="182" t="str">
        <f t="shared" si="10"/>
        <v/>
      </c>
      <c r="Q309" s="75">
        <v>299</v>
      </c>
      <c r="R309" s="189" t="str">
        <v/>
      </c>
      <c r="S309" s="189" t="str">
        <f>IF($R309="","",IF($R309-発電計画!E$33&gt;発電計画!E$19,発電計画!E$19,$R309-発電計画!E$33))</f>
        <v/>
      </c>
      <c r="T309" s="189" t="str">
        <f>IF($R309="","",IF($R309-発電計画!F$33&gt;発電計画!F$19,発電計画!F$19,$R309-発電計画!F$33))</f>
        <v/>
      </c>
      <c r="U309" s="185" t="str">
        <f>IF($R309="","",IF($R309-発電計画!G$33&gt;発電計画!G$19,発電計画!G$19,$R309-発電計画!G$33))</f>
        <v/>
      </c>
      <c r="V309" s="74"/>
      <c r="W309" s="188"/>
      <c r="X309" s="23"/>
      <c r="Y309" s="188"/>
      <c r="Z309" s="23"/>
      <c r="AA309" s="188"/>
      <c r="AB309" s="23"/>
      <c r="AC309" s="188"/>
      <c r="AD309" s="23"/>
      <c r="AE309" s="188"/>
      <c r="AF309" s="23"/>
      <c r="AG309" s="188"/>
    </row>
    <row r="310" spans="1:33" ht="20.100000000000001" customHeight="1">
      <c r="A310" s="21" t="e">
        <f>_xlfn.RANK.EQ(O310,$O$11:$O$375)+COUNTIF($O$11:O310,O310)-1</f>
        <v>#VALUE!</v>
      </c>
      <c r="C310" s="67">
        <v>45931</v>
      </c>
      <c r="D310" s="20">
        <v>45957</v>
      </c>
      <c r="E310" s="181"/>
      <c r="F310" s="181"/>
      <c r="G310" s="181"/>
      <c r="H310" s="181"/>
      <c r="I310" s="181"/>
      <c r="J310" s="181"/>
      <c r="K310" s="181"/>
      <c r="L310" s="181"/>
      <c r="M310" s="181"/>
      <c r="N310" s="181"/>
      <c r="O310" s="182" t="str">
        <f t="shared" si="10"/>
        <v/>
      </c>
      <c r="Q310" s="75">
        <v>300</v>
      </c>
      <c r="R310" s="189" t="str">
        <v/>
      </c>
      <c r="S310" s="189" t="str">
        <f>IF($R310="","",IF($R310-発電計画!E$33&gt;発電計画!E$19,発電計画!E$19,$R310-発電計画!E$33))</f>
        <v/>
      </c>
      <c r="T310" s="189" t="str">
        <f>IF($R310="","",IF($R310-発電計画!F$33&gt;発電計画!F$19,発電計画!F$19,$R310-発電計画!F$33))</f>
        <v/>
      </c>
      <c r="U310" s="185" t="str">
        <f>IF($R310="","",IF($R310-発電計画!G$33&gt;発電計画!G$19,発電計画!G$19,$R310-発電計画!G$33))</f>
        <v/>
      </c>
      <c r="V310" s="74"/>
      <c r="W310" s="188"/>
      <c r="X310" s="23"/>
      <c r="Y310" s="188"/>
      <c r="Z310" s="23"/>
      <c r="AA310" s="188"/>
      <c r="AB310" s="23"/>
      <c r="AC310" s="188"/>
      <c r="AD310" s="23"/>
      <c r="AE310" s="188"/>
      <c r="AF310" s="23"/>
      <c r="AG310" s="188"/>
    </row>
    <row r="311" spans="1:33" ht="20.100000000000001" customHeight="1">
      <c r="A311" s="21" t="e">
        <f>_xlfn.RANK.EQ(O311,$O$11:$O$375)+COUNTIF($O$11:O311,O311)-1</f>
        <v>#VALUE!</v>
      </c>
      <c r="C311" s="67">
        <v>45931</v>
      </c>
      <c r="D311" s="20">
        <v>45958</v>
      </c>
      <c r="E311" s="181"/>
      <c r="F311" s="181"/>
      <c r="G311" s="181"/>
      <c r="H311" s="181"/>
      <c r="I311" s="181"/>
      <c r="J311" s="181"/>
      <c r="K311" s="181"/>
      <c r="L311" s="181"/>
      <c r="M311" s="181"/>
      <c r="N311" s="181"/>
      <c r="O311" s="182" t="str">
        <f t="shared" si="10"/>
        <v/>
      </c>
      <c r="Q311" s="75">
        <v>301</v>
      </c>
      <c r="R311" s="189" t="str">
        <v/>
      </c>
      <c r="S311" s="189" t="str">
        <f>IF($R311="","",IF($R311-発電計画!E$33&gt;発電計画!E$19,発電計画!E$19,$R311-発電計画!E$33))</f>
        <v/>
      </c>
      <c r="T311" s="189" t="str">
        <f>IF($R311="","",IF($R311-発電計画!F$33&gt;発電計画!F$19,発電計画!F$19,$R311-発電計画!F$33))</f>
        <v/>
      </c>
      <c r="U311" s="185" t="str">
        <f>IF($R311="","",IF($R311-発電計画!G$33&gt;発電計画!G$19,発電計画!G$19,$R311-発電計画!G$33))</f>
        <v/>
      </c>
      <c r="V311" s="74"/>
      <c r="W311" s="188"/>
      <c r="X311" s="23"/>
      <c r="Y311" s="188"/>
      <c r="Z311" s="23"/>
      <c r="AA311" s="188"/>
      <c r="AB311" s="23"/>
      <c r="AC311" s="188"/>
      <c r="AD311" s="23"/>
      <c r="AE311" s="188"/>
      <c r="AF311" s="23"/>
      <c r="AG311" s="188"/>
    </row>
    <row r="312" spans="1:33" ht="20.100000000000001" customHeight="1">
      <c r="A312" s="21" t="e">
        <f>_xlfn.RANK.EQ(O312,$O$11:$O$375)+COUNTIF($O$11:O312,O312)-1</f>
        <v>#VALUE!</v>
      </c>
      <c r="C312" s="67">
        <v>45931</v>
      </c>
      <c r="D312" s="20">
        <v>45959</v>
      </c>
      <c r="E312" s="181"/>
      <c r="F312" s="181"/>
      <c r="G312" s="181"/>
      <c r="H312" s="181"/>
      <c r="I312" s="181"/>
      <c r="J312" s="181"/>
      <c r="K312" s="181"/>
      <c r="L312" s="181"/>
      <c r="M312" s="181"/>
      <c r="N312" s="181"/>
      <c r="O312" s="182" t="str">
        <f t="shared" si="10"/>
        <v/>
      </c>
      <c r="Q312" s="75">
        <v>302</v>
      </c>
      <c r="R312" s="189" t="str">
        <v/>
      </c>
      <c r="S312" s="189" t="str">
        <f>IF($R312="","",IF($R312-発電計画!E$33&gt;発電計画!E$19,発電計画!E$19,$R312-発電計画!E$33))</f>
        <v/>
      </c>
      <c r="T312" s="189" t="str">
        <f>IF($R312="","",IF($R312-発電計画!F$33&gt;発電計画!F$19,発電計画!F$19,$R312-発電計画!F$33))</f>
        <v/>
      </c>
      <c r="U312" s="185" t="str">
        <f>IF($R312="","",IF($R312-発電計画!G$33&gt;発電計画!G$19,発電計画!G$19,$R312-発電計画!G$33))</f>
        <v/>
      </c>
      <c r="V312" s="74"/>
      <c r="W312" s="188"/>
      <c r="X312" s="23"/>
      <c r="Y312" s="188"/>
      <c r="Z312" s="23"/>
      <c r="AA312" s="188"/>
      <c r="AB312" s="23"/>
      <c r="AC312" s="188"/>
      <c r="AD312" s="23"/>
      <c r="AE312" s="188"/>
      <c r="AF312" s="23"/>
      <c r="AG312" s="188"/>
    </row>
    <row r="313" spans="1:33" ht="20.100000000000001" customHeight="1">
      <c r="A313" s="21" t="e">
        <f>_xlfn.RANK.EQ(O313,$O$11:$O$375)+COUNTIF($O$11:O313,O313)-1</f>
        <v>#VALUE!</v>
      </c>
      <c r="C313" s="67">
        <v>45931</v>
      </c>
      <c r="D313" s="20">
        <v>45960</v>
      </c>
      <c r="E313" s="181"/>
      <c r="F313" s="181"/>
      <c r="G313" s="181"/>
      <c r="H313" s="181"/>
      <c r="I313" s="181"/>
      <c r="J313" s="181"/>
      <c r="K313" s="181"/>
      <c r="L313" s="181"/>
      <c r="M313" s="181"/>
      <c r="N313" s="181"/>
      <c r="O313" s="182" t="str">
        <f t="shared" si="10"/>
        <v/>
      </c>
      <c r="Q313" s="75">
        <v>303</v>
      </c>
      <c r="R313" s="189" t="str">
        <v/>
      </c>
      <c r="S313" s="189" t="str">
        <f>IF($R313="","",IF($R313-発電計画!E$33&gt;発電計画!E$19,発電計画!E$19,$R313-発電計画!E$33))</f>
        <v/>
      </c>
      <c r="T313" s="189" t="str">
        <f>IF($R313="","",IF($R313-発電計画!F$33&gt;発電計画!F$19,発電計画!F$19,$R313-発電計画!F$33))</f>
        <v/>
      </c>
      <c r="U313" s="185" t="str">
        <f>IF($R313="","",IF($R313-発電計画!G$33&gt;発電計画!G$19,発電計画!G$19,$R313-発電計画!G$33))</f>
        <v/>
      </c>
      <c r="V313" s="74"/>
      <c r="W313" s="188"/>
      <c r="X313" s="23"/>
      <c r="Y313" s="188"/>
      <c r="Z313" s="23"/>
      <c r="AA313" s="188"/>
      <c r="AB313" s="23"/>
      <c r="AC313" s="188"/>
      <c r="AD313" s="23"/>
      <c r="AE313" s="188"/>
      <c r="AF313" s="23"/>
      <c r="AG313" s="188"/>
    </row>
    <row r="314" spans="1:33" ht="20.100000000000001" customHeight="1">
      <c r="A314" s="21" t="e">
        <f>_xlfn.RANK.EQ(O314,$O$11:$O$375)+COUNTIF($O$11:O314,O314)-1</f>
        <v>#VALUE!</v>
      </c>
      <c r="C314" s="67">
        <v>45931</v>
      </c>
      <c r="D314" s="20">
        <v>45961</v>
      </c>
      <c r="E314" s="181"/>
      <c r="F314" s="181"/>
      <c r="G314" s="181"/>
      <c r="H314" s="181"/>
      <c r="I314" s="181"/>
      <c r="J314" s="181"/>
      <c r="K314" s="181"/>
      <c r="L314" s="181"/>
      <c r="M314" s="181"/>
      <c r="N314" s="181"/>
      <c r="O314" s="182" t="str">
        <f t="shared" si="10"/>
        <v/>
      </c>
      <c r="Q314" s="75">
        <v>304</v>
      </c>
      <c r="R314" s="189" t="str">
        <v/>
      </c>
      <c r="S314" s="189" t="str">
        <f>IF($R314="","",IF($R314-発電計画!E$33&gt;発電計画!E$19,発電計画!E$19,$R314-発電計画!E$33))</f>
        <v/>
      </c>
      <c r="T314" s="189" t="str">
        <f>IF($R314="","",IF($R314-発電計画!F$33&gt;発電計画!F$19,発電計画!F$19,$R314-発電計画!F$33))</f>
        <v/>
      </c>
      <c r="U314" s="185" t="str">
        <f>IF($R314="","",IF($R314-発電計画!G$33&gt;発電計画!G$19,発電計画!G$19,$R314-発電計画!G$33))</f>
        <v/>
      </c>
      <c r="V314" s="74"/>
      <c r="W314" s="188"/>
      <c r="X314" s="23"/>
      <c r="Y314" s="188"/>
      <c r="Z314" s="23"/>
      <c r="AA314" s="188"/>
      <c r="AB314" s="23"/>
      <c r="AC314" s="188"/>
      <c r="AD314" s="23"/>
      <c r="AE314" s="188"/>
      <c r="AF314" s="23"/>
      <c r="AG314" s="188"/>
    </row>
    <row r="315" spans="1:33" ht="20.100000000000001" customHeight="1">
      <c r="A315" s="21" t="e">
        <f>_xlfn.RANK.EQ(O315,$O$11:$O$375)+COUNTIF($O$11:O315,O315)-1</f>
        <v>#VALUE!</v>
      </c>
      <c r="C315" s="67">
        <v>45962</v>
      </c>
      <c r="D315" s="20">
        <v>45962</v>
      </c>
      <c r="E315" s="181"/>
      <c r="F315" s="181"/>
      <c r="G315" s="181"/>
      <c r="H315" s="181"/>
      <c r="I315" s="181"/>
      <c r="J315" s="181"/>
      <c r="K315" s="181"/>
      <c r="L315" s="181"/>
      <c r="M315" s="181"/>
      <c r="N315" s="181"/>
      <c r="O315" s="182" t="str">
        <f t="shared" si="10"/>
        <v/>
      </c>
      <c r="Q315" s="75">
        <v>305</v>
      </c>
      <c r="R315" s="189" t="str">
        <v/>
      </c>
      <c r="S315" s="189" t="str">
        <f>IF($R315="","",IF($R315-発電計画!E$33&gt;発電計画!E$19,発電計画!E$19,$R315-発電計画!E$33))</f>
        <v/>
      </c>
      <c r="T315" s="189" t="str">
        <f>IF($R315="","",IF($R315-発電計画!F$33&gt;発電計画!F$19,発電計画!F$19,$R315-発電計画!F$33))</f>
        <v/>
      </c>
      <c r="U315" s="185" t="str">
        <f>IF($R315="","",IF($R315-発電計画!G$33&gt;発電計画!G$19,発電計画!G$19,$R315-発電計画!G$33))</f>
        <v/>
      </c>
      <c r="V315" s="74"/>
      <c r="W315" s="188"/>
      <c r="X315" s="23"/>
      <c r="Y315" s="188"/>
      <c r="Z315" s="23"/>
      <c r="AA315" s="188"/>
      <c r="AB315" s="23"/>
      <c r="AC315" s="188"/>
      <c r="AD315" s="23"/>
      <c r="AE315" s="188"/>
      <c r="AF315" s="23"/>
      <c r="AG315" s="188"/>
    </row>
    <row r="316" spans="1:33" ht="20.100000000000001" customHeight="1">
      <c r="A316" s="21" t="e">
        <f>_xlfn.RANK.EQ(O316,$O$11:$O$375)+COUNTIF($O$11:O316,O316)-1</f>
        <v>#VALUE!</v>
      </c>
      <c r="C316" s="67">
        <v>45962</v>
      </c>
      <c r="D316" s="20">
        <v>45963</v>
      </c>
      <c r="E316" s="181"/>
      <c r="F316" s="181"/>
      <c r="G316" s="181"/>
      <c r="H316" s="181"/>
      <c r="I316" s="181"/>
      <c r="J316" s="181"/>
      <c r="K316" s="181"/>
      <c r="L316" s="181"/>
      <c r="M316" s="181"/>
      <c r="N316" s="181"/>
      <c r="O316" s="182" t="str">
        <f t="shared" si="10"/>
        <v/>
      </c>
      <c r="Q316" s="75">
        <v>306</v>
      </c>
      <c r="R316" s="189" t="str">
        <v/>
      </c>
      <c r="S316" s="189" t="str">
        <f>IF($R316="","",IF($R316-発電計画!E$33&gt;発電計画!E$19,発電計画!E$19,$R316-発電計画!E$33))</f>
        <v/>
      </c>
      <c r="T316" s="189" t="str">
        <f>IF($R316="","",IF($R316-発電計画!F$33&gt;発電計画!F$19,発電計画!F$19,$R316-発電計画!F$33))</f>
        <v/>
      </c>
      <c r="U316" s="185" t="str">
        <f>IF($R316="","",IF($R316-発電計画!G$33&gt;発電計画!G$19,発電計画!G$19,$R316-発電計画!G$33))</f>
        <v/>
      </c>
      <c r="V316" s="74"/>
      <c r="W316" s="188"/>
      <c r="X316" s="23"/>
      <c r="Y316" s="188"/>
      <c r="Z316" s="23"/>
      <c r="AA316" s="188"/>
      <c r="AB316" s="23"/>
      <c r="AC316" s="188"/>
      <c r="AD316" s="23"/>
      <c r="AE316" s="188"/>
      <c r="AF316" s="23"/>
      <c r="AG316" s="188"/>
    </row>
    <row r="317" spans="1:33" ht="20.100000000000001" customHeight="1">
      <c r="A317" s="21" t="e">
        <f>_xlfn.RANK.EQ(O317,$O$11:$O$375)+COUNTIF($O$11:O317,O317)-1</f>
        <v>#VALUE!</v>
      </c>
      <c r="C317" s="67">
        <v>45962</v>
      </c>
      <c r="D317" s="20">
        <v>45964</v>
      </c>
      <c r="E317" s="181"/>
      <c r="F317" s="181"/>
      <c r="G317" s="181"/>
      <c r="H317" s="181"/>
      <c r="I317" s="181"/>
      <c r="J317" s="181"/>
      <c r="K317" s="181"/>
      <c r="L317" s="181"/>
      <c r="M317" s="181"/>
      <c r="N317" s="181"/>
      <c r="O317" s="182" t="str">
        <f t="shared" si="10"/>
        <v/>
      </c>
      <c r="Q317" s="75">
        <v>307</v>
      </c>
      <c r="R317" s="189" t="str">
        <v/>
      </c>
      <c r="S317" s="189" t="str">
        <f>IF($R317="","",IF($R317-発電計画!E$33&gt;発電計画!E$19,発電計画!E$19,$R317-発電計画!E$33))</f>
        <v/>
      </c>
      <c r="T317" s="189" t="str">
        <f>IF($R317="","",IF($R317-発電計画!F$33&gt;発電計画!F$19,発電計画!F$19,$R317-発電計画!F$33))</f>
        <v/>
      </c>
      <c r="U317" s="185" t="str">
        <f>IF($R317="","",IF($R317-発電計画!G$33&gt;発電計画!G$19,発電計画!G$19,$R317-発電計画!G$33))</f>
        <v/>
      </c>
      <c r="V317" s="74"/>
      <c r="W317" s="188"/>
      <c r="X317" s="23"/>
      <c r="Y317" s="188"/>
      <c r="Z317" s="23"/>
      <c r="AA317" s="188"/>
      <c r="AB317" s="23"/>
      <c r="AC317" s="188"/>
      <c r="AD317" s="23"/>
      <c r="AE317" s="188"/>
      <c r="AF317" s="23"/>
      <c r="AG317" s="188"/>
    </row>
    <row r="318" spans="1:33" ht="20.100000000000001" customHeight="1">
      <c r="A318" s="21" t="e">
        <f>_xlfn.RANK.EQ(O318,$O$11:$O$375)+COUNTIF($O$11:O318,O318)-1</f>
        <v>#VALUE!</v>
      </c>
      <c r="C318" s="67">
        <v>45962</v>
      </c>
      <c r="D318" s="20">
        <v>45965</v>
      </c>
      <c r="E318" s="181"/>
      <c r="F318" s="181"/>
      <c r="G318" s="181"/>
      <c r="H318" s="181"/>
      <c r="I318" s="181"/>
      <c r="J318" s="181"/>
      <c r="K318" s="181"/>
      <c r="L318" s="181"/>
      <c r="M318" s="181"/>
      <c r="N318" s="181"/>
      <c r="O318" s="182" t="str">
        <f t="shared" si="10"/>
        <v/>
      </c>
      <c r="Q318" s="75">
        <v>308</v>
      </c>
      <c r="R318" s="189" t="str">
        <v/>
      </c>
      <c r="S318" s="189" t="str">
        <f>IF($R318="","",IF($R318-発電計画!E$33&gt;発電計画!E$19,発電計画!E$19,$R318-発電計画!E$33))</f>
        <v/>
      </c>
      <c r="T318" s="189" t="str">
        <f>IF($R318="","",IF($R318-発電計画!F$33&gt;発電計画!F$19,発電計画!F$19,$R318-発電計画!F$33))</f>
        <v/>
      </c>
      <c r="U318" s="185" t="str">
        <f>IF($R318="","",IF($R318-発電計画!G$33&gt;発電計画!G$19,発電計画!G$19,$R318-発電計画!G$33))</f>
        <v/>
      </c>
      <c r="V318" s="74"/>
      <c r="W318" s="188"/>
      <c r="X318" s="23"/>
      <c r="Y318" s="188"/>
      <c r="Z318" s="23"/>
      <c r="AA318" s="188"/>
      <c r="AB318" s="23"/>
      <c r="AC318" s="188"/>
      <c r="AD318" s="23"/>
      <c r="AE318" s="188"/>
      <c r="AF318" s="23"/>
      <c r="AG318" s="188"/>
    </row>
    <row r="319" spans="1:33" ht="20.100000000000001" customHeight="1">
      <c r="A319" s="21" t="e">
        <f>_xlfn.RANK.EQ(O319,$O$11:$O$375)+COUNTIF($O$11:O319,O319)-1</f>
        <v>#VALUE!</v>
      </c>
      <c r="C319" s="67">
        <v>45962</v>
      </c>
      <c r="D319" s="20">
        <v>45966</v>
      </c>
      <c r="E319" s="181"/>
      <c r="F319" s="181"/>
      <c r="G319" s="181"/>
      <c r="H319" s="181"/>
      <c r="I319" s="181"/>
      <c r="J319" s="181"/>
      <c r="K319" s="181"/>
      <c r="L319" s="181"/>
      <c r="M319" s="181"/>
      <c r="N319" s="181"/>
      <c r="O319" s="182" t="str">
        <f t="shared" si="10"/>
        <v/>
      </c>
      <c r="Q319" s="75">
        <v>309</v>
      </c>
      <c r="R319" s="189" t="str">
        <v/>
      </c>
      <c r="S319" s="189" t="str">
        <f>IF($R319="","",IF($R319-発電計画!E$33&gt;発電計画!E$19,発電計画!E$19,$R319-発電計画!E$33))</f>
        <v/>
      </c>
      <c r="T319" s="189" t="str">
        <f>IF($R319="","",IF($R319-発電計画!F$33&gt;発電計画!F$19,発電計画!F$19,$R319-発電計画!F$33))</f>
        <v/>
      </c>
      <c r="U319" s="185" t="str">
        <f>IF($R319="","",IF($R319-発電計画!G$33&gt;発電計画!G$19,発電計画!G$19,$R319-発電計画!G$33))</f>
        <v/>
      </c>
      <c r="V319" s="74"/>
      <c r="W319" s="188"/>
      <c r="X319" s="23"/>
      <c r="Y319" s="188"/>
      <c r="Z319" s="23"/>
      <c r="AA319" s="188"/>
      <c r="AB319" s="23"/>
      <c r="AC319" s="188"/>
      <c r="AD319" s="23"/>
      <c r="AE319" s="188"/>
      <c r="AF319" s="23"/>
      <c r="AG319" s="188"/>
    </row>
    <row r="320" spans="1:33" ht="20.100000000000001" customHeight="1">
      <c r="A320" s="21" t="e">
        <f>_xlfn.RANK.EQ(O320,$O$11:$O$375)+COUNTIF($O$11:O320,O320)-1</f>
        <v>#VALUE!</v>
      </c>
      <c r="C320" s="67">
        <v>45962</v>
      </c>
      <c r="D320" s="20">
        <v>45967</v>
      </c>
      <c r="E320" s="181"/>
      <c r="F320" s="181"/>
      <c r="G320" s="181"/>
      <c r="H320" s="181"/>
      <c r="I320" s="181"/>
      <c r="J320" s="181"/>
      <c r="K320" s="181"/>
      <c r="L320" s="181"/>
      <c r="M320" s="181"/>
      <c r="N320" s="181"/>
      <c r="O320" s="182" t="str">
        <f t="shared" si="10"/>
        <v/>
      </c>
      <c r="Q320" s="75">
        <v>310</v>
      </c>
      <c r="R320" s="189" t="str">
        <v/>
      </c>
      <c r="S320" s="189" t="str">
        <f>IF($R320="","",IF($R320-発電計画!E$33&gt;発電計画!E$19,発電計画!E$19,$R320-発電計画!E$33))</f>
        <v/>
      </c>
      <c r="T320" s="189" t="str">
        <f>IF($R320="","",IF($R320-発電計画!F$33&gt;発電計画!F$19,発電計画!F$19,$R320-発電計画!F$33))</f>
        <v/>
      </c>
      <c r="U320" s="185" t="str">
        <f>IF($R320="","",IF($R320-発電計画!G$33&gt;発電計画!G$19,発電計画!G$19,$R320-発電計画!G$33))</f>
        <v/>
      </c>
      <c r="V320" s="74"/>
      <c r="W320" s="188"/>
      <c r="X320" s="23"/>
      <c r="Y320" s="188"/>
      <c r="Z320" s="23"/>
      <c r="AA320" s="188"/>
      <c r="AB320" s="23"/>
      <c r="AC320" s="188"/>
      <c r="AD320" s="23"/>
      <c r="AE320" s="188"/>
      <c r="AF320" s="23"/>
      <c r="AG320" s="188"/>
    </row>
    <row r="321" spans="1:33" ht="20.100000000000001" customHeight="1">
      <c r="A321" s="21" t="e">
        <f>_xlfn.RANK.EQ(O321,$O$11:$O$375)+COUNTIF($O$11:O321,O321)-1</f>
        <v>#VALUE!</v>
      </c>
      <c r="C321" s="67">
        <v>45962</v>
      </c>
      <c r="D321" s="20">
        <v>45968</v>
      </c>
      <c r="E321" s="181"/>
      <c r="F321" s="181"/>
      <c r="G321" s="181"/>
      <c r="H321" s="181"/>
      <c r="I321" s="181"/>
      <c r="J321" s="181"/>
      <c r="K321" s="181"/>
      <c r="L321" s="181"/>
      <c r="M321" s="181"/>
      <c r="N321" s="181"/>
      <c r="O321" s="182" t="str">
        <f t="shared" si="10"/>
        <v/>
      </c>
      <c r="Q321" s="75">
        <v>311</v>
      </c>
      <c r="R321" s="189" t="str">
        <v/>
      </c>
      <c r="S321" s="189" t="str">
        <f>IF($R321="","",IF($R321-発電計画!E$33&gt;発電計画!E$19,発電計画!E$19,$R321-発電計画!E$33))</f>
        <v/>
      </c>
      <c r="T321" s="189" t="str">
        <f>IF($R321="","",IF($R321-発電計画!F$33&gt;発電計画!F$19,発電計画!F$19,$R321-発電計画!F$33))</f>
        <v/>
      </c>
      <c r="U321" s="185" t="str">
        <f>IF($R321="","",IF($R321-発電計画!G$33&gt;発電計画!G$19,発電計画!G$19,$R321-発電計画!G$33))</f>
        <v/>
      </c>
      <c r="V321" s="74"/>
      <c r="W321" s="188"/>
      <c r="X321" s="23"/>
      <c r="Y321" s="188"/>
      <c r="Z321" s="23"/>
      <c r="AA321" s="188"/>
      <c r="AB321" s="23"/>
      <c r="AC321" s="188"/>
      <c r="AD321" s="23"/>
      <c r="AE321" s="188"/>
      <c r="AF321" s="23"/>
      <c r="AG321" s="188"/>
    </row>
    <row r="322" spans="1:33" ht="20.100000000000001" customHeight="1">
      <c r="A322" s="21" t="e">
        <f>_xlfn.RANK.EQ(O322,$O$11:$O$375)+COUNTIF($O$11:O322,O322)-1</f>
        <v>#VALUE!</v>
      </c>
      <c r="C322" s="67">
        <v>45962</v>
      </c>
      <c r="D322" s="20">
        <v>45969</v>
      </c>
      <c r="E322" s="181"/>
      <c r="F322" s="181"/>
      <c r="G322" s="181"/>
      <c r="H322" s="181"/>
      <c r="I322" s="181"/>
      <c r="J322" s="181"/>
      <c r="K322" s="181"/>
      <c r="L322" s="181"/>
      <c r="M322" s="181"/>
      <c r="N322" s="181"/>
      <c r="O322" s="182" t="str">
        <f t="shared" si="10"/>
        <v/>
      </c>
      <c r="Q322" s="75">
        <v>312</v>
      </c>
      <c r="R322" s="189" t="str">
        <v/>
      </c>
      <c r="S322" s="189" t="str">
        <f>IF($R322="","",IF($R322-発電計画!E$33&gt;発電計画!E$19,発電計画!E$19,$R322-発電計画!E$33))</f>
        <v/>
      </c>
      <c r="T322" s="189" t="str">
        <f>IF($R322="","",IF($R322-発電計画!F$33&gt;発電計画!F$19,発電計画!F$19,$R322-発電計画!F$33))</f>
        <v/>
      </c>
      <c r="U322" s="185" t="str">
        <f>IF($R322="","",IF($R322-発電計画!G$33&gt;発電計画!G$19,発電計画!G$19,$R322-発電計画!G$33))</f>
        <v/>
      </c>
      <c r="V322" s="74"/>
      <c r="W322" s="188"/>
      <c r="X322" s="23"/>
      <c r="Y322" s="188"/>
      <c r="Z322" s="23"/>
      <c r="AA322" s="188"/>
      <c r="AB322" s="23"/>
      <c r="AC322" s="188"/>
      <c r="AD322" s="23"/>
      <c r="AE322" s="188"/>
      <c r="AF322" s="23"/>
      <c r="AG322" s="188"/>
    </row>
    <row r="323" spans="1:33" ht="20.100000000000001" customHeight="1">
      <c r="A323" s="21" t="e">
        <f>_xlfn.RANK.EQ(O323,$O$11:$O$375)+COUNTIF($O$11:O323,O323)-1</f>
        <v>#VALUE!</v>
      </c>
      <c r="C323" s="67">
        <v>45962</v>
      </c>
      <c r="D323" s="20">
        <v>45970</v>
      </c>
      <c r="E323" s="181"/>
      <c r="F323" s="181"/>
      <c r="G323" s="181"/>
      <c r="H323" s="181"/>
      <c r="I323" s="181"/>
      <c r="J323" s="181"/>
      <c r="K323" s="181"/>
      <c r="L323" s="181"/>
      <c r="M323" s="181"/>
      <c r="N323" s="181"/>
      <c r="O323" s="182" t="str">
        <f t="shared" si="10"/>
        <v/>
      </c>
      <c r="Q323" s="75">
        <v>313</v>
      </c>
      <c r="R323" s="189" t="str">
        <v/>
      </c>
      <c r="S323" s="189" t="str">
        <f>IF($R323="","",IF($R323-発電計画!E$33&gt;発電計画!E$19,発電計画!E$19,$R323-発電計画!E$33))</f>
        <v/>
      </c>
      <c r="T323" s="189" t="str">
        <f>IF($R323="","",IF($R323-発電計画!F$33&gt;発電計画!F$19,発電計画!F$19,$R323-発電計画!F$33))</f>
        <v/>
      </c>
      <c r="U323" s="185" t="str">
        <f>IF($R323="","",IF($R323-発電計画!G$33&gt;発電計画!G$19,発電計画!G$19,$R323-発電計画!G$33))</f>
        <v/>
      </c>
      <c r="V323" s="74"/>
      <c r="W323" s="188"/>
      <c r="X323" s="23"/>
      <c r="Y323" s="188"/>
      <c r="Z323" s="23"/>
      <c r="AA323" s="188"/>
      <c r="AB323" s="23"/>
      <c r="AC323" s="188"/>
      <c r="AD323" s="23"/>
      <c r="AE323" s="188"/>
      <c r="AF323" s="23"/>
      <c r="AG323" s="188"/>
    </row>
    <row r="324" spans="1:33" ht="20.100000000000001" customHeight="1">
      <c r="A324" s="21" t="e">
        <f>_xlfn.RANK.EQ(O324,$O$11:$O$375)+COUNTIF($O$11:O324,O324)-1</f>
        <v>#VALUE!</v>
      </c>
      <c r="C324" s="67">
        <v>45962</v>
      </c>
      <c r="D324" s="20">
        <v>45971</v>
      </c>
      <c r="E324" s="181"/>
      <c r="F324" s="181"/>
      <c r="G324" s="181"/>
      <c r="H324" s="181"/>
      <c r="I324" s="181"/>
      <c r="J324" s="181"/>
      <c r="K324" s="181"/>
      <c r="L324" s="181"/>
      <c r="M324" s="181"/>
      <c r="N324" s="181"/>
      <c r="O324" s="182" t="str">
        <f t="shared" si="10"/>
        <v/>
      </c>
      <c r="Q324" s="75">
        <v>314</v>
      </c>
      <c r="R324" s="189" t="str">
        <v/>
      </c>
      <c r="S324" s="189" t="str">
        <f>IF($R324="","",IF($R324-発電計画!E$33&gt;発電計画!E$19,発電計画!E$19,$R324-発電計画!E$33))</f>
        <v/>
      </c>
      <c r="T324" s="189" t="str">
        <f>IF($R324="","",IF($R324-発電計画!F$33&gt;発電計画!F$19,発電計画!F$19,$R324-発電計画!F$33))</f>
        <v/>
      </c>
      <c r="U324" s="185" t="str">
        <f>IF($R324="","",IF($R324-発電計画!G$33&gt;発電計画!G$19,発電計画!G$19,$R324-発電計画!G$33))</f>
        <v/>
      </c>
      <c r="V324" s="74"/>
      <c r="W324" s="188"/>
      <c r="X324" s="23"/>
      <c r="Y324" s="188"/>
      <c r="Z324" s="23"/>
      <c r="AA324" s="188"/>
      <c r="AB324" s="23"/>
      <c r="AC324" s="188"/>
      <c r="AD324" s="23"/>
      <c r="AE324" s="188"/>
      <c r="AF324" s="23"/>
      <c r="AG324" s="188"/>
    </row>
    <row r="325" spans="1:33" ht="20.100000000000001" customHeight="1">
      <c r="A325" s="21" t="e">
        <f>_xlfn.RANK.EQ(O325,$O$11:$O$375)+COUNTIF($O$11:O325,O325)-1</f>
        <v>#VALUE!</v>
      </c>
      <c r="C325" s="67">
        <v>45962</v>
      </c>
      <c r="D325" s="20">
        <v>45972</v>
      </c>
      <c r="E325" s="181"/>
      <c r="F325" s="181"/>
      <c r="G325" s="181"/>
      <c r="H325" s="181"/>
      <c r="I325" s="181"/>
      <c r="J325" s="181"/>
      <c r="K325" s="181"/>
      <c r="L325" s="181"/>
      <c r="M325" s="181"/>
      <c r="N325" s="181"/>
      <c r="O325" s="182" t="str">
        <f t="shared" si="10"/>
        <v/>
      </c>
      <c r="Q325" s="75">
        <v>315</v>
      </c>
      <c r="R325" s="189" t="str">
        <v/>
      </c>
      <c r="S325" s="189" t="str">
        <f>IF($R325="","",IF($R325-発電計画!E$33&gt;発電計画!E$19,発電計画!E$19,$R325-発電計画!E$33))</f>
        <v/>
      </c>
      <c r="T325" s="189" t="str">
        <f>IF($R325="","",IF($R325-発電計画!F$33&gt;発電計画!F$19,発電計画!F$19,$R325-発電計画!F$33))</f>
        <v/>
      </c>
      <c r="U325" s="185" t="str">
        <f>IF($R325="","",IF($R325-発電計画!G$33&gt;発電計画!G$19,発電計画!G$19,$R325-発電計画!G$33))</f>
        <v/>
      </c>
      <c r="V325" s="74"/>
      <c r="W325" s="188"/>
      <c r="X325" s="23"/>
      <c r="Y325" s="188"/>
      <c r="Z325" s="23"/>
      <c r="AA325" s="188"/>
      <c r="AB325" s="23"/>
      <c r="AC325" s="188"/>
      <c r="AD325" s="23"/>
      <c r="AE325" s="188"/>
      <c r="AF325" s="23"/>
      <c r="AG325" s="188"/>
    </row>
    <row r="326" spans="1:33" ht="20.100000000000001" customHeight="1">
      <c r="A326" s="21" t="e">
        <f>_xlfn.RANK.EQ(O326,$O$11:$O$375)+COUNTIF($O$11:O326,O326)-1</f>
        <v>#VALUE!</v>
      </c>
      <c r="C326" s="67">
        <v>45962</v>
      </c>
      <c r="D326" s="20">
        <v>45973</v>
      </c>
      <c r="E326" s="181"/>
      <c r="F326" s="181"/>
      <c r="G326" s="181"/>
      <c r="H326" s="181"/>
      <c r="I326" s="181"/>
      <c r="J326" s="181"/>
      <c r="K326" s="181"/>
      <c r="L326" s="181"/>
      <c r="M326" s="181"/>
      <c r="N326" s="181"/>
      <c r="O326" s="182" t="str">
        <f t="shared" si="10"/>
        <v/>
      </c>
      <c r="Q326" s="75">
        <v>316</v>
      </c>
      <c r="R326" s="189" t="str">
        <v/>
      </c>
      <c r="S326" s="189" t="str">
        <f>IF($R326="","",IF($R326-発電計画!E$33&gt;発電計画!E$19,発電計画!E$19,$R326-発電計画!E$33))</f>
        <v/>
      </c>
      <c r="T326" s="189" t="str">
        <f>IF($R326="","",IF($R326-発電計画!F$33&gt;発電計画!F$19,発電計画!F$19,$R326-発電計画!F$33))</f>
        <v/>
      </c>
      <c r="U326" s="185" t="str">
        <f>IF($R326="","",IF($R326-発電計画!G$33&gt;発電計画!G$19,発電計画!G$19,$R326-発電計画!G$33))</f>
        <v/>
      </c>
      <c r="V326" s="74"/>
      <c r="W326" s="188"/>
      <c r="X326" s="23"/>
      <c r="Y326" s="188"/>
      <c r="Z326" s="23"/>
      <c r="AA326" s="188"/>
      <c r="AB326" s="23"/>
      <c r="AC326" s="188"/>
      <c r="AD326" s="23"/>
      <c r="AE326" s="188"/>
      <c r="AF326" s="23"/>
      <c r="AG326" s="188"/>
    </row>
    <row r="327" spans="1:33" ht="20.100000000000001" customHeight="1">
      <c r="A327" s="21" t="e">
        <f>_xlfn.RANK.EQ(O327,$O$11:$O$375)+COUNTIF($O$11:O327,O327)-1</f>
        <v>#VALUE!</v>
      </c>
      <c r="C327" s="67">
        <v>45962</v>
      </c>
      <c r="D327" s="20">
        <v>45974</v>
      </c>
      <c r="E327" s="181"/>
      <c r="F327" s="181"/>
      <c r="G327" s="181"/>
      <c r="H327" s="181"/>
      <c r="I327" s="181"/>
      <c r="J327" s="181"/>
      <c r="K327" s="181"/>
      <c r="L327" s="181"/>
      <c r="M327" s="181"/>
      <c r="N327" s="181"/>
      <c r="O327" s="182" t="str">
        <f t="shared" si="10"/>
        <v/>
      </c>
      <c r="Q327" s="75">
        <v>317</v>
      </c>
      <c r="R327" s="189" t="str">
        <v/>
      </c>
      <c r="S327" s="189" t="str">
        <f>IF($R327="","",IF($R327-発電計画!E$33&gt;発電計画!E$19,発電計画!E$19,$R327-発電計画!E$33))</f>
        <v/>
      </c>
      <c r="T327" s="189" t="str">
        <f>IF($R327="","",IF($R327-発電計画!F$33&gt;発電計画!F$19,発電計画!F$19,$R327-発電計画!F$33))</f>
        <v/>
      </c>
      <c r="U327" s="185" t="str">
        <f>IF($R327="","",IF($R327-発電計画!G$33&gt;発電計画!G$19,発電計画!G$19,$R327-発電計画!G$33))</f>
        <v/>
      </c>
      <c r="V327" s="74"/>
      <c r="W327" s="188"/>
      <c r="X327" s="23"/>
      <c r="Y327" s="188"/>
      <c r="Z327" s="23"/>
      <c r="AA327" s="188"/>
      <c r="AB327" s="23"/>
      <c r="AC327" s="188"/>
      <c r="AD327" s="23"/>
      <c r="AE327" s="188"/>
      <c r="AF327" s="23"/>
      <c r="AG327" s="188"/>
    </row>
    <row r="328" spans="1:33" ht="20.100000000000001" customHeight="1">
      <c r="A328" s="21" t="e">
        <f>_xlfn.RANK.EQ(O328,$O$11:$O$375)+COUNTIF($O$11:O328,O328)-1</f>
        <v>#VALUE!</v>
      </c>
      <c r="C328" s="67">
        <v>45962</v>
      </c>
      <c r="D328" s="20">
        <v>45975</v>
      </c>
      <c r="E328" s="181"/>
      <c r="F328" s="181"/>
      <c r="G328" s="181"/>
      <c r="H328" s="181"/>
      <c r="I328" s="181"/>
      <c r="J328" s="181"/>
      <c r="K328" s="181"/>
      <c r="L328" s="181"/>
      <c r="M328" s="181"/>
      <c r="N328" s="181"/>
      <c r="O328" s="182" t="str">
        <f t="shared" si="10"/>
        <v/>
      </c>
      <c r="Q328" s="75">
        <v>318</v>
      </c>
      <c r="R328" s="189" t="str">
        <v/>
      </c>
      <c r="S328" s="189" t="str">
        <f>IF($R328="","",IF($R328-発電計画!E$33&gt;発電計画!E$19,発電計画!E$19,$R328-発電計画!E$33))</f>
        <v/>
      </c>
      <c r="T328" s="189" t="str">
        <f>IF($R328="","",IF($R328-発電計画!F$33&gt;発電計画!F$19,発電計画!F$19,$R328-発電計画!F$33))</f>
        <v/>
      </c>
      <c r="U328" s="185" t="str">
        <f>IF($R328="","",IF($R328-発電計画!G$33&gt;発電計画!G$19,発電計画!G$19,$R328-発電計画!G$33))</f>
        <v/>
      </c>
      <c r="V328" s="74"/>
      <c r="W328" s="188"/>
      <c r="X328" s="23"/>
      <c r="Y328" s="188"/>
      <c r="Z328" s="23"/>
      <c r="AA328" s="188"/>
      <c r="AB328" s="23"/>
      <c r="AC328" s="188"/>
      <c r="AD328" s="23"/>
      <c r="AE328" s="188"/>
      <c r="AF328" s="23"/>
      <c r="AG328" s="188"/>
    </row>
    <row r="329" spans="1:33" ht="20.100000000000001" customHeight="1">
      <c r="A329" s="21" t="e">
        <f>_xlfn.RANK.EQ(O329,$O$11:$O$375)+COUNTIF($O$11:O329,O329)-1</f>
        <v>#VALUE!</v>
      </c>
      <c r="C329" s="67">
        <v>45962</v>
      </c>
      <c r="D329" s="20">
        <v>45976</v>
      </c>
      <c r="E329" s="181"/>
      <c r="F329" s="181"/>
      <c r="G329" s="181"/>
      <c r="H329" s="181"/>
      <c r="I329" s="181"/>
      <c r="J329" s="181"/>
      <c r="K329" s="181"/>
      <c r="L329" s="181"/>
      <c r="M329" s="181"/>
      <c r="N329" s="181"/>
      <c r="O329" s="182" t="str">
        <f t="shared" si="10"/>
        <v/>
      </c>
      <c r="Q329" s="75">
        <v>319</v>
      </c>
      <c r="R329" s="189" t="str">
        <v/>
      </c>
      <c r="S329" s="189" t="str">
        <f>IF($R329="","",IF($R329-発電計画!E$33&gt;発電計画!E$19,発電計画!E$19,$R329-発電計画!E$33))</f>
        <v/>
      </c>
      <c r="T329" s="189" t="str">
        <f>IF($R329="","",IF($R329-発電計画!F$33&gt;発電計画!F$19,発電計画!F$19,$R329-発電計画!F$33))</f>
        <v/>
      </c>
      <c r="U329" s="185" t="str">
        <f>IF($R329="","",IF($R329-発電計画!G$33&gt;発電計画!G$19,発電計画!G$19,$R329-発電計画!G$33))</f>
        <v/>
      </c>
      <c r="V329" s="74"/>
      <c r="W329" s="188"/>
      <c r="X329" s="23"/>
      <c r="Y329" s="188"/>
      <c r="Z329" s="23"/>
      <c r="AA329" s="188"/>
      <c r="AB329" s="23"/>
      <c r="AC329" s="188"/>
      <c r="AD329" s="23"/>
      <c r="AE329" s="188"/>
      <c r="AF329" s="23"/>
      <c r="AG329" s="188"/>
    </row>
    <row r="330" spans="1:33" ht="20.100000000000001" customHeight="1">
      <c r="A330" s="21" t="e">
        <f>_xlfn.RANK.EQ(O330,$O$11:$O$375)+COUNTIF($O$11:O330,O330)-1</f>
        <v>#VALUE!</v>
      </c>
      <c r="C330" s="67">
        <v>45962</v>
      </c>
      <c r="D330" s="20">
        <v>45977</v>
      </c>
      <c r="E330" s="181"/>
      <c r="F330" s="181"/>
      <c r="G330" s="181"/>
      <c r="H330" s="181"/>
      <c r="I330" s="181"/>
      <c r="J330" s="181"/>
      <c r="K330" s="181"/>
      <c r="L330" s="181"/>
      <c r="M330" s="181"/>
      <c r="N330" s="181"/>
      <c r="O330" s="182" t="str">
        <f t="shared" si="10"/>
        <v/>
      </c>
      <c r="Q330" s="75">
        <v>320</v>
      </c>
      <c r="R330" s="189" t="str">
        <v/>
      </c>
      <c r="S330" s="189" t="str">
        <f>IF($R330="","",IF($R330-発電計画!E$33&gt;発電計画!E$19,発電計画!E$19,$R330-発電計画!E$33))</f>
        <v/>
      </c>
      <c r="T330" s="189" t="str">
        <f>IF($R330="","",IF($R330-発電計画!F$33&gt;発電計画!F$19,発電計画!F$19,$R330-発電計画!F$33))</f>
        <v/>
      </c>
      <c r="U330" s="185" t="str">
        <f>IF($R330="","",IF($R330-発電計画!G$33&gt;発電計画!G$19,発電計画!G$19,$R330-発電計画!G$33))</f>
        <v/>
      </c>
      <c r="V330" s="74"/>
      <c r="W330" s="188"/>
      <c r="X330" s="23"/>
      <c r="Y330" s="188"/>
      <c r="Z330" s="23"/>
      <c r="AA330" s="188"/>
      <c r="AB330" s="23"/>
      <c r="AC330" s="188"/>
      <c r="AD330" s="23"/>
      <c r="AE330" s="188"/>
      <c r="AF330" s="23"/>
      <c r="AG330" s="188"/>
    </row>
    <row r="331" spans="1:33" ht="20.100000000000001" customHeight="1">
      <c r="A331" s="21" t="e">
        <f>_xlfn.RANK.EQ(O331,$O$11:$O$375)+COUNTIF($O$11:O331,O331)-1</f>
        <v>#VALUE!</v>
      </c>
      <c r="C331" s="67">
        <v>45962</v>
      </c>
      <c r="D331" s="20">
        <v>45978</v>
      </c>
      <c r="E331" s="181"/>
      <c r="F331" s="181"/>
      <c r="G331" s="181"/>
      <c r="H331" s="181"/>
      <c r="I331" s="181"/>
      <c r="J331" s="181"/>
      <c r="K331" s="181"/>
      <c r="L331" s="181"/>
      <c r="M331" s="181"/>
      <c r="N331" s="181"/>
      <c r="O331" s="182" t="str">
        <f t="shared" si="10"/>
        <v/>
      </c>
      <c r="Q331" s="75">
        <v>321</v>
      </c>
      <c r="R331" s="189" t="str">
        <v/>
      </c>
      <c r="S331" s="189" t="str">
        <f>IF($R331="","",IF($R331-発電計画!E$33&gt;発電計画!E$19,発電計画!E$19,$R331-発電計画!E$33))</f>
        <v/>
      </c>
      <c r="T331" s="189" t="str">
        <f>IF($R331="","",IF($R331-発電計画!F$33&gt;発電計画!F$19,発電計画!F$19,$R331-発電計画!F$33))</f>
        <v/>
      </c>
      <c r="U331" s="185" t="str">
        <f>IF($R331="","",IF($R331-発電計画!G$33&gt;発電計画!G$19,発電計画!G$19,$R331-発電計画!G$33))</f>
        <v/>
      </c>
      <c r="V331" s="74"/>
      <c r="W331" s="188"/>
      <c r="X331" s="23"/>
      <c r="Y331" s="188"/>
      <c r="Z331" s="23"/>
      <c r="AA331" s="188"/>
      <c r="AB331" s="23"/>
      <c r="AC331" s="188"/>
      <c r="AD331" s="23"/>
      <c r="AE331" s="188"/>
      <c r="AF331" s="23"/>
      <c r="AG331" s="188"/>
    </row>
    <row r="332" spans="1:33" ht="20.100000000000001" customHeight="1">
      <c r="A332" s="21" t="e">
        <f>_xlfn.RANK.EQ(O332,$O$11:$O$375)+COUNTIF($O$11:O332,O332)-1</f>
        <v>#VALUE!</v>
      </c>
      <c r="C332" s="67">
        <v>45962</v>
      </c>
      <c r="D332" s="20">
        <v>45979</v>
      </c>
      <c r="E332" s="181"/>
      <c r="F332" s="181"/>
      <c r="G332" s="181"/>
      <c r="H332" s="181"/>
      <c r="I332" s="181"/>
      <c r="J332" s="181"/>
      <c r="K332" s="181"/>
      <c r="L332" s="181"/>
      <c r="M332" s="181"/>
      <c r="N332" s="181"/>
      <c r="O332" s="182" t="str">
        <f t="shared" ref="O332:O375" si="11">IF($H$6=3,SUM(E332:G332)/3,IF($H$6=5,SUM(E332:I332)/5,IF($H$6=10,SUM(E332:N332)/10,"")))</f>
        <v/>
      </c>
      <c r="Q332" s="75">
        <v>322</v>
      </c>
      <c r="R332" s="189" t="str">
        <v/>
      </c>
      <c r="S332" s="189" t="str">
        <f>IF($R332="","",IF($R332-発電計画!E$33&gt;発電計画!E$19,発電計画!E$19,$R332-発電計画!E$33))</f>
        <v/>
      </c>
      <c r="T332" s="189" t="str">
        <f>IF($R332="","",IF($R332-発電計画!F$33&gt;発電計画!F$19,発電計画!F$19,$R332-発電計画!F$33))</f>
        <v/>
      </c>
      <c r="U332" s="185" t="str">
        <f>IF($R332="","",IF($R332-発電計画!G$33&gt;発電計画!G$19,発電計画!G$19,$R332-発電計画!G$33))</f>
        <v/>
      </c>
      <c r="V332" s="74"/>
      <c r="W332" s="188"/>
      <c r="X332" s="23"/>
      <c r="Y332" s="188"/>
      <c r="Z332" s="23"/>
      <c r="AA332" s="188"/>
      <c r="AB332" s="23"/>
      <c r="AC332" s="188"/>
      <c r="AD332" s="23"/>
      <c r="AE332" s="188"/>
      <c r="AF332" s="23"/>
      <c r="AG332" s="188"/>
    </row>
    <row r="333" spans="1:33" ht="20.100000000000001" customHeight="1">
      <c r="A333" s="21" t="e">
        <f>_xlfn.RANK.EQ(O333,$O$11:$O$375)+COUNTIF($O$11:O333,O333)-1</f>
        <v>#VALUE!</v>
      </c>
      <c r="C333" s="67">
        <v>45962</v>
      </c>
      <c r="D333" s="20">
        <v>45980</v>
      </c>
      <c r="E333" s="181"/>
      <c r="F333" s="181"/>
      <c r="G333" s="181"/>
      <c r="H333" s="181"/>
      <c r="I333" s="181"/>
      <c r="J333" s="181"/>
      <c r="K333" s="181"/>
      <c r="L333" s="181"/>
      <c r="M333" s="181"/>
      <c r="N333" s="181"/>
      <c r="O333" s="182" t="str">
        <f t="shared" si="11"/>
        <v/>
      </c>
      <c r="Q333" s="75">
        <v>323</v>
      </c>
      <c r="R333" s="189" t="str">
        <v/>
      </c>
      <c r="S333" s="189" t="str">
        <f>IF($R333="","",IF($R333-発電計画!E$33&gt;発電計画!E$19,発電計画!E$19,$R333-発電計画!E$33))</f>
        <v/>
      </c>
      <c r="T333" s="189" t="str">
        <f>IF($R333="","",IF($R333-発電計画!F$33&gt;発電計画!F$19,発電計画!F$19,$R333-発電計画!F$33))</f>
        <v/>
      </c>
      <c r="U333" s="185" t="str">
        <f>IF($R333="","",IF($R333-発電計画!G$33&gt;発電計画!G$19,発電計画!G$19,$R333-発電計画!G$33))</f>
        <v/>
      </c>
      <c r="V333" s="74"/>
      <c r="W333" s="188"/>
      <c r="X333" s="23"/>
      <c r="Y333" s="188"/>
      <c r="Z333" s="23"/>
      <c r="AA333" s="188"/>
      <c r="AB333" s="23"/>
      <c r="AC333" s="188"/>
      <c r="AD333" s="23"/>
      <c r="AE333" s="188"/>
      <c r="AF333" s="23"/>
      <c r="AG333" s="188"/>
    </row>
    <row r="334" spans="1:33" ht="20.100000000000001" customHeight="1">
      <c r="A334" s="21" t="e">
        <f>_xlfn.RANK.EQ(O334,$O$11:$O$375)+COUNTIF($O$11:O334,O334)-1</f>
        <v>#VALUE!</v>
      </c>
      <c r="C334" s="67">
        <v>45962</v>
      </c>
      <c r="D334" s="20">
        <v>45981</v>
      </c>
      <c r="E334" s="181"/>
      <c r="F334" s="181"/>
      <c r="G334" s="181"/>
      <c r="H334" s="181"/>
      <c r="I334" s="181"/>
      <c r="J334" s="181"/>
      <c r="K334" s="181"/>
      <c r="L334" s="181"/>
      <c r="M334" s="181"/>
      <c r="N334" s="181"/>
      <c r="O334" s="182" t="str">
        <f t="shared" si="11"/>
        <v/>
      </c>
      <c r="Q334" s="75">
        <v>324</v>
      </c>
      <c r="R334" s="189" t="str">
        <v/>
      </c>
      <c r="S334" s="189" t="str">
        <f>IF($R334="","",IF($R334-発電計画!E$33&gt;発電計画!E$19,発電計画!E$19,$R334-発電計画!E$33))</f>
        <v/>
      </c>
      <c r="T334" s="189" t="str">
        <f>IF($R334="","",IF($R334-発電計画!F$33&gt;発電計画!F$19,発電計画!F$19,$R334-発電計画!F$33))</f>
        <v/>
      </c>
      <c r="U334" s="185" t="str">
        <f>IF($R334="","",IF($R334-発電計画!G$33&gt;発電計画!G$19,発電計画!G$19,$R334-発電計画!G$33))</f>
        <v/>
      </c>
      <c r="V334" s="74"/>
      <c r="W334" s="188"/>
      <c r="X334" s="23"/>
      <c r="Y334" s="188"/>
      <c r="Z334" s="23"/>
      <c r="AA334" s="188"/>
      <c r="AB334" s="23"/>
      <c r="AC334" s="188"/>
      <c r="AD334" s="23"/>
      <c r="AE334" s="188"/>
      <c r="AF334" s="23"/>
      <c r="AG334" s="188"/>
    </row>
    <row r="335" spans="1:33" ht="20.100000000000001" customHeight="1">
      <c r="A335" s="21" t="e">
        <f>_xlfn.RANK.EQ(O335,$O$11:$O$375)+COUNTIF($O$11:O335,O335)-1</f>
        <v>#VALUE!</v>
      </c>
      <c r="C335" s="67">
        <v>45962</v>
      </c>
      <c r="D335" s="20">
        <v>45982</v>
      </c>
      <c r="E335" s="181"/>
      <c r="F335" s="181"/>
      <c r="G335" s="181"/>
      <c r="H335" s="181"/>
      <c r="I335" s="181"/>
      <c r="J335" s="181"/>
      <c r="K335" s="181"/>
      <c r="L335" s="181"/>
      <c r="M335" s="181"/>
      <c r="N335" s="181"/>
      <c r="O335" s="182" t="str">
        <f t="shared" si="11"/>
        <v/>
      </c>
      <c r="Q335" s="75">
        <v>325</v>
      </c>
      <c r="R335" s="189" t="str">
        <v/>
      </c>
      <c r="S335" s="189" t="str">
        <f>IF($R335="","",IF($R335-発電計画!E$33&gt;発電計画!E$19,発電計画!E$19,$R335-発電計画!E$33))</f>
        <v/>
      </c>
      <c r="T335" s="189" t="str">
        <f>IF($R335="","",IF($R335-発電計画!F$33&gt;発電計画!F$19,発電計画!F$19,$R335-発電計画!F$33))</f>
        <v/>
      </c>
      <c r="U335" s="185" t="str">
        <f>IF($R335="","",IF($R335-発電計画!G$33&gt;発電計画!G$19,発電計画!G$19,$R335-発電計画!G$33))</f>
        <v/>
      </c>
      <c r="V335" s="74"/>
      <c r="W335" s="188"/>
      <c r="X335" s="23"/>
      <c r="Y335" s="188"/>
      <c r="Z335" s="23"/>
      <c r="AA335" s="188"/>
      <c r="AB335" s="23"/>
      <c r="AC335" s="188"/>
      <c r="AD335" s="23"/>
      <c r="AE335" s="188"/>
      <c r="AF335" s="23"/>
      <c r="AG335" s="188"/>
    </row>
    <row r="336" spans="1:33" ht="20.100000000000001" customHeight="1">
      <c r="A336" s="21" t="e">
        <f>_xlfn.RANK.EQ(O336,$O$11:$O$375)+COUNTIF($O$11:O336,O336)-1</f>
        <v>#VALUE!</v>
      </c>
      <c r="C336" s="67">
        <v>45962</v>
      </c>
      <c r="D336" s="20">
        <v>45983</v>
      </c>
      <c r="E336" s="181"/>
      <c r="F336" s="181"/>
      <c r="G336" s="181"/>
      <c r="H336" s="181"/>
      <c r="I336" s="181"/>
      <c r="J336" s="181"/>
      <c r="K336" s="181"/>
      <c r="L336" s="181"/>
      <c r="M336" s="181"/>
      <c r="N336" s="181"/>
      <c r="O336" s="182" t="str">
        <f t="shared" si="11"/>
        <v/>
      </c>
      <c r="Q336" s="75">
        <v>326</v>
      </c>
      <c r="R336" s="189" t="str">
        <v/>
      </c>
      <c r="S336" s="189" t="str">
        <f>IF($R336="","",IF($R336-発電計画!E$33&gt;発電計画!E$19,発電計画!E$19,$R336-発電計画!E$33))</f>
        <v/>
      </c>
      <c r="T336" s="189" t="str">
        <f>IF($R336="","",IF($R336-発電計画!F$33&gt;発電計画!F$19,発電計画!F$19,$R336-発電計画!F$33))</f>
        <v/>
      </c>
      <c r="U336" s="185" t="str">
        <f>IF($R336="","",IF($R336-発電計画!G$33&gt;発電計画!G$19,発電計画!G$19,$R336-発電計画!G$33))</f>
        <v/>
      </c>
      <c r="V336" s="74"/>
      <c r="W336" s="188"/>
      <c r="X336" s="23"/>
      <c r="Y336" s="188"/>
      <c r="Z336" s="23"/>
      <c r="AA336" s="188"/>
      <c r="AB336" s="23"/>
      <c r="AC336" s="188"/>
      <c r="AD336" s="23"/>
      <c r="AE336" s="188"/>
      <c r="AF336" s="23"/>
      <c r="AG336" s="188"/>
    </row>
    <row r="337" spans="1:33" ht="20.100000000000001" customHeight="1">
      <c r="A337" s="21" t="e">
        <f>_xlfn.RANK.EQ(O337,$O$11:$O$375)+COUNTIF($O$11:O337,O337)-1</f>
        <v>#VALUE!</v>
      </c>
      <c r="C337" s="67">
        <v>45962</v>
      </c>
      <c r="D337" s="20">
        <v>45984</v>
      </c>
      <c r="E337" s="181"/>
      <c r="F337" s="181"/>
      <c r="G337" s="181"/>
      <c r="H337" s="181"/>
      <c r="I337" s="181"/>
      <c r="J337" s="181"/>
      <c r="K337" s="181"/>
      <c r="L337" s="181"/>
      <c r="M337" s="181"/>
      <c r="N337" s="181"/>
      <c r="O337" s="182" t="str">
        <f t="shared" si="11"/>
        <v/>
      </c>
      <c r="Q337" s="75">
        <v>327</v>
      </c>
      <c r="R337" s="189" t="str">
        <v/>
      </c>
      <c r="S337" s="189" t="str">
        <f>IF($R337="","",IF($R337-発電計画!E$33&gt;発電計画!E$19,発電計画!E$19,$R337-発電計画!E$33))</f>
        <v/>
      </c>
      <c r="T337" s="189" t="str">
        <f>IF($R337="","",IF($R337-発電計画!F$33&gt;発電計画!F$19,発電計画!F$19,$R337-発電計画!F$33))</f>
        <v/>
      </c>
      <c r="U337" s="185" t="str">
        <f>IF($R337="","",IF($R337-発電計画!G$33&gt;発電計画!G$19,発電計画!G$19,$R337-発電計画!G$33))</f>
        <v/>
      </c>
      <c r="V337" s="74"/>
      <c r="W337" s="188"/>
      <c r="X337" s="23"/>
      <c r="Y337" s="188"/>
      <c r="Z337" s="23"/>
      <c r="AA337" s="188"/>
      <c r="AB337" s="23"/>
      <c r="AC337" s="188"/>
      <c r="AD337" s="23"/>
      <c r="AE337" s="188"/>
      <c r="AF337" s="23"/>
      <c r="AG337" s="188"/>
    </row>
    <row r="338" spans="1:33" ht="20.100000000000001" customHeight="1">
      <c r="A338" s="21" t="e">
        <f>_xlfn.RANK.EQ(O338,$O$11:$O$375)+COUNTIF($O$11:O338,O338)-1</f>
        <v>#VALUE!</v>
      </c>
      <c r="C338" s="67">
        <v>45962</v>
      </c>
      <c r="D338" s="20">
        <v>45985</v>
      </c>
      <c r="E338" s="181"/>
      <c r="F338" s="181"/>
      <c r="G338" s="181"/>
      <c r="H338" s="181"/>
      <c r="I338" s="181"/>
      <c r="J338" s="181"/>
      <c r="K338" s="181"/>
      <c r="L338" s="181"/>
      <c r="M338" s="181"/>
      <c r="N338" s="181"/>
      <c r="O338" s="182" t="str">
        <f t="shared" si="11"/>
        <v/>
      </c>
      <c r="Q338" s="75">
        <v>328</v>
      </c>
      <c r="R338" s="189" t="str">
        <v/>
      </c>
      <c r="S338" s="189" t="str">
        <f>IF($R338="","",IF($R338-発電計画!E$33&gt;発電計画!E$19,発電計画!E$19,$R338-発電計画!E$33))</f>
        <v/>
      </c>
      <c r="T338" s="189" t="str">
        <f>IF($R338="","",IF($R338-発電計画!F$33&gt;発電計画!F$19,発電計画!F$19,$R338-発電計画!F$33))</f>
        <v/>
      </c>
      <c r="U338" s="185" t="str">
        <f>IF($R338="","",IF($R338-発電計画!G$33&gt;発電計画!G$19,発電計画!G$19,$R338-発電計画!G$33))</f>
        <v/>
      </c>
      <c r="V338" s="74"/>
      <c r="W338" s="188"/>
      <c r="X338" s="23"/>
      <c r="Y338" s="188"/>
      <c r="Z338" s="23"/>
      <c r="AA338" s="188"/>
      <c r="AB338" s="23"/>
      <c r="AC338" s="188"/>
      <c r="AD338" s="23"/>
      <c r="AE338" s="188"/>
      <c r="AF338" s="23"/>
      <c r="AG338" s="188"/>
    </row>
    <row r="339" spans="1:33" ht="20.100000000000001" customHeight="1">
      <c r="A339" s="21" t="e">
        <f>_xlfn.RANK.EQ(O339,$O$11:$O$375)+COUNTIF($O$11:O339,O339)-1</f>
        <v>#VALUE!</v>
      </c>
      <c r="C339" s="67">
        <v>45962</v>
      </c>
      <c r="D339" s="20">
        <v>45986</v>
      </c>
      <c r="E339" s="181"/>
      <c r="F339" s="181"/>
      <c r="G339" s="181"/>
      <c r="H339" s="181"/>
      <c r="I339" s="181"/>
      <c r="J339" s="181"/>
      <c r="K339" s="181"/>
      <c r="L339" s="181"/>
      <c r="M339" s="181"/>
      <c r="N339" s="181"/>
      <c r="O339" s="182" t="str">
        <f t="shared" si="11"/>
        <v/>
      </c>
      <c r="Q339" s="75">
        <v>329</v>
      </c>
      <c r="R339" s="189" t="str">
        <v/>
      </c>
      <c r="S339" s="189" t="str">
        <f>IF($R339="","",IF($R339-発電計画!E$33&gt;発電計画!E$19,発電計画!E$19,$R339-発電計画!E$33))</f>
        <v/>
      </c>
      <c r="T339" s="189" t="str">
        <f>IF($R339="","",IF($R339-発電計画!F$33&gt;発電計画!F$19,発電計画!F$19,$R339-発電計画!F$33))</f>
        <v/>
      </c>
      <c r="U339" s="185" t="str">
        <f>IF($R339="","",IF($R339-発電計画!G$33&gt;発電計画!G$19,発電計画!G$19,$R339-発電計画!G$33))</f>
        <v/>
      </c>
      <c r="V339" s="74"/>
      <c r="W339" s="188"/>
      <c r="X339" s="23"/>
      <c r="Y339" s="188"/>
      <c r="Z339" s="23"/>
      <c r="AA339" s="188"/>
      <c r="AB339" s="23"/>
      <c r="AC339" s="188"/>
      <c r="AD339" s="23"/>
      <c r="AE339" s="188"/>
      <c r="AF339" s="23"/>
      <c r="AG339" s="188"/>
    </row>
    <row r="340" spans="1:33" ht="20.100000000000001" customHeight="1">
      <c r="A340" s="21" t="e">
        <f>_xlfn.RANK.EQ(O340,$O$11:$O$375)+COUNTIF($O$11:O340,O340)-1</f>
        <v>#VALUE!</v>
      </c>
      <c r="C340" s="67">
        <v>45962</v>
      </c>
      <c r="D340" s="20">
        <v>45987</v>
      </c>
      <c r="E340" s="181"/>
      <c r="F340" s="181"/>
      <c r="G340" s="181"/>
      <c r="H340" s="181"/>
      <c r="I340" s="181"/>
      <c r="J340" s="181"/>
      <c r="K340" s="181"/>
      <c r="L340" s="181"/>
      <c r="M340" s="181"/>
      <c r="N340" s="181"/>
      <c r="O340" s="182" t="str">
        <f t="shared" si="11"/>
        <v/>
      </c>
      <c r="Q340" s="75">
        <v>330</v>
      </c>
      <c r="R340" s="189" t="str">
        <v/>
      </c>
      <c r="S340" s="189" t="str">
        <f>IF($R340="","",IF($R340-発電計画!E$33&gt;発電計画!E$19,発電計画!E$19,$R340-発電計画!E$33))</f>
        <v/>
      </c>
      <c r="T340" s="189" t="str">
        <f>IF($R340="","",IF($R340-発電計画!F$33&gt;発電計画!F$19,発電計画!F$19,$R340-発電計画!F$33))</f>
        <v/>
      </c>
      <c r="U340" s="185" t="str">
        <f>IF($R340="","",IF($R340-発電計画!G$33&gt;発電計画!G$19,発電計画!G$19,$R340-発電計画!G$33))</f>
        <v/>
      </c>
      <c r="V340" s="74"/>
      <c r="W340" s="188"/>
      <c r="X340" s="23"/>
      <c r="Y340" s="188"/>
      <c r="Z340" s="23"/>
      <c r="AA340" s="188"/>
      <c r="AB340" s="23"/>
      <c r="AC340" s="188"/>
      <c r="AD340" s="23"/>
      <c r="AE340" s="188"/>
      <c r="AF340" s="23"/>
      <c r="AG340" s="188"/>
    </row>
    <row r="341" spans="1:33" ht="20.100000000000001" customHeight="1">
      <c r="A341" s="21" t="e">
        <f>_xlfn.RANK.EQ(O341,$O$11:$O$375)+COUNTIF($O$11:O341,O341)-1</f>
        <v>#VALUE!</v>
      </c>
      <c r="C341" s="67">
        <v>45962</v>
      </c>
      <c r="D341" s="20">
        <v>45988</v>
      </c>
      <c r="E341" s="181"/>
      <c r="F341" s="181"/>
      <c r="G341" s="181"/>
      <c r="H341" s="181"/>
      <c r="I341" s="181"/>
      <c r="J341" s="181"/>
      <c r="K341" s="181"/>
      <c r="L341" s="181"/>
      <c r="M341" s="181"/>
      <c r="N341" s="181"/>
      <c r="O341" s="182" t="str">
        <f t="shared" si="11"/>
        <v/>
      </c>
      <c r="Q341" s="75">
        <v>331</v>
      </c>
      <c r="R341" s="189" t="str">
        <v/>
      </c>
      <c r="S341" s="189" t="str">
        <f>IF($R341="","",IF($R341-発電計画!E$33&gt;発電計画!E$19,発電計画!E$19,$R341-発電計画!E$33))</f>
        <v/>
      </c>
      <c r="T341" s="189" t="str">
        <f>IF($R341="","",IF($R341-発電計画!F$33&gt;発電計画!F$19,発電計画!F$19,$R341-発電計画!F$33))</f>
        <v/>
      </c>
      <c r="U341" s="185" t="str">
        <f>IF($R341="","",IF($R341-発電計画!G$33&gt;発電計画!G$19,発電計画!G$19,$R341-発電計画!G$33))</f>
        <v/>
      </c>
      <c r="V341" s="74"/>
      <c r="W341" s="188"/>
      <c r="X341" s="23"/>
      <c r="Y341" s="188"/>
      <c r="Z341" s="23"/>
      <c r="AA341" s="188"/>
      <c r="AB341" s="23"/>
      <c r="AC341" s="188"/>
      <c r="AD341" s="23"/>
      <c r="AE341" s="188"/>
      <c r="AF341" s="23"/>
      <c r="AG341" s="188"/>
    </row>
    <row r="342" spans="1:33" ht="20.100000000000001" customHeight="1">
      <c r="A342" s="21" t="e">
        <f>_xlfn.RANK.EQ(O342,$O$11:$O$375)+COUNTIF($O$11:O342,O342)-1</f>
        <v>#VALUE!</v>
      </c>
      <c r="C342" s="67">
        <v>45962</v>
      </c>
      <c r="D342" s="20">
        <v>45989</v>
      </c>
      <c r="E342" s="181"/>
      <c r="F342" s="181"/>
      <c r="G342" s="181"/>
      <c r="H342" s="181"/>
      <c r="I342" s="181"/>
      <c r="J342" s="181"/>
      <c r="K342" s="181"/>
      <c r="L342" s="181"/>
      <c r="M342" s="181"/>
      <c r="N342" s="181"/>
      <c r="O342" s="182" t="str">
        <f t="shared" si="11"/>
        <v/>
      </c>
      <c r="Q342" s="75">
        <v>332</v>
      </c>
      <c r="R342" s="189" t="str">
        <v/>
      </c>
      <c r="S342" s="189" t="str">
        <f>IF($R342="","",IF($R342-発電計画!E$33&gt;発電計画!E$19,発電計画!E$19,$R342-発電計画!E$33))</f>
        <v/>
      </c>
      <c r="T342" s="189" t="str">
        <f>IF($R342="","",IF($R342-発電計画!F$33&gt;発電計画!F$19,発電計画!F$19,$R342-発電計画!F$33))</f>
        <v/>
      </c>
      <c r="U342" s="185" t="str">
        <f>IF($R342="","",IF($R342-発電計画!G$33&gt;発電計画!G$19,発電計画!G$19,$R342-発電計画!G$33))</f>
        <v/>
      </c>
      <c r="V342" s="74"/>
      <c r="W342" s="188"/>
      <c r="X342" s="23"/>
      <c r="Y342" s="188"/>
      <c r="Z342" s="23"/>
      <c r="AA342" s="188"/>
      <c r="AB342" s="23"/>
      <c r="AC342" s="188"/>
      <c r="AD342" s="23"/>
      <c r="AE342" s="188"/>
      <c r="AF342" s="23"/>
      <c r="AG342" s="188"/>
    </row>
    <row r="343" spans="1:33" ht="20.100000000000001" customHeight="1">
      <c r="A343" s="21" t="e">
        <f>_xlfn.RANK.EQ(O343,$O$11:$O$375)+COUNTIF($O$11:O343,O343)-1</f>
        <v>#VALUE!</v>
      </c>
      <c r="C343" s="67">
        <v>45962</v>
      </c>
      <c r="D343" s="20">
        <v>45990</v>
      </c>
      <c r="E343" s="181"/>
      <c r="F343" s="181"/>
      <c r="G343" s="181"/>
      <c r="H343" s="181"/>
      <c r="I343" s="181"/>
      <c r="J343" s="181"/>
      <c r="K343" s="181"/>
      <c r="L343" s="181"/>
      <c r="M343" s="181"/>
      <c r="N343" s="181"/>
      <c r="O343" s="182" t="str">
        <f t="shared" si="11"/>
        <v/>
      </c>
      <c r="Q343" s="75">
        <v>333</v>
      </c>
      <c r="R343" s="189" t="str">
        <v/>
      </c>
      <c r="S343" s="189" t="str">
        <f>IF($R343="","",IF($R343-発電計画!E$33&gt;発電計画!E$19,発電計画!E$19,$R343-発電計画!E$33))</f>
        <v/>
      </c>
      <c r="T343" s="189" t="str">
        <f>IF($R343="","",IF($R343-発電計画!F$33&gt;発電計画!F$19,発電計画!F$19,$R343-発電計画!F$33))</f>
        <v/>
      </c>
      <c r="U343" s="185" t="str">
        <f>IF($R343="","",IF($R343-発電計画!G$33&gt;発電計画!G$19,発電計画!G$19,$R343-発電計画!G$33))</f>
        <v/>
      </c>
      <c r="V343" s="74"/>
      <c r="W343" s="188"/>
      <c r="X343" s="23"/>
      <c r="Y343" s="188"/>
      <c r="Z343" s="23"/>
      <c r="AA343" s="188"/>
      <c r="AB343" s="23"/>
      <c r="AC343" s="188"/>
      <c r="AD343" s="23"/>
      <c r="AE343" s="188"/>
      <c r="AF343" s="23"/>
      <c r="AG343" s="188"/>
    </row>
    <row r="344" spans="1:33" ht="20.100000000000001" customHeight="1">
      <c r="A344" s="21" t="e">
        <f>_xlfn.RANK.EQ(O344,$O$11:$O$375)+COUNTIF($O$11:O344,O344)-1</f>
        <v>#VALUE!</v>
      </c>
      <c r="C344" s="67">
        <v>45962</v>
      </c>
      <c r="D344" s="20">
        <v>45991</v>
      </c>
      <c r="E344" s="181"/>
      <c r="F344" s="181"/>
      <c r="G344" s="181"/>
      <c r="H344" s="181"/>
      <c r="I344" s="181"/>
      <c r="J344" s="181"/>
      <c r="K344" s="181"/>
      <c r="L344" s="181"/>
      <c r="M344" s="181"/>
      <c r="N344" s="181"/>
      <c r="O344" s="182" t="str">
        <f t="shared" si="11"/>
        <v/>
      </c>
      <c r="Q344" s="75">
        <v>334</v>
      </c>
      <c r="R344" s="189" t="str">
        <v/>
      </c>
      <c r="S344" s="189" t="str">
        <f>IF($R344="","",IF($R344-発電計画!E$33&gt;発電計画!E$19,発電計画!E$19,$R344-発電計画!E$33))</f>
        <v/>
      </c>
      <c r="T344" s="189" t="str">
        <f>IF($R344="","",IF($R344-発電計画!F$33&gt;発電計画!F$19,発電計画!F$19,$R344-発電計画!F$33))</f>
        <v/>
      </c>
      <c r="U344" s="185" t="str">
        <f>IF($R344="","",IF($R344-発電計画!G$33&gt;発電計画!G$19,発電計画!G$19,$R344-発電計画!G$33))</f>
        <v/>
      </c>
      <c r="V344" s="74"/>
      <c r="W344" s="188"/>
      <c r="X344" s="23"/>
      <c r="Y344" s="188"/>
      <c r="Z344" s="23"/>
      <c r="AA344" s="188"/>
      <c r="AB344" s="23"/>
      <c r="AC344" s="188"/>
      <c r="AD344" s="23"/>
      <c r="AE344" s="188"/>
      <c r="AF344" s="23"/>
      <c r="AG344" s="188"/>
    </row>
    <row r="345" spans="1:33" ht="20.100000000000001" customHeight="1">
      <c r="A345" s="21" t="e">
        <f>_xlfn.RANK.EQ(O345,$O$11:$O$375)+COUNTIF($O$11:O345,O345)-1</f>
        <v>#VALUE!</v>
      </c>
      <c r="C345" s="67">
        <v>45992</v>
      </c>
      <c r="D345" s="20">
        <v>45992</v>
      </c>
      <c r="E345" s="181"/>
      <c r="F345" s="181"/>
      <c r="G345" s="181"/>
      <c r="H345" s="181"/>
      <c r="I345" s="181"/>
      <c r="J345" s="181"/>
      <c r="K345" s="181"/>
      <c r="L345" s="181"/>
      <c r="M345" s="181"/>
      <c r="N345" s="181"/>
      <c r="O345" s="182" t="str">
        <f t="shared" si="11"/>
        <v/>
      </c>
      <c r="Q345" s="75">
        <v>335</v>
      </c>
      <c r="R345" s="189" t="str">
        <v/>
      </c>
      <c r="S345" s="189" t="str">
        <f>IF($R345="","",IF($R345-発電計画!E$33&gt;発電計画!E$19,発電計画!E$19,$R345-発電計画!E$33))</f>
        <v/>
      </c>
      <c r="T345" s="189" t="str">
        <f>IF($R345="","",IF($R345-発電計画!F$33&gt;発電計画!F$19,発電計画!F$19,$R345-発電計画!F$33))</f>
        <v/>
      </c>
      <c r="U345" s="185" t="str">
        <f>IF($R345="","",IF($R345-発電計画!G$33&gt;発電計画!G$19,発電計画!G$19,$R345-発電計画!G$33))</f>
        <v/>
      </c>
      <c r="V345" s="74"/>
      <c r="W345" s="188"/>
      <c r="X345" s="23"/>
      <c r="Y345" s="188"/>
      <c r="Z345" s="23"/>
      <c r="AA345" s="188"/>
      <c r="AB345" s="23"/>
      <c r="AC345" s="188"/>
      <c r="AD345" s="23"/>
      <c r="AE345" s="188"/>
      <c r="AF345" s="23"/>
      <c r="AG345" s="188"/>
    </row>
    <row r="346" spans="1:33" ht="20.100000000000001" customHeight="1">
      <c r="A346" s="21" t="e">
        <f>_xlfn.RANK.EQ(O346,$O$11:$O$375)+COUNTIF($O$11:O346,O346)-1</f>
        <v>#VALUE!</v>
      </c>
      <c r="C346" s="67">
        <v>45992</v>
      </c>
      <c r="D346" s="20">
        <v>45993</v>
      </c>
      <c r="E346" s="181"/>
      <c r="F346" s="181"/>
      <c r="G346" s="181"/>
      <c r="H346" s="181"/>
      <c r="I346" s="181"/>
      <c r="J346" s="181"/>
      <c r="K346" s="181"/>
      <c r="L346" s="181"/>
      <c r="M346" s="181"/>
      <c r="N346" s="181"/>
      <c r="O346" s="182" t="str">
        <f t="shared" si="11"/>
        <v/>
      </c>
      <c r="Q346" s="75">
        <v>336</v>
      </c>
      <c r="R346" s="189" t="str">
        <v/>
      </c>
      <c r="S346" s="189" t="str">
        <f>IF($R346="","",IF($R346-発電計画!E$33&gt;発電計画!E$19,発電計画!E$19,$R346-発電計画!E$33))</f>
        <v/>
      </c>
      <c r="T346" s="189" t="str">
        <f>IF($R346="","",IF($R346-発電計画!F$33&gt;発電計画!F$19,発電計画!F$19,$R346-発電計画!F$33))</f>
        <v/>
      </c>
      <c r="U346" s="185" t="str">
        <f>IF($R346="","",IF($R346-発電計画!G$33&gt;発電計画!G$19,発電計画!G$19,$R346-発電計画!G$33))</f>
        <v/>
      </c>
      <c r="V346" s="74"/>
      <c r="W346" s="188"/>
      <c r="X346" s="23"/>
      <c r="Y346" s="188"/>
      <c r="Z346" s="23"/>
      <c r="AA346" s="188"/>
      <c r="AB346" s="23"/>
      <c r="AC346" s="188"/>
      <c r="AD346" s="23"/>
      <c r="AE346" s="188"/>
      <c r="AF346" s="23"/>
      <c r="AG346" s="188"/>
    </row>
    <row r="347" spans="1:33" ht="20.100000000000001" customHeight="1">
      <c r="A347" s="21" t="e">
        <f>_xlfn.RANK.EQ(O347,$O$11:$O$375)+COUNTIF($O$11:O347,O347)-1</f>
        <v>#VALUE!</v>
      </c>
      <c r="C347" s="67">
        <v>45992</v>
      </c>
      <c r="D347" s="20">
        <v>45994</v>
      </c>
      <c r="E347" s="181"/>
      <c r="F347" s="181"/>
      <c r="G347" s="181"/>
      <c r="H347" s="181"/>
      <c r="I347" s="181"/>
      <c r="J347" s="181"/>
      <c r="K347" s="181"/>
      <c r="L347" s="181"/>
      <c r="M347" s="181"/>
      <c r="N347" s="181"/>
      <c r="O347" s="182" t="str">
        <f t="shared" si="11"/>
        <v/>
      </c>
      <c r="Q347" s="75">
        <v>337</v>
      </c>
      <c r="R347" s="189" t="str">
        <v/>
      </c>
      <c r="S347" s="189" t="str">
        <f>IF($R347="","",IF($R347-発電計画!E$33&gt;発電計画!E$19,発電計画!E$19,$R347-発電計画!E$33))</f>
        <v/>
      </c>
      <c r="T347" s="189" t="str">
        <f>IF($R347="","",IF($R347-発電計画!F$33&gt;発電計画!F$19,発電計画!F$19,$R347-発電計画!F$33))</f>
        <v/>
      </c>
      <c r="U347" s="185" t="str">
        <f>IF($R347="","",IF($R347-発電計画!G$33&gt;発電計画!G$19,発電計画!G$19,$R347-発電計画!G$33))</f>
        <v/>
      </c>
      <c r="V347" s="74"/>
      <c r="W347" s="188"/>
      <c r="X347" s="23"/>
      <c r="Y347" s="188"/>
      <c r="Z347" s="23"/>
      <c r="AA347" s="188"/>
      <c r="AB347" s="23"/>
      <c r="AC347" s="188"/>
      <c r="AD347" s="23"/>
      <c r="AE347" s="188"/>
      <c r="AF347" s="23"/>
      <c r="AG347" s="188"/>
    </row>
    <row r="348" spans="1:33" ht="20.100000000000001" customHeight="1">
      <c r="A348" s="21" t="e">
        <f>_xlfn.RANK.EQ(O348,$O$11:$O$375)+COUNTIF($O$11:O348,O348)-1</f>
        <v>#VALUE!</v>
      </c>
      <c r="C348" s="67">
        <v>45992</v>
      </c>
      <c r="D348" s="20">
        <v>45995</v>
      </c>
      <c r="E348" s="181"/>
      <c r="F348" s="181"/>
      <c r="G348" s="181"/>
      <c r="H348" s="181"/>
      <c r="I348" s="181"/>
      <c r="J348" s="181"/>
      <c r="K348" s="181"/>
      <c r="L348" s="181"/>
      <c r="M348" s="181"/>
      <c r="N348" s="181"/>
      <c r="O348" s="182" t="str">
        <f t="shared" si="11"/>
        <v/>
      </c>
      <c r="Q348" s="75">
        <v>338</v>
      </c>
      <c r="R348" s="189" t="str">
        <v/>
      </c>
      <c r="S348" s="189" t="str">
        <f>IF($R348="","",IF($R348-発電計画!E$33&gt;発電計画!E$19,発電計画!E$19,$R348-発電計画!E$33))</f>
        <v/>
      </c>
      <c r="T348" s="189" t="str">
        <f>IF($R348="","",IF($R348-発電計画!F$33&gt;発電計画!F$19,発電計画!F$19,$R348-発電計画!F$33))</f>
        <v/>
      </c>
      <c r="U348" s="185" t="str">
        <f>IF($R348="","",IF($R348-発電計画!G$33&gt;発電計画!G$19,発電計画!G$19,$R348-発電計画!G$33))</f>
        <v/>
      </c>
      <c r="V348" s="74"/>
      <c r="W348" s="188"/>
      <c r="X348" s="23"/>
      <c r="Y348" s="188"/>
      <c r="Z348" s="23"/>
      <c r="AA348" s="188"/>
      <c r="AB348" s="23"/>
      <c r="AC348" s="188"/>
      <c r="AD348" s="23"/>
      <c r="AE348" s="188"/>
      <c r="AF348" s="23"/>
      <c r="AG348" s="188"/>
    </row>
    <row r="349" spans="1:33" ht="20.100000000000001" customHeight="1">
      <c r="A349" s="21" t="e">
        <f>_xlfn.RANK.EQ(O349,$O$11:$O$375)+COUNTIF($O$11:O349,O349)-1</f>
        <v>#VALUE!</v>
      </c>
      <c r="C349" s="67">
        <v>45992</v>
      </c>
      <c r="D349" s="20">
        <v>45996</v>
      </c>
      <c r="E349" s="181"/>
      <c r="F349" s="181"/>
      <c r="G349" s="181"/>
      <c r="H349" s="181"/>
      <c r="I349" s="181"/>
      <c r="J349" s="181"/>
      <c r="K349" s="181"/>
      <c r="L349" s="181"/>
      <c r="M349" s="181"/>
      <c r="N349" s="181"/>
      <c r="O349" s="182" t="str">
        <f t="shared" si="11"/>
        <v/>
      </c>
      <c r="Q349" s="75">
        <v>339</v>
      </c>
      <c r="R349" s="189" t="str">
        <v/>
      </c>
      <c r="S349" s="189" t="str">
        <f>IF($R349="","",IF($R349-発電計画!E$33&gt;発電計画!E$19,発電計画!E$19,$R349-発電計画!E$33))</f>
        <v/>
      </c>
      <c r="T349" s="189" t="str">
        <f>IF($R349="","",IF($R349-発電計画!F$33&gt;発電計画!F$19,発電計画!F$19,$R349-発電計画!F$33))</f>
        <v/>
      </c>
      <c r="U349" s="185" t="str">
        <f>IF($R349="","",IF($R349-発電計画!G$33&gt;発電計画!G$19,発電計画!G$19,$R349-発電計画!G$33))</f>
        <v/>
      </c>
      <c r="V349" s="74"/>
      <c r="W349" s="188"/>
      <c r="X349" s="23"/>
      <c r="Y349" s="188"/>
      <c r="Z349" s="23"/>
      <c r="AA349" s="188"/>
      <c r="AB349" s="23"/>
      <c r="AC349" s="188"/>
      <c r="AD349" s="23"/>
      <c r="AE349" s="188"/>
      <c r="AF349" s="23"/>
      <c r="AG349" s="188"/>
    </row>
    <row r="350" spans="1:33" ht="20.100000000000001" customHeight="1">
      <c r="A350" s="21" t="e">
        <f>_xlfn.RANK.EQ(O350,$O$11:$O$375)+COUNTIF($O$11:O350,O350)-1</f>
        <v>#VALUE!</v>
      </c>
      <c r="C350" s="67">
        <v>45992</v>
      </c>
      <c r="D350" s="20">
        <v>45997</v>
      </c>
      <c r="E350" s="181"/>
      <c r="F350" s="181"/>
      <c r="G350" s="181"/>
      <c r="H350" s="181"/>
      <c r="I350" s="181"/>
      <c r="J350" s="181"/>
      <c r="K350" s="181"/>
      <c r="L350" s="181"/>
      <c r="M350" s="181"/>
      <c r="N350" s="181"/>
      <c r="O350" s="182" t="str">
        <f t="shared" si="11"/>
        <v/>
      </c>
      <c r="Q350" s="75">
        <v>340</v>
      </c>
      <c r="R350" s="189" t="str">
        <v/>
      </c>
      <c r="S350" s="189" t="str">
        <f>IF($R350="","",IF($R350-発電計画!E$33&gt;発電計画!E$19,発電計画!E$19,$R350-発電計画!E$33))</f>
        <v/>
      </c>
      <c r="T350" s="189" t="str">
        <f>IF($R350="","",IF($R350-発電計画!F$33&gt;発電計画!F$19,発電計画!F$19,$R350-発電計画!F$33))</f>
        <v/>
      </c>
      <c r="U350" s="185" t="str">
        <f>IF($R350="","",IF($R350-発電計画!G$33&gt;発電計画!G$19,発電計画!G$19,$R350-発電計画!G$33))</f>
        <v/>
      </c>
      <c r="V350" s="74"/>
      <c r="W350" s="188"/>
      <c r="X350" s="23"/>
      <c r="Y350" s="188"/>
      <c r="Z350" s="23"/>
      <c r="AA350" s="188"/>
      <c r="AB350" s="23"/>
      <c r="AC350" s="188"/>
      <c r="AD350" s="23"/>
      <c r="AE350" s="188"/>
      <c r="AF350" s="23"/>
      <c r="AG350" s="188"/>
    </row>
    <row r="351" spans="1:33" ht="20.100000000000001" customHeight="1">
      <c r="A351" s="21" t="e">
        <f>_xlfn.RANK.EQ(O351,$O$11:$O$375)+COUNTIF($O$11:O351,O351)-1</f>
        <v>#VALUE!</v>
      </c>
      <c r="C351" s="67">
        <v>45992</v>
      </c>
      <c r="D351" s="20">
        <v>45998</v>
      </c>
      <c r="E351" s="181"/>
      <c r="F351" s="181"/>
      <c r="G351" s="181"/>
      <c r="H351" s="181"/>
      <c r="I351" s="181"/>
      <c r="J351" s="181"/>
      <c r="K351" s="181"/>
      <c r="L351" s="181"/>
      <c r="M351" s="181"/>
      <c r="N351" s="181"/>
      <c r="O351" s="182" t="str">
        <f t="shared" si="11"/>
        <v/>
      </c>
      <c r="Q351" s="75">
        <v>341</v>
      </c>
      <c r="R351" s="189" t="str">
        <v/>
      </c>
      <c r="S351" s="189" t="str">
        <f>IF($R351="","",IF($R351-発電計画!E$33&gt;発電計画!E$19,発電計画!E$19,$R351-発電計画!E$33))</f>
        <v/>
      </c>
      <c r="T351" s="189" t="str">
        <f>IF($R351="","",IF($R351-発電計画!F$33&gt;発電計画!F$19,発電計画!F$19,$R351-発電計画!F$33))</f>
        <v/>
      </c>
      <c r="U351" s="185" t="str">
        <f>IF($R351="","",IF($R351-発電計画!G$33&gt;発電計画!G$19,発電計画!G$19,$R351-発電計画!G$33))</f>
        <v/>
      </c>
      <c r="V351" s="74"/>
      <c r="W351" s="188"/>
      <c r="X351" s="23"/>
      <c r="Y351" s="188"/>
      <c r="Z351" s="23"/>
      <c r="AA351" s="188"/>
      <c r="AB351" s="23"/>
      <c r="AC351" s="188"/>
      <c r="AD351" s="23"/>
      <c r="AE351" s="188"/>
      <c r="AF351" s="23"/>
      <c r="AG351" s="188"/>
    </row>
    <row r="352" spans="1:33" ht="20.100000000000001" customHeight="1">
      <c r="A352" s="21" t="e">
        <f>_xlfn.RANK.EQ(O352,$O$11:$O$375)+COUNTIF($O$11:O352,O352)-1</f>
        <v>#VALUE!</v>
      </c>
      <c r="C352" s="67">
        <v>45992</v>
      </c>
      <c r="D352" s="20">
        <v>45999</v>
      </c>
      <c r="E352" s="181"/>
      <c r="F352" s="181"/>
      <c r="G352" s="181"/>
      <c r="H352" s="181"/>
      <c r="I352" s="181"/>
      <c r="J352" s="181"/>
      <c r="K352" s="181"/>
      <c r="L352" s="181"/>
      <c r="M352" s="181"/>
      <c r="N352" s="181"/>
      <c r="O352" s="182" t="str">
        <f t="shared" si="11"/>
        <v/>
      </c>
      <c r="Q352" s="75">
        <v>342</v>
      </c>
      <c r="R352" s="189" t="str">
        <v/>
      </c>
      <c r="S352" s="189" t="str">
        <f>IF($R352="","",IF($R352-発電計画!E$33&gt;発電計画!E$19,発電計画!E$19,$R352-発電計画!E$33))</f>
        <v/>
      </c>
      <c r="T352" s="189" t="str">
        <f>IF($R352="","",IF($R352-発電計画!F$33&gt;発電計画!F$19,発電計画!F$19,$R352-発電計画!F$33))</f>
        <v/>
      </c>
      <c r="U352" s="185" t="str">
        <f>IF($R352="","",IF($R352-発電計画!G$33&gt;発電計画!G$19,発電計画!G$19,$R352-発電計画!G$33))</f>
        <v/>
      </c>
      <c r="V352" s="74"/>
      <c r="W352" s="188"/>
      <c r="X352" s="23"/>
      <c r="Y352" s="188"/>
      <c r="Z352" s="23"/>
      <c r="AA352" s="188"/>
      <c r="AB352" s="23"/>
      <c r="AC352" s="188"/>
      <c r="AD352" s="23"/>
      <c r="AE352" s="188"/>
      <c r="AF352" s="23"/>
      <c r="AG352" s="188"/>
    </row>
    <row r="353" spans="1:33" ht="20.100000000000001" customHeight="1">
      <c r="A353" s="21" t="e">
        <f>_xlfn.RANK.EQ(O353,$O$11:$O$375)+COUNTIF($O$11:O353,O353)-1</f>
        <v>#VALUE!</v>
      </c>
      <c r="C353" s="67">
        <v>45992</v>
      </c>
      <c r="D353" s="20">
        <v>46000</v>
      </c>
      <c r="E353" s="181"/>
      <c r="F353" s="181"/>
      <c r="G353" s="181"/>
      <c r="H353" s="181"/>
      <c r="I353" s="181"/>
      <c r="J353" s="181"/>
      <c r="K353" s="181"/>
      <c r="L353" s="181"/>
      <c r="M353" s="181"/>
      <c r="N353" s="181"/>
      <c r="O353" s="182" t="str">
        <f t="shared" si="11"/>
        <v/>
      </c>
      <c r="Q353" s="75">
        <v>343</v>
      </c>
      <c r="R353" s="189" t="str">
        <v/>
      </c>
      <c r="S353" s="189" t="str">
        <f>IF($R353="","",IF($R353-発電計画!E$33&gt;発電計画!E$19,発電計画!E$19,$R353-発電計画!E$33))</f>
        <v/>
      </c>
      <c r="T353" s="189" t="str">
        <f>IF($R353="","",IF($R353-発電計画!F$33&gt;発電計画!F$19,発電計画!F$19,$R353-発電計画!F$33))</f>
        <v/>
      </c>
      <c r="U353" s="185" t="str">
        <f>IF($R353="","",IF($R353-発電計画!G$33&gt;発電計画!G$19,発電計画!G$19,$R353-発電計画!G$33))</f>
        <v/>
      </c>
      <c r="V353" s="74"/>
      <c r="W353" s="188"/>
      <c r="X353" s="23"/>
      <c r="Y353" s="188"/>
      <c r="Z353" s="23"/>
      <c r="AA353" s="188"/>
      <c r="AB353" s="23"/>
      <c r="AC353" s="188"/>
      <c r="AD353" s="23"/>
      <c r="AE353" s="188"/>
      <c r="AF353" s="23"/>
      <c r="AG353" s="188"/>
    </row>
    <row r="354" spans="1:33" ht="20.100000000000001" customHeight="1">
      <c r="A354" s="21" t="e">
        <f>_xlfn.RANK.EQ(O354,$O$11:$O$375)+COUNTIF($O$11:O354,O354)-1</f>
        <v>#VALUE!</v>
      </c>
      <c r="C354" s="67">
        <v>45992</v>
      </c>
      <c r="D354" s="20">
        <v>46001</v>
      </c>
      <c r="E354" s="181"/>
      <c r="F354" s="181"/>
      <c r="G354" s="181"/>
      <c r="H354" s="181"/>
      <c r="I354" s="181"/>
      <c r="J354" s="181"/>
      <c r="K354" s="181"/>
      <c r="L354" s="181"/>
      <c r="M354" s="181"/>
      <c r="N354" s="181"/>
      <c r="O354" s="182" t="str">
        <f t="shared" si="11"/>
        <v/>
      </c>
      <c r="Q354" s="75">
        <v>344</v>
      </c>
      <c r="R354" s="189" t="str">
        <v/>
      </c>
      <c r="S354" s="189" t="str">
        <f>IF($R354="","",IF($R354-発電計画!E$33&gt;発電計画!E$19,発電計画!E$19,$R354-発電計画!E$33))</f>
        <v/>
      </c>
      <c r="T354" s="189" t="str">
        <f>IF($R354="","",IF($R354-発電計画!F$33&gt;発電計画!F$19,発電計画!F$19,$R354-発電計画!F$33))</f>
        <v/>
      </c>
      <c r="U354" s="185" t="str">
        <f>IF($R354="","",IF($R354-発電計画!G$33&gt;発電計画!G$19,発電計画!G$19,$R354-発電計画!G$33))</f>
        <v/>
      </c>
      <c r="V354" s="74"/>
      <c r="W354" s="188"/>
      <c r="X354" s="23"/>
      <c r="Y354" s="188"/>
      <c r="Z354" s="23"/>
      <c r="AA354" s="188"/>
      <c r="AB354" s="23"/>
      <c r="AC354" s="188"/>
      <c r="AD354" s="23"/>
      <c r="AE354" s="188"/>
      <c r="AF354" s="23"/>
      <c r="AG354" s="188"/>
    </row>
    <row r="355" spans="1:33" ht="20.100000000000001" customHeight="1">
      <c r="A355" s="21" t="e">
        <f>_xlfn.RANK.EQ(O355,$O$11:$O$375)+COUNTIF($O$11:O355,O355)-1</f>
        <v>#VALUE!</v>
      </c>
      <c r="C355" s="67">
        <v>45992</v>
      </c>
      <c r="D355" s="20">
        <v>46002</v>
      </c>
      <c r="E355" s="181"/>
      <c r="F355" s="181"/>
      <c r="G355" s="181"/>
      <c r="H355" s="181"/>
      <c r="I355" s="181"/>
      <c r="J355" s="181"/>
      <c r="K355" s="181"/>
      <c r="L355" s="181"/>
      <c r="M355" s="181"/>
      <c r="N355" s="181"/>
      <c r="O355" s="182" t="str">
        <f t="shared" si="11"/>
        <v/>
      </c>
      <c r="Q355" s="75">
        <v>345</v>
      </c>
      <c r="R355" s="189" t="str">
        <v/>
      </c>
      <c r="S355" s="189" t="str">
        <f>IF($R355="","",IF($R355-発電計画!E$33&gt;発電計画!E$19,発電計画!E$19,$R355-発電計画!E$33))</f>
        <v/>
      </c>
      <c r="T355" s="189" t="str">
        <f>IF($R355="","",IF($R355-発電計画!F$33&gt;発電計画!F$19,発電計画!F$19,$R355-発電計画!F$33))</f>
        <v/>
      </c>
      <c r="U355" s="185" t="str">
        <f>IF($R355="","",IF($R355-発電計画!G$33&gt;発電計画!G$19,発電計画!G$19,$R355-発電計画!G$33))</f>
        <v/>
      </c>
      <c r="V355" s="74"/>
      <c r="W355" s="188"/>
      <c r="X355" s="23"/>
      <c r="Y355" s="188"/>
      <c r="Z355" s="23"/>
      <c r="AA355" s="188"/>
      <c r="AB355" s="23"/>
      <c r="AC355" s="188"/>
      <c r="AD355" s="23"/>
      <c r="AE355" s="188"/>
      <c r="AF355" s="23"/>
      <c r="AG355" s="188"/>
    </row>
    <row r="356" spans="1:33" ht="20.100000000000001" customHeight="1">
      <c r="A356" s="21" t="e">
        <f>_xlfn.RANK.EQ(O356,$O$11:$O$375)+COUNTIF($O$11:O356,O356)-1</f>
        <v>#VALUE!</v>
      </c>
      <c r="C356" s="67">
        <v>45992</v>
      </c>
      <c r="D356" s="20">
        <v>46003</v>
      </c>
      <c r="E356" s="181"/>
      <c r="F356" s="181"/>
      <c r="G356" s="181"/>
      <c r="H356" s="181"/>
      <c r="I356" s="181"/>
      <c r="J356" s="181"/>
      <c r="K356" s="181"/>
      <c r="L356" s="181"/>
      <c r="M356" s="181"/>
      <c r="N356" s="181"/>
      <c r="O356" s="182" t="str">
        <f t="shared" si="11"/>
        <v/>
      </c>
      <c r="Q356" s="75">
        <v>346</v>
      </c>
      <c r="R356" s="189" t="str">
        <v/>
      </c>
      <c r="S356" s="189" t="str">
        <f>IF($R356="","",IF($R356-発電計画!E$33&gt;発電計画!E$19,発電計画!E$19,$R356-発電計画!E$33))</f>
        <v/>
      </c>
      <c r="T356" s="189" t="str">
        <f>IF($R356="","",IF($R356-発電計画!F$33&gt;発電計画!F$19,発電計画!F$19,$R356-発電計画!F$33))</f>
        <v/>
      </c>
      <c r="U356" s="185" t="str">
        <f>IF($R356="","",IF($R356-発電計画!G$33&gt;発電計画!G$19,発電計画!G$19,$R356-発電計画!G$33))</f>
        <v/>
      </c>
      <c r="V356" s="74"/>
      <c r="W356" s="188"/>
      <c r="X356" s="23"/>
      <c r="Y356" s="188"/>
      <c r="Z356" s="23"/>
      <c r="AA356" s="188"/>
      <c r="AB356" s="23"/>
      <c r="AC356" s="188"/>
      <c r="AD356" s="23"/>
      <c r="AE356" s="188"/>
      <c r="AF356" s="23"/>
      <c r="AG356" s="188"/>
    </row>
    <row r="357" spans="1:33" ht="20.100000000000001" customHeight="1">
      <c r="A357" s="21" t="e">
        <f>_xlfn.RANK.EQ(O357,$O$11:$O$375)+COUNTIF($O$11:O357,O357)-1</f>
        <v>#VALUE!</v>
      </c>
      <c r="C357" s="67">
        <v>45992</v>
      </c>
      <c r="D357" s="20">
        <v>46004</v>
      </c>
      <c r="E357" s="181"/>
      <c r="F357" s="181"/>
      <c r="G357" s="181"/>
      <c r="H357" s="181"/>
      <c r="I357" s="181"/>
      <c r="J357" s="181"/>
      <c r="K357" s="181"/>
      <c r="L357" s="181"/>
      <c r="M357" s="181"/>
      <c r="N357" s="181"/>
      <c r="O357" s="182" t="str">
        <f t="shared" si="11"/>
        <v/>
      </c>
      <c r="Q357" s="75">
        <v>347</v>
      </c>
      <c r="R357" s="189" t="str">
        <v/>
      </c>
      <c r="S357" s="189" t="str">
        <f>IF($R357="","",IF($R357-発電計画!E$33&gt;発電計画!E$19,発電計画!E$19,$R357-発電計画!E$33))</f>
        <v/>
      </c>
      <c r="T357" s="189" t="str">
        <f>IF($R357="","",IF($R357-発電計画!F$33&gt;発電計画!F$19,発電計画!F$19,$R357-発電計画!F$33))</f>
        <v/>
      </c>
      <c r="U357" s="185" t="str">
        <f>IF($R357="","",IF($R357-発電計画!G$33&gt;発電計画!G$19,発電計画!G$19,$R357-発電計画!G$33))</f>
        <v/>
      </c>
      <c r="V357" s="74"/>
      <c r="W357" s="188"/>
      <c r="X357" s="23"/>
      <c r="Y357" s="188"/>
      <c r="Z357" s="23"/>
      <c r="AA357" s="188"/>
      <c r="AB357" s="23"/>
      <c r="AC357" s="188"/>
      <c r="AD357" s="23"/>
      <c r="AE357" s="188"/>
      <c r="AF357" s="23"/>
      <c r="AG357" s="188"/>
    </row>
    <row r="358" spans="1:33" ht="20.100000000000001" customHeight="1">
      <c r="A358" s="21" t="e">
        <f>_xlfn.RANK.EQ(O358,$O$11:$O$375)+COUNTIF($O$11:O358,O358)-1</f>
        <v>#VALUE!</v>
      </c>
      <c r="C358" s="67">
        <v>45992</v>
      </c>
      <c r="D358" s="20">
        <v>46005</v>
      </c>
      <c r="E358" s="181"/>
      <c r="F358" s="181"/>
      <c r="G358" s="181"/>
      <c r="H358" s="181"/>
      <c r="I358" s="181"/>
      <c r="J358" s="181"/>
      <c r="K358" s="181"/>
      <c r="L358" s="181"/>
      <c r="M358" s="181"/>
      <c r="N358" s="181"/>
      <c r="O358" s="182" t="str">
        <f t="shared" si="11"/>
        <v/>
      </c>
      <c r="Q358" s="75">
        <v>348</v>
      </c>
      <c r="R358" s="189" t="str">
        <v/>
      </c>
      <c r="S358" s="189" t="str">
        <f>IF($R358="","",IF($R358-発電計画!E$33&gt;発電計画!E$19,発電計画!E$19,$R358-発電計画!E$33))</f>
        <v/>
      </c>
      <c r="T358" s="189" t="str">
        <f>IF($R358="","",IF($R358-発電計画!F$33&gt;発電計画!F$19,発電計画!F$19,$R358-発電計画!F$33))</f>
        <v/>
      </c>
      <c r="U358" s="185" t="str">
        <f>IF($R358="","",IF($R358-発電計画!G$33&gt;発電計画!G$19,発電計画!G$19,$R358-発電計画!G$33))</f>
        <v/>
      </c>
      <c r="V358" s="74"/>
      <c r="W358" s="188"/>
      <c r="X358" s="23"/>
      <c r="Y358" s="188"/>
      <c r="Z358" s="23"/>
      <c r="AA358" s="188"/>
      <c r="AB358" s="23"/>
      <c r="AC358" s="188"/>
      <c r="AD358" s="23"/>
      <c r="AE358" s="188"/>
      <c r="AF358" s="23"/>
      <c r="AG358" s="188"/>
    </row>
    <row r="359" spans="1:33" ht="20.100000000000001" customHeight="1">
      <c r="A359" s="21" t="e">
        <f>_xlfn.RANK.EQ(O359,$O$11:$O$375)+COUNTIF($O$11:O359,O359)-1</f>
        <v>#VALUE!</v>
      </c>
      <c r="C359" s="67">
        <v>45992</v>
      </c>
      <c r="D359" s="20">
        <v>46006</v>
      </c>
      <c r="E359" s="181"/>
      <c r="F359" s="181"/>
      <c r="G359" s="181"/>
      <c r="H359" s="181"/>
      <c r="I359" s="181"/>
      <c r="J359" s="181"/>
      <c r="K359" s="181"/>
      <c r="L359" s="181"/>
      <c r="M359" s="181"/>
      <c r="N359" s="181"/>
      <c r="O359" s="182" t="str">
        <f t="shared" si="11"/>
        <v/>
      </c>
      <c r="Q359" s="75">
        <v>349</v>
      </c>
      <c r="R359" s="189" t="str">
        <v/>
      </c>
      <c r="S359" s="189" t="str">
        <f>IF($R359="","",IF($R359-発電計画!E$33&gt;発電計画!E$19,発電計画!E$19,$R359-発電計画!E$33))</f>
        <v/>
      </c>
      <c r="T359" s="189" t="str">
        <f>IF($R359="","",IF($R359-発電計画!F$33&gt;発電計画!F$19,発電計画!F$19,$R359-発電計画!F$33))</f>
        <v/>
      </c>
      <c r="U359" s="185" t="str">
        <f>IF($R359="","",IF($R359-発電計画!G$33&gt;発電計画!G$19,発電計画!G$19,$R359-発電計画!G$33))</f>
        <v/>
      </c>
      <c r="V359" s="74"/>
      <c r="W359" s="188"/>
      <c r="X359" s="23"/>
      <c r="Y359" s="188"/>
      <c r="Z359" s="23"/>
      <c r="AA359" s="188"/>
      <c r="AB359" s="23"/>
      <c r="AC359" s="188"/>
      <c r="AD359" s="23"/>
      <c r="AE359" s="188"/>
      <c r="AF359" s="23"/>
      <c r="AG359" s="188"/>
    </row>
    <row r="360" spans="1:33" ht="20.100000000000001" customHeight="1">
      <c r="A360" s="21" t="e">
        <f>_xlfn.RANK.EQ(O360,$O$11:$O$375)+COUNTIF($O$11:O360,O360)-1</f>
        <v>#VALUE!</v>
      </c>
      <c r="C360" s="67">
        <v>45992</v>
      </c>
      <c r="D360" s="20">
        <v>46007</v>
      </c>
      <c r="E360" s="181"/>
      <c r="F360" s="181"/>
      <c r="G360" s="181"/>
      <c r="H360" s="181"/>
      <c r="I360" s="181"/>
      <c r="J360" s="181"/>
      <c r="K360" s="181"/>
      <c r="L360" s="181"/>
      <c r="M360" s="181"/>
      <c r="N360" s="181"/>
      <c r="O360" s="182" t="str">
        <f t="shared" si="11"/>
        <v/>
      </c>
      <c r="Q360" s="75">
        <v>350</v>
      </c>
      <c r="R360" s="189" t="str">
        <v/>
      </c>
      <c r="S360" s="189" t="str">
        <f>IF($R360="","",IF($R360-発電計画!E$33&gt;発電計画!E$19,発電計画!E$19,$R360-発電計画!E$33))</f>
        <v/>
      </c>
      <c r="T360" s="189" t="str">
        <f>IF($R360="","",IF($R360-発電計画!F$33&gt;発電計画!F$19,発電計画!F$19,$R360-発電計画!F$33))</f>
        <v/>
      </c>
      <c r="U360" s="185" t="str">
        <f>IF($R360="","",IF($R360-発電計画!G$33&gt;発電計画!G$19,発電計画!G$19,$R360-発電計画!G$33))</f>
        <v/>
      </c>
      <c r="V360" s="74"/>
      <c r="W360" s="188"/>
      <c r="X360" s="23"/>
      <c r="Y360" s="188"/>
      <c r="Z360" s="23"/>
      <c r="AA360" s="188"/>
      <c r="AB360" s="23"/>
      <c r="AC360" s="188"/>
      <c r="AD360" s="23"/>
      <c r="AE360" s="188"/>
      <c r="AF360" s="23"/>
      <c r="AG360" s="188"/>
    </row>
    <row r="361" spans="1:33" ht="20.100000000000001" customHeight="1">
      <c r="A361" s="21" t="e">
        <f>_xlfn.RANK.EQ(O361,$O$11:$O$375)+COUNTIF($O$11:O361,O361)-1</f>
        <v>#VALUE!</v>
      </c>
      <c r="C361" s="67">
        <v>45992</v>
      </c>
      <c r="D361" s="20">
        <v>46008</v>
      </c>
      <c r="E361" s="181"/>
      <c r="F361" s="181"/>
      <c r="G361" s="181"/>
      <c r="H361" s="181"/>
      <c r="I361" s="181"/>
      <c r="J361" s="181"/>
      <c r="K361" s="181"/>
      <c r="L361" s="181"/>
      <c r="M361" s="181"/>
      <c r="N361" s="181"/>
      <c r="O361" s="182" t="str">
        <f t="shared" si="11"/>
        <v/>
      </c>
      <c r="Q361" s="75">
        <v>351</v>
      </c>
      <c r="R361" s="189" t="str">
        <v/>
      </c>
      <c r="S361" s="189" t="str">
        <f>IF($R361="","",IF($R361-発電計画!E$33&gt;発電計画!E$19,発電計画!E$19,$R361-発電計画!E$33))</f>
        <v/>
      </c>
      <c r="T361" s="189" t="str">
        <f>IF($R361="","",IF($R361-発電計画!F$33&gt;発電計画!F$19,発電計画!F$19,$R361-発電計画!F$33))</f>
        <v/>
      </c>
      <c r="U361" s="185" t="str">
        <f>IF($R361="","",IF($R361-発電計画!G$33&gt;発電計画!G$19,発電計画!G$19,$R361-発電計画!G$33))</f>
        <v/>
      </c>
      <c r="V361" s="74"/>
      <c r="W361" s="188"/>
      <c r="X361" s="23"/>
      <c r="Y361" s="188"/>
      <c r="Z361" s="23"/>
      <c r="AA361" s="188"/>
      <c r="AB361" s="23"/>
      <c r="AC361" s="188"/>
      <c r="AD361" s="23"/>
      <c r="AE361" s="188"/>
      <c r="AF361" s="23"/>
      <c r="AG361" s="188"/>
    </row>
    <row r="362" spans="1:33" ht="20.100000000000001" customHeight="1">
      <c r="A362" s="21" t="e">
        <f>_xlfn.RANK.EQ(O362,$O$11:$O$375)+COUNTIF($O$11:O362,O362)-1</f>
        <v>#VALUE!</v>
      </c>
      <c r="C362" s="67">
        <v>45992</v>
      </c>
      <c r="D362" s="20">
        <v>46009</v>
      </c>
      <c r="E362" s="181"/>
      <c r="F362" s="181"/>
      <c r="G362" s="181"/>
      <c r="H362" s="181"/>
      <c r="I362" s="181"/>
      <c r="J362" s="181"/>
      <c r="K362" s="181"/>
      <c r="L362" s="181"/>
      <c r="M362" s="181"/>
      <c r="N362" s="181"/>
      <c r="O362" s="182" t="str">
        <f t="shared" si="11"/>
        <v/>
      </c>
      <c r="Q362" s="75">
        <v>352</v>
      </c>
      <c r="R362" s="189" t="str">
        <v/>
      </c>
      <c r="S362" s="189" t="str">
        <f>IF($R362="","",IF($R362-発電計画!E$33&gt;発電計画!E$19,発電計画!E$19,$R362-発電計画!E$33))</f>
        <v/>
      </c>
      <c r="T362" s="189" t="str">
        <f>IF($R362="","",IF($R362-発電計画!F$33&gt;発電計画!F$19,発電計画!F$19,$R362-発電計画!F$33))</f>
        <v/>
      </c>
      <c r="U362" s="185" t="str">
        <f>IF($R362="","",IF($R362-発電計画!G$33&gt;発電計画!G$19,発電計画!G$19,$R362-発電計画!G$33))</f>
        <v/>
      </c>
      <c r="V362" s="74"/>
      <c r="W362" s="188"/>
      <c r="X362" s="23"/>
      <c r="Y362" s="188"/>
      <c r="Z362" s="23"/>
      <c r="AA362" s="188"/>
      <c r="AB362" s="23"/>
      <c r="AC362" s="188"/>
      <c r="AD362" s="23"/>
      <c r="AE362" s="188"/>
      <c r="AF362" s="23"/>
      <c r="AG362" s="188"/>
    </row>
    <row r="363" spans="1:33" ht="20.100000000000001" customHeight="1">
      <c r="A363" s="21" t="e">
        <f>_xlfn.RANK.EQ(O363,$O$11:$O$375)+COUNTIF($O$11:O363,O363)-1</f>
        <v>#VALUE!</v>
      </c>
      <c r="C363" s="67">
        <v>45992</v>
      </c>
      <c r="D363" s="20">
        <v>46010</v>
      </c>
      <c r="E363" s="181"/>
      <c r="F363" s="181"/>
      <c r="G363" s="181"/>
      <c r="H363" s="181"/>
      <c r="I363" s="181"/>
      <c r="J363" s="181"/>
      <c r="K363" s="181"/>
      <c r="L363" s="181"/>
      <c r="M363" s="181"/>
      <c r="N363" s="181"/>
      <c r="O363" s="182" t="str">
        <f t="shared" si="11"/>
        <v/>
      </c>
      <c r="Q363" s="75">
        <v>353</v>
      </c>
      <c r="R363" s="189" t="str">
        <v/>
      </c>
      <c r="S363" s="189" t="str">
        <f>IF($R363="","",IF($R363-発電計画!E$33&gt;発電計画!E$19,発電計画!E$19,$R363-発電計画!E$33))</f>
        <v/>
      </c>
      <c r="T363" s="189" t="str">
        <f>IF($R363="","",IF($R363-発電計画!F$33&gt;発電計画!F$19,発電計画!F$19,$R363-発電計画!F$33))</f>
        <v/>
      </c>
      <c r="U363" s="185" t="str">
        <f>IF($R363="","",IF($R363-発電計画!G$33&gt;発電計画!G$19,発電計画!G$19,$R363-発電計画!G$33))</f>
        <v/>
      </c>
      <c r="V363" s="74"/>
      <c r="W363" s="188"/>
      <c r="X363" s="23"/>
      <c r="Y363" s="188"/>
      <c r="Z363" s="23"/>
      <c r="AA363" s="188"/>
      <c r="AB363" s="23"/>
      <c r="AC363" s="188"/>
      <c r="AD363" s="23"/>
      <c r="AE363" s="188"/>
      <c r="AF363" s="23"/>
      <c r="AG363" s="188"/>
    </row>
    <row r="364" spans="1:33" ht="20.100000000000001" customHeight="1">
      <c r="A364" s="21" t="e">
        <f>_xlfn.RANK.EQ(O364,$O$11:$O$375)+COUNTIF($O$11:O364,O364)-1</f>
        <v>#VALUE!</v>
      </c>
      <c r="C364" s="67">
        <v>45992</v>
      </c>
      <c r="D364" s="20">
        <v>46011</v>
      </c>
      <c r="E364" s="181"/>
      <c r="F364" s="181"/>
      <c r="G364" s="181"/>
      <c r="H364" s="181"/>
      <c r="I364" s="181"/>
      <c r="J364" s="181"/>
      <c r="K364" s="181"/>
      <c r="L364" s="181"/>
      <c r="M364" s="181"/>
      <c r="N364" s="181"/>
      <c r="O364" s="182" t="str">
        <f t="shared" si="11"/>
        <v/>
      </c>
      <c r="Q364" s="75">
        <v>354</v>
      </c>
      <c r="R364" s="189" t="str">
        <v/>
      </c>
      <c r="S364" s="189" t="str">
        <f>IF($R364="","",IF($R364-発電計画!E$33&gt;発電計画!E$19,発電計画!E$19,$R364-発電計画!E$33))</f>
        <v/>
      </c>
      <c r="T364" s="189" t="str">
        <f>IF($R364="","",IF($R364-発電計画!F$33&gt;発電計画!F$19,発電計画!F$19,$R364-発電計画!F$33))</f>
        <v/>
      </c>
      <c r="U364" s="185" t="str">
        <f>IF($R364="","",IF($R364-発電計画!G$33&gt;発電計画!G$19,発電計画!G$19,$R364-発電計画!G$33))</f>
        <v/>
      </c>
      <c r="V364" s="74"/>
      <c r="W364" s="188"/>
      <c r="X364" s="23"/>
      <c r="Y364" s="188"/>
      <c r="Z364" s="23"/>
      <c r="AA364" s="188"/>
      <c r="AB364" s="23"/>
      <c r="AC364" s="188"/>
      <c r="AD364" s="23"/>
      <c r="AE364" s="188"/>
      <c r="AF364" s="23"/>
      <c r="AG364" s="188"/>
    </row>
    <row r="365" spans="1:33" ht="20.100000000000001" customHeight="1">
      <c r="A365" s="21" t="e">
        <f>_xlfn.RANK.EQ(O365,$O$11:$O$375)+COUNTIF($O$11:O365,O365)-1</f>
        <v>#VALUE!</v>
      </c>
      <c r="C365" s="67">
        <v>45992</v>
      </c>
      <c r="D365" s="20">
        <v>46012</v>
      </c>
      <c r="E365" s="181"/>
      <c r="F365" s="181"/>
      <c r="G365" s="181"/>
      <c r="H365" s="181"/>
      <c r="I365" s="181"/>
      <c r="J365" s="181"/>
      <c r="K365" s="181"/>
      <c r="L365" s="181"/>
      <c r="M365" s="181"/>
      <c r="N365" s="181"/>
      <c r="O365" s="182" t="str">
        <f t="shared" si="11"/>
        <v/>
      </c>
      <c r="Q365" s="75">
        <v>355</v>
      </c>
      <c r="R365" s="189" t="str">
        <v/>
      </c>
      <c r="S365" s="189" t="str">
        <f>IF($R365="","",IF($R365-発電計画!E$33&gt;発電計画!E$19,発電計画!E$19,$R365-発電計画!E$33))</f>
        <v/>
      </c>
      <c r="T365" s="189" t="str">
        <f>IF($R365="","",IF($R365-発電計画!F$33&gt;発電計画!F$19,発電計画!F$19,$R365-発電計画!F$33))</f>
        <v/>
      </c>
      <c r="U365" s="185" t="str">
        <f>IF($R365="","",IF($R365-発電計画!G$33&gt;発電計画!G$19,発電計画!G$19,$R365-発電計画!G$33))</f>
        <v/>
      </c>
      <c r="V365" s="74">
        <f>$Q365</f>
        <v>355</v>
      </c>
      <c r="W365" s="188" t="str">
        <f>$R365</f>
        <v/>
      </c>
      <c r="X365" s="23"/>
      <c r="Y365" s="188"/>
      <c r="Z365" s="23"/>
      <c r="AA365" s="188"/>
      <c r="AB365" s="23"/>
      <c r="AC365" s="188"/>
      <c r="AD365" s="23"/>
      <c r="AE365" s="188"/>
      <c r="AF365" s="23">
        <f>$Q365</f>
        <v>355</v>
      </c>
      <c r="AG365" s="188" t="str">
        <f>$R$365</f>
        <v/>
      </c>
    </row>
    <row r="366" spans="1:33" ht="20.100000000000001" customHeight="1">
      <c r="A366" s="21" t="e">
        <f>_xlfn.RANK.EQ(O366,$O$11:$O$375)+COUNTIF($O$11:O366,O366)-1</f>
        <v>#VALUE!</v>
      </c>
      <c r="C366" s="67">
        <v>45992</v>
      </c>
      <c r="D366" s="20">
        <v>46013</v>
      </c>
      <c r="E366" s="181"/>
      <c r="F366" s="181"/>
      <c r="G366" s="181"/>
      <c r="H366" s="181"/>
      <c r="I366" s="181"/>
      <c r="J366" s="181"/>
      <c r="K366" s="181"/>
      <c r="L366" s="181"/>
      <c r="M366" s="181"/>
      <c r="N366" s="181"/>
      <c r="O366" s="182" t="str">
        <f t="shared" si="11"/>
        <v/>
      </c>
      <c r="Q366" s="75">
        <v>356</v>
      </c>
      <c r="R366" s="189" t="str">
        <v/>
      </c>
      <c r="S366" s="189" t="str">
        <f>IF($R366="","",IF($R366-発電計画!E$33&gt;発電計画!E$19,発電計画!E$19,$R366-発電計画!E$33))</f>
        <v/>
      </c>
      <c r="T366" s="189" t="str">
        <f>IF($R366="","",IF($R366-発電計画!F$33&gt;発電計画!F$19,発電計画!F$19,$R366-発電計画!F$33))</f>
        <v/>
      </c>
      <c r="U366" s="185" t="str">
        <f>IF($R366="","",IF($R366-発電計画!G$33&gt;発電計画!G$19,発電計画!G$19,$R366-発電計画!G$33))</f>
        <v/>
      </c>
      <c r="V366" s="74"/>
      <c r="W366" s="188"/>
      <c r="X366" s="23"/>
      <c r="Y366" s="188"/>
      <c r="Z366" s="23"/>
      <c r="AA366" s="188"/>
      <c r="AB366" s="23"/>
      <c r="AC366" s="188"/>
      <c r="AD366" s="23"/>
      <c r="AE366" s="188"/>
      <c r="AF366" s="23"/>
      <c r="AG366" s="188"/>
    </row>
    <row r="367" spans="1:33" ht="20.100000000000001" customHeight="1">
      <c r="A367" s="21" t="e">
        <f>_xlfn.RANK.EQ(O367,$O$11:$O$375)+COUNTIF($O$11:O367,O367)-1</f>
        <v>#VALUE!</v>
      </c>
      <c r="C367" s="67">
        <v>45992</v>
      </c>
      <c r="D367" s="20">
        <v>46014</v>
      </c>
      <c r="E367" s="181"/>
      <c r="F367" s="181"/>
      <c r="G367" s="181"/>
      <c r="H367" s="181"/>
      <c r="I367" s="181"/>
      <c r="J367" s="181"/>
      <c r="K367" s="181"/>
      <c r="L367" s="181"/>
      <c r="M367" s="181"/>
      <c r="N367" s="181"/>
      <c r="O367" s="182" t="str">
        <f t="shared" si="11"/>
        <v/>
      </c>
      <c r="Q367" s="75">
        <v>357</v>
      </c>
      <c r="R367" s="189" t="str">
        <v/>
      </c>
      <c r="S367" s="189" t="str">
        <f>IF($R367="","",IF($R367-発電計画!E$33&gt;発電計画!E$19,発電計画!E$19,$R367-発電計画!E$33))</f>
        <v/>
      </c>
      <c r="T367" s="189" t="str">
        <f>IF($R367="","",IF($R367-発電計画!F$33&gt;発電計画!F$19,発電計画!F$19,$R367-発電計画!F$33))</f>
        <v/>
      </c>
      <c r="U367" s="185" t="str">
        <f>IF($R367="","",IF($R367-発電計画!G$33&gt;発電計画!G$19,発電計画!G$19,$R367-発電計画!G$33))</f>
        <v/>
      </c>
      <c r="V367" s="74"/>
      <c r="W367" s="188"/>
      <c r="X367" s="23"/>
      <c r="Y367" s="188"/>
      <c r="Z367" s="23"/>
      <c r="AA367" s="188"/>
      <c r="AB367" s="23"/>
      <c r="AC367" s="188"/>
      <c r="AD367" s="23"/>
      <c r="AE367" s="188"/>
      <c r="AF367" s="23"/>
      <c r="AG367" s="188"/>
    </row>
    <row r="368" spans="1:33" ht="20.100000000000001" customHeight="1">
      <c r="A368" s="21" t="e">
        <f>_xlfn.RANK.EQ(O368,$O$11:$O$375)+COUNTIF($O$11:O368,O368)-1</f>
        <v>#VALUE!</v>
      </c>
      <c r="C368" s="67">
        <v>45992</v>
      </c>
      <c r="D368" s="20">
        <v>46015</v>
      </c>
      <c r="E368" s="181"/>
      <c r="F368" s="181"/>
      <c r="G368" s="181"/>
      <c r="H368" s="181"/>
      <c r="I368" s="181"/>
      <c r="J368" s="181"/>
      <c r="K368" s="181"/>
      <c r="L368" s="181"/>
      <c r="M368" s="181"/>
      <c r="N368" s="181"/>
      <c r="O368" s="182" t="str">
        <f t="shared" si="11"/>
        <v/>
      </c>
      <c r="Q368" s="75">
        <v>358</v>
      </c>
      <c r="R368" s="189" t="str">
        <v/>
      </c>
      <c r="S368" s="189" t="str">
        <f>IF($R368="","",IF($R368-発電計画!E$33&gt;発電計画!E$19,発電計画!E$19,$R368-発電計画!E$33))</f>
        <v/>
      </c>
      <c r="T368" s="189" t="str">
        <f>IF($R368="","",IF($R368-発電計画!F$33&gt;発電計画!F$19,発電計画!F$19,$R368-発電計画!F$33))</f>
        <v/>
      </c>
      <c r="U368" s="185" t="str">
        <f>IF($R368="","",IF($R368-発電計画!G$33&gt;発電計画!G$19,発電計画!G$19,$R368-発電計画!G$33))</f>
        <v/>
      </c>
      <c r="V368" s="74"/>
      <c r="W368" s="188"/>
      <c r="X368" s="23"/>
      <c r="Y368" s="188"/>
      <c r="Z368" s="23"/>
      <c r="AA368" s="188"/>
      <c r="AB368" s="23"/>
      <c r="AC368" s="188"/>
      <c r="AD368" s="23"/>
      <c r="AE368" s="188"/>
      <c r="AF368" s="23"/>
      <c r="AG368" s="188"/>
    </row>
    <row r="369" spans="1:33" ht="20.100000000000001" customHeight="1">
      <c r="A369" s="21" t="e">
        <f>_xlfn.RANK.EQ(O369,$O$11:$O$375)+COUNTIF($O$11:O369,O369)-1</f>
        <v>#VALUE!</v>
      </c>
      <c r="C369" s="67">
        <v>45992</v>
      </c>
      <c r="D369" s="20">
        <v>46016</v>
      </c>
      <c r="E369" s="181"/>
      <c r="F369" s="181"/>
      <c r="G369" s="181"/>
      <c r="H369" s="181"/>
      <c r="I369" s="181"/>
      <c r="J369" s="181"/>
      <c r="K369" s="181"/>
      <c r="L369" s="181"/>
      <c r="M369" s="181"/>
      <c r="N369" s="181"/>
      <c r="O369" s="182" t="str">
        <f t="shared" si="11"/>
        <v/>
      </c>
      <c r="Q369" s="75">
        <v>359</v>
      </c>
      <c r="R369" s="189" t="str">
        <v/>
      </c>
      <c r="S369" s="189" t="str">
        <f>IF($R369="","",IF($R369-発電計画!E$33&gt;発電計画!E$19,発電計画!E$19,$R369-発電計画!E$33))</f>
        <v/>
      </c>
      <c r="T369" s="189" t="str">
        <f>IF($R369="","",IF($R369-発電計画!F$33&gt;発電計画!F$19,発電計画!F$19,$R369-発電計画!F$33))</f>
        <v/>
      </c>
      <c r="U369" s="185" t="str">
        <f>IF($R369="","",IF($R369-発電計画!G$33&gt;発電計画!G$19,発電計画!G$19,$R369-発電計画!G$33))</f>
        <v/>
      </c>
      <c r="V369" s="74"/>
      <c r="W369" s="188"/>
      <c r="X369" s="23"/>
      <c r="Y369" s="188"/>
      <c r="Z369" s="23"/>
      <c r="AA369" s="188"/>
      <c r="AB369" s="23"/>
      <c r="AC369" s="188"/>
      <c r="AD369" s="23"/>
      <c r="AE369" s="188"/>
      <c r="AF369" s="23"/>
      <c r="AG369" s="188"/>
    </row>
    <row r="370" spans="1:33" ht="20.100000000000001" customHeight="1">
      <c r="A370" s="21" t="e">
        <f>_xlfn.RANK.EQ(O370,$O$11:$O$375)+COUNTIF($O$11:O370,O370)-1</f>
        <v>#VALUE!</v>
      </c>
      <c r="C370" s="67">
        <v>45992</v>
      </c>
      <c r="D370" s="20">
        <v>46017</v>
      </c>
      <c r="E370" s="181"/>
      <c r="F370" s="181"/>
      <c r="G370" s="181"/>
      <c r="H370" s="181"/>
      <c r="I370" s="181"/>
      <c r="J370" s="181"/>
      <c r="K370" s="181"/>
      <c r="L370" s="181"/>
      <c r="M370" s="181"/>
      <c r="N370" s="181"/>
      <c r="O370" s="182" t="str">
        <f t="shared" si="11"/>
        <v/>
      </c>
      <c r="Q370" s="75">
        <v>360</v>
      </c>
      <c r="R370" s="189" t="str">
        <v/>
      </c>
      <c r="S370" s="189" t="str">
        <f>IF($R370="","",IF($R370-発電計画!E$33&gt;発電計画!E$19,発電計画!E$19,$R370-発電計画!E$33))</f>
        <v/>
      </c>
      <c r="T370" s="189" t="str">
        <f>IF($R370="","",IF($R370-発電計画!F$33&gt;発電計画!F$19,発電計画!F$19,$R370-発電計画!F$33))</f>
        <v/>
      </c>
      <c r="U370" s="185" t="str">
        <f>IF($R370="","",IF($R370-発電計画!G$33&gt;発電計画!G$19,発電計画!G$19,$R370-発電計画!G$33))</f>
        <v/>
      </c>
      <c r="V370" s="74"/>
      <c r="W370" s="188"/>
      <c r="X370" s="23"/>
      <c r="Y370" s="188"/>
      <c r="Z370" s="23"/>
      <c r="AA370" s="188"/>
      <c r="AB370" s="23"/>
      <c r="AC370" s="188"/>
      <c r="AD370" s="23"/>
      <c r="AE370" s="188"/>
      <c r="AF370" s="23"/>
      <c r="AG370" s="188"/>
    </row>
    <row r="371" spans="1:33" ht="20.100000000000001" customHeight="1">
      <c r="A371" s="21" t="e">
        <f>_xlfn.RANK.EQ(O371,$O$11:$O$375)+COUNTIF($O$11:O371,O371)-1</f>
        <v>#VALUE!</v>
      </c>
      <c r="C371" s="67">
        <v>45992</v>
      </c>
      <c r="D371" s="20">
        <v>46018</v>
      </c>
      <c r="E371" s="181"/>
      <c r="F371" s="181"/>
      <c r="G371" s="181"/>
      <c r="H371" s="181"/>
      <c r="I371" s="181"/>
      <c r="J371" s="181"/>
      <c r="K371" s="181"/>
      <c r="L371" s="181"/>
      <c r="M371" s="181"/>
      <c r="N371" s="181"/>
      <c r="O371" s="182" t="str">
        <f t="shared" si="11"/>
        <v/>
      </c>
      <c r="Q371" s="75">
        <v>361</v>
      </c>
      <c r="R371" s="189" t="str">
        <v/>
      </c>
      <c r="S371" s="189" t="str">
        <f>IF($R371="","",IF($R371-発電計画!E$33&gt;発電計画!E$19,発電計画!E$19,$R371-発電計画!E$33))</f>
        <v/>
      </c>
      <c r="T371" s="189" t="str">
        <f>IF($R371="","",IF($R371-発電計画!F$33&gt;発電計画!F$19,発電計画!F$19,$R371-発電計画!F$33))</f>
        <v/>
      </c>
      <c r="U371" s="185" t="str">
        <f>IF($R371="","",IF($R371-発電計画!G$33&gt;発電計画!G$19,発電計画!G$19,$R371-発電計画!G$33))</f>
        <v/>
      </c>
      <c r="V371" s="74"/>
      <c r="W371" s="188"/>
      <c r="X371" s="23"/>
      <c r="Y371" s="188"/>
      <c r="Z371" s="23"/>
      <c r="AA371" s="188"/>
      <c r="AB371" s="23"/>
      <c r="AC371" s="188"/>
      <c r="AD371" s="23"/>
      <c r="AE371" s="188"/>
      <c r="AF371" s="23"/>
      <c r="AG371" s="188"/>
    </row>
    <row r="372" spans="1:33" ht="20.100000000000001" customHeight="1">
      <c r="A372" s="21" t="e">
        <f>_xlfn.RANK.EQ(O372,$O$11:$O$375)+COUNTIF($O$11:O372,O372)-1</f>
        <v>#VALUE!</v>
      </c>
      <c r="C372" s="67">
        <v>45992</v>
      </c>
      <c r="D372" s="20">
        <v>46019</v>
      </c>
      <c r="E372" s="181"/>
      <c r="F372" s="181"/>
      <c r="G372" s="181"/>
      <c r="H372" s="181"/>
      <c r="I372" s="181"/>
      <c r="J372" s="181"/>
      <c r="K372" s="181"/>
      <c r="L372" s="181"/>
      <c r="M372" s="181"/>
      <c r="N372" s="181"/>
      <c r="O372" s="182" t="str">
        <f t="shared" si="11"/>
        <v/>
      </c>
      <c r="Q372" s="75">
        <v>362</v>
      </c>
      <c r="R372" s="189" t="str">
        <v/>
      </c>
      <c r="S372" s="189" t="str">
        <f>IF($R372="","",IF($R372-発電計画!E$33&gt;発電計画!E$19,発電計画!E$19,$R372-発電計画!E$33))</f>
        <v/>
      </c>
      <c r="T372" s="189" t="str">
        <f>IF($R372="","",IF($R372-発電計画!F$33&gt;発電計画!F$19,発電計画!F$19,$R372-発電計画!F$33))</f>
        <v/>
      </c>
      <c r="U372" s="185" t="str">
        <f>IF($R372="","",IF($R372-発電計画!G$33&gt;発電計画!G$19,発電計画!G$19,$R372-発電計画!G$33))</f>
        <v/>
      </c>
      <c r="V372" s="74"/>
      <c r="W372" s="188"/>
      <c r="X372" s="23"/>
      <c r="Y372" s="188"/>
      <c r="Z372" s="23"/>
      <c r="AA372" s="188"/>
      <c r="AB372" s="23"/>
      <c r="AC372" s="188"/>
      <c r="AD372" s="23"/>
      <c r="AE372" s="188"/>
      <c r="AF372" s="23"/>
      <c r="AG372" s="188"/>
    </row>
    <row r="373" spans="1:33" ht="20.100000000000001" customHeight="1">
      <c r="A373" s="21" t="e">
        <f>_xlfn.RANK.EQ(O373,$O$11:$O$375)+COUNTIF($O$11:O373,O373)-1</f>
        <v>#VALUE!</v>
      </c>
      <c r="C373" s="67">
        <v>45992</v>
      </c>
      <c r="D373" s="20">
        <v>46020</v>
      </c>
      <c r="E373" s="181"/>
      <c r="F373" s="181"/>
      <c r="G373" s="181"/>
      <c r="H373" s="181"/>
      <c r="I373" s="181"/>
      <c r="J373" s="181"/>
      <c r="K373" s="181"/>
      <c r="L373" s="181"/>
      <c r="M373" s="181"/>
      <c r="N373" s="181"/>
      <c r="O373" s="182" t="str">
        <f t="shared" si="11"/>
        <v/>
      </c>
      <c r="Q373" s="75">
        <v>363</v>
      </c>
      <c r="R373" s="189" t="str">
        <v/>
      </c>
      <c r="S373" s="189" t="str">
        <f>IF($R373="","",IF($R373-発電計画!E$33&gt;発電計画!E$19,発電計画!E$19,$R373-発電計画!E$33))</f>
        <v/>
      </c>
      <c r="T373" s="189" t="str">
        <f>IF($R373="","",IF($R373-発電計画!F$33&gt;発電計画!F$19,発電計画!F$19,$R373-発電計画!F$33))</f>
        <v/>
      </c>
      <c r="U373" s="185" t="str">
        <f>IF($R373="","",IF($R373-発電計画!G$33&gt;発電計画!G$19,発電計画!G$19,$R373-発電計画!G$33))</f>
        <v/>
      </c>
      <c r="V373" s="74"/>
      <c r="W373" s="188"/>
      <c r="X373" s="23"/>
      <c r="Y373" s="188"/>
      <c r="Z373" s="23"/>
      <c r="AA373" s="188"/>
      <c r="AB373" s="23"/>
      <c r="AC373" s="188"/>
      <c r="AD373" s="23"/>
      <c r="AE373" s="188"/>
      <c r="AF373" s="23"/>
      <c r="AG373" s="188"/>
    </row>
    <row r="374" spans="1:33" ht="20.100000000000001" customHeight="1">
      <c r="A374" s="21" t="e">
        <f>_xlfn.RANK.EQ(O374,$O$11:$O$375)+COUNTIF($O$11:O374,O374)-1</f>
        <v>#VALUE!</v>
      </c>
      <c r="C374" s="67">
        <v>45992</v>
      </c>
      <c r="D374" s="20">
        <v>46021</v>
      </c>
      <c r="E374" s="181"/>
      <c r="F374" s="181"/>
      <c r="G374" s="181"/>
      <c r="H374" s="181"/>
      <c r="I374" s="181"/>
      <c r="J374" s="181"/>
      <c r="K374" s="181"/>
      <c r="L374" s="181"/>
      <c r="M374" s="181"/>
      <c r="N374" s="181"/>
      <c r="O374" s="182" t="str">
        <f t="shared" si="11"/>
        <v/>
      </c>
      <c r="Q374" s="75">
        <v>364</v>
      </c>
      <c r="R374" s="189" t="str">
        <v/>
      </c>
      <c r="S374" s="189" t="str">
        <f>IF($R374="","",IF($R374-発電計画!E$33&gt;発電計画!E$19,発電計画!E$19,$R374-発電計画!E$33))</f>
        <v/>
      </c>
      <c r="T374" s="189" t="str">
        <f>IF($R374="","",IF($R374-発電計画!F$33&gt;発電計画!F$19,発電計画!F$19,$R374-発電計画!F$33))</f>
        <v/>
      </c>
      <c r="U374" s="185" t="str">
        <f>IF($R374="","",IF($R374-発電計画!G$33&gt;発電計画!G$19,発電計画!G$19,$R374-発電計画!G$33))</f>
        <v/>
      </c>
      <c r="V374" s="74"/>
      <c r="W374" s="188"/>
      <c r="X374" s="23"/>
      <c r="Y374" s="188"/>
      <c r="Z374" s="23"/>
      <c r="AA374" s="188"/>
      <c r="AB374" s="23"/>
      <c r="AC374" s="188"/>
      <c r="AD374" s="23"/>
      <c r="AE374" s="188"/>
      <c r="AF374" s="23"/>
      <c r="AG374" s="188"/>
    </row>
    <row r="375" spans="1:33" ht="20.100000000000001" customHeight="1" thickBot="1">
      <c r="A375" s="21" t="e">
        <f>_xlfn.RANK.EQ(O375,$O$11:$O$375)+COUNTIF($O$11:O375,O375)-1</f>
        <v>#VALUE!</v>
      </c>
      <c r="C375" s="68">
        <v>45992</v>
      </c>
      <c r="D375" s="69">
        <v>46022</v>
      </c>
      <c r="E375" s="183"/>
      <c r="F375" s="183"/>
      <c r="G375" s="183"/>
      <c r="H375" s="183"/>
      <c r="I375" s="183"/>
      <c r="J375" s="183"/>
      <c r="K375" s="183"/>
      <c r="L375" s="183"/>
      <c r="M375" s="183"/>
      <c r="N375" s="183"/>
      <c r="O375" s="184" t="str">
        <f t="shared" si="11"/>
        <v/>
      </c>
      <c r="Q375" s="76">
        <v>365</v>
      </c>
      <c r="R375" s="187" t="str">
        <v/>
      </c>
      <c r="S375" s="187" t="str">
        <f>IF($R375="","",IF($R375-発電計画!E$33&gt;発電計画!E$19,発電計画!E$19,$R375-発電計画!E$33))</f>
        <v/>
      </c>
      <c r="T375" s="187" t="str">
        <f>IF($R375="","",IF($R375-発電計画!F$33&gt;発電計画!F$19,発電計画!F$19,$R375-発電計画!F$33))</f>
        <v/>
      </c>
      <c r="U375" s="186" t="str">
        <f>IF($R375="","",IF($R375-発電計画!G$33&gt;発電計画!G$19,発電計画!G$19,$R375-発電計画!G$33))</f>
        <v/>
      </c>
      <c r="V375" s="74">
        <f>$Q375</f>
        <v>365</v>
      </c>
      <c r="W375" s="188" t="str">
        <f>$R375</f>
        <v/>
      </c>
      <c r="X375" s="23"/>
      <c r="Y375" s="188"/>
      <c r="Z375" s="23"/>
      <c r="AA375" s="188"/>
      <c r="AB375" s="23"/>
      <c r="AC375" s="188"/>
      <c r="AD375" s="23"/>
      <c r="AE375" s="188"/>
      <c r="AF375" s="23"/>
      <c r="AG375" s="188"/>
    </row>
    <row r="378" spans="1:33">
      <c r="C378" s="32" t="s">
        <v>269</v>
      </c>
    </row>
  </sheetData>
  <mergeCells count="6">
    <mergeCell ref="S9:U9"/>
    <mergeCell ref="M1:O1"/>
    <mergeCell ref="C9:D9"/>
    <mergeCell ref="C3:P3"/>
    <mergeCell ref="Q9:Q10"/>
    <mergeCell ref="R9:R10"/>
  </mergeCells>
  <phoneticPr fontId="2"/>
  <conditionalFormatting sqref="H10:N375">
    <cfRule type="expression" dxfId="122" priority="2">
      <formula>$H$6=3</formula>
    </cfRule>
  </conditionalFormatting>
  <conditionalFormatting sqref="J10:N375">
    <cfRule type="expression" dxfId="121" priority="1">
      <formula>$H$6=5</formula>
    </cfRule>
  </conditionalFormatting>
  <dataValidations count="2">
    <dataValidation type="list" imeMode="off" allowBlank="1" showInputMessage="1" showErrorMessage="1" error="3,5,10の数値を選択ください。" sqref="H6" xr:uid="{2A24F8BB-EC9F-435F-AF5A-AC32A0AFC0EA}">
      <formula1>"3,5,10"</formula1>
    </dataValidation>
    <dataValidation imeMode="off" allowBlank="1" showInputMessage="1" showErrorMessage="1" sqref="H7 E11:O375" xr:uid="{B53BF5D3-2F53-405A-A54E-FDAC494046D9}"/>
  </dataValidations>
  <hyperlinks>
    <hyperlink ref="M1" location="ファイルの説明!A1" display="［ファイルの説明］シートに戻る" xr:uid="{91248E9A-4F8B-40AF-BD08-E349C3FB7018}"/>
    <hyperlink ref="C378" location="ファイルの説明!A1" display="［ファイルの説明］シートに戻る" xr:uid="{D182E954-41DC-4D4A-9BAA-33EE5E42DF8A}"/>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7F8A6-6FD8-4FCD-9678-55DEC48DB19B}">
  <sheetPr>
    <tabColor theme="8" tint="0.79998168889431442"/>
  </sheetPr>
  <dimension ref="B1:AZ396"/>
  <sheetViews>
    <sheetView showGridLines="0" topLeftCell="A370" workbookViewId="0"/>
  </sheetViews>
  <sheetFormatPr defaultColWidth="8.88671875" defaultRowHeight="15.75"/>
  <cols>
    <col min="1" max="1" width="1.77734375" style="1" customWidth="1"/>
    <col min="2" max="2" width="23.88671875" style="1" customWidth="1"/>
    <col min="3" max="52" width="8.77734375" style="1" customWidth="1"/>
    <col min="53" max="16384" width="8.88671875" style="1"/>
  </cols>
  <sheetData>
    <row r="1" spans="2:52">
      <c r="J1" s="465" t="s">
        <v>269</v>
      </c>
      <c r="K1" s="465"/>
      <c r="L1" s="465"/>
    </row>
    <row r="2" spans="2:52" ht="19.5">
      <c r="B2" s="3" t="s">
        <v>42</v>
      </c>
    </row>
    <row r="3" spans="2:52" ht="50.1" customHeight="1">
      <c r="B3" s="459" t="s">
        <v>181</v>
      </c>
      <c r="C3" s="460"/>
      <c r="D3" s="460"/>
      <c r="E3" s="460"/>
      <c r="F3" s="460"/>
      <c r="G3" s="460"/>
      <c r="H3" s="460"/>
      <c r="I3" s="460"/>
    </row>
    <row r="4" spans="2:52">
      <c r="B4" s="193" t="s">
        <v>107</v>
      </c>
      <c r="C4" s="190"/>
      <c r="D4" s="190"/>
      <c r="E4" s="190"/>
      <c r="F4" s="190"/>
      <c r="G4" s="190"/>
      <c r="H4" s="190"/>
      <c r="I4" s="190"/>
    </row>
    <row r="5" spans="2:52" ht="262.89999999999998" customHeight="1">
      <c r="B5" s="459" t="s">
        <v>593</v>
      </c>
      <c r="C5" s="460"/>
      <c r="D5" s="460"/>
      <c r="E5" s="460"/>
      <c r="F5" s="460"/>
      <c r="G5" s="460"/>
      <c r="H5" s="460"/>
      <c r="I5" s="460"/>
    </row>
    <row r="7" spans="2:52" ht="20.100000000000001" customHeight="1">
      <c r="B7" s="5" t="s">
        <v>23</v>
      </c>
      <c r="C7" s="474" t="str">
        <f>発電計画!$E$8</f>
        <v>①</v>
      </c>
      <c r="D7" s="474"/>
    </row>
    <row r="8" spans="2:52" ht="20.100000000000001" customHeight="1">
      <c r="B8" s="5" t="s">
        <v>138</v>
      </c>
      <c r="C8" s="475">
        <f>発電計画!$E$9</f>
        <v>0</v>
      </c>
      <c r="D8" s="475"/>
    </row>
    <row r="10" spans="2:52">
      <c r="B10" s="2" t="s">
        <v>66</v>
      </c>
    </row>
    <row r="11" spans="2:52" ht="20.100000000000001" customHeight="1">
      <c r="B11" s="35" t="s">
        <v>271</v>
      </c>
      <c r="C11" s="12"/>
      <c r="D11" s="1" t="s">
        <v>123</v>
      </c>
    </row>
    <row r="12" spans="2:52" ht="20.100000000000001" customHeight="1">
      <c r="B12" s="35" t="s">
        <v>139</v>
      </c>
      <c r="C12" s="12"/>
      <c r="D12" s="1" t="s">
        <v>123</v>
      </c>
    </row>
    <row r="13" spans="2:52" ht="19.899999999999999" customHeight="1">
      <c r="B13" s="35" t="s">
        <v>313</v>
      </c>
      <c r="C13" s="12"/>
      <c r="D13" s="1" t="s">
        <v>41</v>
      </c>
    </row>
    <row r="14" spans="2:52" ht="19.899999999999999" customHeight="1">
      <c r="B14" s="35" t="s">
        <v>463</v>
      </c>
      <c r="C14" s="12"/>
      <c r="D14" s="1" t="s">
        <v>41</v>
      </c>
    </row>
    <row r="15" spans="2:52" ht="6.75" customHeight="1" thickBot="1">
      <c r="B15" s="2"/>
    </row>
    <row r="16" spans="2:52" ht="20.100000000000001" customHeight="1">
      <c r="B16" s="46" t="s">
        <v>62</v>
      </c>
      <c r="C16" s="38">
        <v>1</v>
      </c>
      <c r="D16" s="38">
        <v>2</v>
      </c>
      <c r="E16" s="38">
        <v>3</v>
      </c>
      <c r="F16" s="38">
        <v>4</v>
      </c>
      <c r="G16" s="38">
        <v>5</v>
      </c>
      <c r="H16" s="38">
        <v>6</v>
      </c>
      <c r="I16" s="38">
        <v>7</v>
      </c>
      <c r="J16" s="38">
        <v>8</v>
      </c>
      <c r="K16" s="38">
        <v>9</v>
      </c>
      <c r="L16" s="38">
        <v>10</v>
      </c>
      <c r="M16" s="38">
        <v>11</v>
      </c>
      <c r="N16" s="38">
        <v>12</v>
      </c>
      <c r="O16" s="38">
        <v>13</v>
      </c>
      <c r="P16" s="38">
        <v>14</v>
      </c>
      <c r="Q16" s="38">
        <v>15</v>
      </c>
      <c r="R16" s="38">
        <v>16</v>
      </c>
      <c r="S16" s="38">
        <v>17</v>
      </c>
      <c r="T16" s="38">
        <v>18</v>
      </c>
      <c r="U16" s="38">
        <v>19</v>
      </c>
      <c r="V16" s="38">
        <v>20</v>
      </c>
      <c r="W16" s="38">
        <v>21</v>
      </c>
      <c r="X16" s="38">
        <v>22</v>
      </c>
      <c r="Y16" s="38">
        <v>23</v>
      </c>
      <c r="Z16" s="38">
        <v>24</v>
      </c>
      <c r="AA16" s="38">
        <v>25</v>
      </c>
      <c r="AB16" s="38">
        <v>26</v>
      </c>
      <c r="AC16" s="38">
        <v>27</v>
      </c>
      <c r="AD16" s="38">
        <v>28</v>
      </c>
      <c r="AE16" s="38">
        <v>29</v>
      </c>
      <c r="AF16" s="38">
        <v>30</v>
      </c>
      <c r="AG16" s="38">
        <v>31</v>
      </c>
      <c r="AH16" s="38">
        <v>32</v>
      </c>
      <c r="AI16" s="38">
        <v>33</v>
      </c>
      <c r="AJ16" s="38">
        <v>34</v>
      </c>
      <c r="AK16" s="38">
        <v>35</v>
      </c>
      <c r="AL16" s="38">
        <v>36</v>
      </c>
      <c r="AM16" s="38">
        <v>37</v>
      </c>
      <c r="AN16" s="38">
        <v>38</v>
      </c>
      <c r="AO16" s="38">
        <v>39</v>
      </c>
      <c r="AP16" s="38">
        <v>40</v>
      </c>
      <c r="AQ16" s="38">
        <v>41</v>
      </c>
      <c r="AR16" s="38">
        <v>42</v>
      </c>
      <c r="AS16" s="38">
        <v>43</v>
      </c>
      <c r="AT16" s="38">
        <v>44</v>
      </c>
      <c r="AU16" s="38">
        <v>45</v>
      </c>
      <c r="AV16" s="38">
        <v>46</v>
      </c>
      <c r="AW16" s="38">
        <v>47</v>
      </c>
      <c r="AX16" s="38">
        <v>48</v>
      </c>
      <c r="AY16" s="38">
        <v>49</v>
      </c>
      <c r="AZ16" s="39">
        <v>50</v>
      </c>
    </row>
    <row r="17" spans="2:52" ht="20.100000000000001" customHeight="1">
      <c r="B17" s="51" t="s">
        <v>63</v>
      </c>
      <c r="C17" s="31">
        <f>C12</f>
        <v>0</v>
      </c>
      <c r="D17" s="31">
        <f>C17+1</f>
        <v>1</v>
      </c>
      <c r="E17" s="31">
        <f t="shared" ref="E17:F17" si="0">D17+1</f>
        <v>2</v>
      </c>
      <c r="F17" s="31">
        <f t="shared" si="0"/>
        <v>3</v>
      </c>
      <c r="G17" s="31">
        <f>F17+1</f>
        <v>4</v>
      </c>
      <c r="H17" s="31">
        <f t="shared" ref="H17" si="1">G17+1</f>
        <v>5</v>
      </c>
      <c r="I17" s="31">
        <f t="shared" ref="I17" si="2">H17+1</f>
        <v>6</v>
      </c>
      <c r="J17" s="31">
        <f t="shared" ref="J17" si="3">I17+1</f>
        <v>7</v>
      </c>
      <c r="K17" s="31">
        <f t="shared" ref="K17" si="4">J17+1</f>
        <v>8</v>
      </c>
      <c r="L17" s="31">
        <f t="shared" ref="L17" si="5">K17+1</f>
        <v>9</v>
      </c>
      <c r="M17" s="31">
        <f t="shared" ref="M17" si="6">L17+1</f>
        <v>10</v>
      </c>
      <c r="N17" s="31">
        <f t="shared" ref="N17" si="7">M17+1</f>
        <v>11</v>
      </c>
      <c r="O17" s="31">
        <f t="shared" ref="O17" si="8">N17+1</f>
        <v>12</v>
      </c>
      <c r="P17" s="31">
        <f t="shared" ref="P17" si="9">O17+1</f>
        <v>13</v>
      </c>
      <c r="Q17" s="31">
        <f t="shared" ref="Q17" si="10">P17+1</f>
        <v>14</v>
      </c>
      <c r="R17" s="31">
        <f t="shared" ref="R17" si="11">Q17+1</f>
        <v>15</v>
      </c>
      <c r="S17" s="31">
        <f t="shared" ref="S17" si="12">R17+1</f>
        <v>16</v>
      </c>
      <c r="T17" s="31">
        <f t="shared" ref="T17" si="13">S17+1</f>
        <v>17</v>
      </c>
      <c r="U17" s="31">
        <f t="shared" ref="U17:V17" si="14">T17+1</f>
        <v>18</v>
      </c>
      <c r="V17" s="31">
        <f t="shared" si="14"/>
        <v>19</v>
      </c>
      <c r="W17" s="31">
        <f t="shared" ref="W17" si="15">V17+1</f>
        <v>20</v>
      </c>
      <c r="X17" s="31">
        <f t="shared" ref="X17" si="16">W17+1</f>
        <v>21</v>
      </c>
      <c r="Y17" s="31">
        <f t="shared" ref="Y17" si="17">X17+1</f>
        <v>22</v>
      </c>
      <c r="Z17" s="31">
        <f t="shared" ref="Z17" si="18">Y17+1</f>
        <v>23</v>
      </c>
      <c r="AA17" s="31">
        <f t="shared" ref="AA17" si="19">Z17+1</f>
        <v>24</v>
      </c>
      <c r="AB17" s="31">
        <f t="shared" ref="AB17" si="20">AA17+1</f>
        <v>25</v>
      </c>
      <c r="AC17" s="31">
        <f t="shared" ref="AC17" si="21">AB17+1</f>
        <v>26</v>
      </c>
      <c r="AD17" s="31">
        <f t="shared" ref="AD17" si="22">AC17+1</f>
        <v>27</v>
      </c>
      <c r="AE17" s="31">
        <f t="shared" ref="AE17" si="23">AD17+1</f>
        <v>28</v>
      </c>
      <c r="AF17" s="31">
        <f t="shared" ref="AF17" si="24">AE17+1</f>
        <v>29</v>
      </c>
      <c r="AG17" s="31">
        <f t="shared" ref="AG17" si="25">AF17+1</f>
        <v>30</v>
      </c>
      <c r="AH17" s="31">
        <f t="shared" ref="AH17" si="26">AG17+1</f>
        <v>31</v>
      </c>
      <c r="AI17" s="31">
        <f t="shared" ref="AI17" si="27">AH17+1</f>
        <v>32</v>
      </c>
      <c r="AJ17" s="31">
        <f t="shared" ref="AJ17" si="28">AI17+1</f>
        <v>33</v>
      </c>
      <c r="AK17" s="31">
        <f t="shared" ref="AK17" si="29">AJ17+1</f>
        <v>34</v>
      </c>
      <c r="AL17" s="31">
        <f t="shared" ref="AL17" si="30">AK17+1</f>
        <v>35</v>
      </c>
      <c r="AM17" s="31">
        <f t="shared" ref="AM17" si="31">AL17+1</f>
        <v>36</v>
      </c>
      <c r="AN17" s="31">
        <f t="shared" ref="AN17" si="32">AM17+1</f>
        <v>37</v>
      </c>
      <c r="AO17" s="31">
        <f t="shared" ref="AO17" si="33">AN17+1</f>
        <v>38</v>
      </c>
      <c r="AP17" s="31">
        <f t="shared" ref="AP17" si="34">AO17+1</f>
        <v>39</v>
      </c>
      <c r="AQ17" s="31">
        <f t="shared" ref="AQ17" si="35">AP17+1</f>
        <v>40</v>
      </c>
      <c r="AR17" s="31">
        <f t="shared" ref="AR17" si="36">AQ17+1</f>
        <v>41</v>
      </c>
      <c r="AS17" s="31">
        <f t="shared" ref="AS17" si="37">AR17+1</f>
        <v>42</v>
      </c>
      <c r="AT17" s="31">
        <f t="shared" ref="AT17" si="38">AS17+1</f>
        <v>43</v>
      </c>
      <c r="AU17" s="31">
        <f t="shared" ref="AU17" si="39">AT17+1</f>
        <v>44</v>
      </c>
      <c r="AV17" s="31">
        <f t="shared" ref="AV17" si="40">AU17+1</f>
        <v>45</v>
      </c>
      <c r="AW17" s="31">
        <f t="shared" ref="AW17" si="41">AV17+1</f>
        <v>46</v>
      </c>
      <c r="AX17" s="31">
        <f t="shared" ref="AX17" si="42">AW17+1</f>
        <v>47</v>
      </c>
      <c r="AY17" s="31">
        <f t="shared" ref="AY17" si="43">AX17+1</f>
        <v>48</v>
      </c>
      <c r="AZ17" s="40">
        <f t="shared" ref="AZ17" si="44">AY17+1</f>
        <v>49</v>
      </c>
    </row>
    <row r="18" spans="2:52" ht="20.100000000000001" customHeight="1">
      <c r="B18" s="358" t="s">
        <v>64</v>
      </c>
      <c r="C18" s="224" t="str">
        <f>IF(COUNTBLANK($R$29:$R$393)=ROWS($R$29:$R$393),"",SUM($R$29:$R$393))</f>
        <v/>
      </c>
      <c r="D18" s="224" t="str">
        <f>IF(COUNTBLANK($R$29:$R$393)=ROWS($R$29:$R$393),"",SUM($R$29:$R$393))</f>
        <v/>
      </c>
      <c r="E18" s="224" t="str">
        <f t="shared" ref="E18:AZ18" si="45">IF(COUNTBLANK($R$29:$R$393)=ROWS($R$29:$R$393),"",SUM($R$29:$R$393))</f>
        <v/>
      </c>
      <c r="F18" s="224" t="str">
        <f t="shared" si="45"/>
        <v/>
      </c>
      <c r="G18" s="224" t="str">
        <f t="shared" si="45"/>
        <v/>
      </c>
      <c r="H18" s="224" t="str">
        <f t="shared" si="45"/>
        <v/>
      </c>
      <c r="I18" s="224" t="str">
        <f t="shared" si="45"/>
        <v/>
      </c>
      <c r="J18" s="224" t="str">
        <f t="shared" si="45"/>
        <v/>
      </c>
      <c r="K18" s="224" t="str">
        <f t="shared" si="45"/>
        <v/>
      </c>
      <c r="L18" s="224" t="str">
        <f t="shared" si="45"/>
        <v/>
      </c>
      <c r="M18" s="224" t="str">
        <f t="shared" si="45"/>
        <v/>
      </c>
      <c r="N18" s="224" t="str">
        <f t="shared" si="45"/>
        <v/>
      </c>
      <c r="O18" s="224" t="str">
        <f t="shared" si="45"/>
        <v/>
      </c>
      <c r="P18" s="224" t="str">
        <f t="shared" si="45"/>
        <v/>
      </c>
      <c r="Q18" s="224" t="str">
        <f t="shared" si="45"/>
        <v/>
      </c>
      <c r="R18" s="224" t="str">
        <f t="shared" si="45"/>
        <v/>
      </c>
      <c r="S18" s="224" t="str">
        <f t="shared" si="45"/>
        <v/>
      </c>
      <c r="T18" s="224" t="str">
        <f t="shared" si="45"/>
        <v/>
      </c>
      <c r="U18" s="224" t="str">
        <f t="shared" si="45"/>
        <v/>
      </c>
      <c r="V18" s="224" t="str">
        <f t="shared" si="45"/>
        <v/>
      </c>
      <c r="W18" s="224" t="str">
        <f t="shared" si="45"/>
        <v/>
      </c>
      <c r="X18" s="224" t="str">
        <f t="shared" si="45"/>
        <v/>
      </c>
      <c r="Y18" s="224" t="str">
        <f t="shared" si="45"/>
        <v/>
      </c>
      <c r="Z18" s="224" t="str">
        <f t="shared" si="45"/>
        <v/>
      </c>
      <c r="AA18" s="224" t="str">
        <f t="shared" si="45"/>
        <v/>
      </c>
      <c r="AB18" s="224" t="str">
        <f t="shared" si="45"/>
        <v/>
      </c>
      <c r="AC18" s="224" t="str">
        <f t="shared" si="45"/>
        <v/>
      </c>
      <c r="AD18" s="224" t="str">
        <f t="shared" si="45"/>
        <v/>
      </c>
      <c r="AE18" s="224" t="str">
        <f t="shared" si="45"/>
        <v/>
      </c>
      <c r="AF18" s="224" t="str">
        <f t="shared" si="45"/>
        <v/>
      </c>
      <c r="AG18" s="224" t="str">
        <f t="shared" si="45"/>
        <v/>
      </c>
      <c r="AH18" s="224" t="str">
        <f t="shared" si="45"/>
        <v/>
      </c>
      <c r="AI18" s="224" t="str">
        <f t="shared" si="45"/>
        <v/>
      </c>
      <c r="AJ18" s="224" t="str">
        <f t="shared" si="45"/>
        <v/>
      </c>
      <c r="AK18" s="224" t="str">
        <f t="shared" si="45"/>
        <v/>
      </c>
      <c r="AL18" s="224" t="str">
        <f t="shared" si="45"/>
        <v/>
      </c>
      <c r="AM18" s="224" t="str">
        <f t="shared" si="45"/>
        <v/>
      </c>
      <c r="AN18" s="224" t="str">
        <f t="shared" si="45"/>
        <v/>
      </c>
      <c r="AO18" s="224" t="str">
        <f t="shared" si="45"/>
        <v/>
      </c>
      <c r="AP18" s="224" t="str">
        <f t="shared" si="45"/>
        <v/>
      </c>
      <c r="AQ18" s="224" t="str">
        <f t="shared" si="45"/>
        <v/>
      </c>
      <c r="AR18" s="224" t="str">
        <f t="shared" si="45"/>
        <v/>
      </c>
      <c r="AS18" s="224" t="str">
        <f t="shared" si="45"/>
        <v/>
      </c>
      <c r="AT18" s="224" t="str">
        <f t="shared" si="45"/>
        <v/>
      </c>
      <c r="AU18" s="224" t="str">
        <f t="shared" si="45"/>
        <v/>
      </c>
      <c r="AV18" s="224" t="str">
        <f t="shared" si="45"/>
        <v/>
      </c>
      <c r="AW18" s="224" t="str">
        <f t="shared" si="45"/>
        <v/>
      </c>
      <c r="AX18" s="224" t="str">
        <f t="shared" si="45"/>
        <v/>
      </c>
      <c r="AY18" s="224" t="str">
        <f t="shared" si="45"/>
        <v/>
      </c>
      <c r="AZ18" s="225" t="str">
        <f t="shared" si="45"/>
        <v/>
      </c>
    </row>
    <row r="19" spans="2:52" ht="20.100000000000001" customHeight="1">
      <c r="B19" s="357" t="s">
        <v>312</v>
      </c>
      <c r="C19" s="224" t="str">
        <f>IF($C18="","",$C18*$C$13*0.01)</f>
        <v/>
      </c>
      <c r="D19" s="224" t="str">
        <f t="shared" ref="D19:AZ19" si="46">IF($C18="","",$C18*$C$13*0.01)</f>
        <v/>
      </c>
      <c r="E19" s="224" t="str">
        <f t="shared" si="46"/>
        <v/>
      </c>
      <c r="F19" s="224" t="str">
        <f t="shared" si="46"/>
        <v/>
      </c>
      <c r="G19" s="224" t="str">
        <f t="shared" si="46"/>
        <v/>
      </c>
      <c r="H19" s="224" t="str">
        <f t="shared" si="46"/>
        <v/>
      </c>
      <c r="I19" s="224" t="str">
        <f t="shared" si="46"/>
        <v/>
      </c>
      <c r="J19" s="224" t="str">
        <f t="shared" si="46"/>
        <v/>
      </c>
      <c r="K19" s="224" t="str">
        <f t="shared" si="46"/>
        <v/>
      </c>
      <c r="L19" s="224" t="str">
        <f t="shared" si="46"/>
        <v/>
      </c>
      <c r="M19" s="224" t="str">
        <f t="shared" si="46"/>
        <v/>
      </c>
      <c r="N19" s="224" t="str">
        <f t="shared" si="46"/>
        <v/>
      </c>
      <c r="O19" s="224" t="str">
        <f t="shared" si="46"/>
        <v/>
      </c>
      <c r="P19" s="224" t="str">
        <f t="shared" si="46"/>
        <v/>
      </c>
      <c r="Q19" s="224" t="str">
        <f t="shared" si="46"/>
        <v/>
      </c>
      <c r="R19" s="224" t="str">
        <f t="shared" si="46"/>
        <v/>
      </c>
      <c r="S19" s="224" t="str">
        <f t="shared" si="46"/>
        <v/>
      </c>
      <c r="T19" s="224" t="str">
        <f t="shared" si="46"/>
        <v/>
      </c>
      <c r="U19" s="224" t="str">
        <f t="shared" si="46"/>
        <v/>
      </c>
      <c r="V19" s="224" t="str">
        <f t="shared" si="46"/>
        <v/>
      </c>
      <c r="W19" s="224" t="str">
        <f t="shared" si="46"/>
        <v/>
      </c>
      <c r="X19" s="224" t="str">
        <f t="shared" si="46"/>
        <v/>
      </c>
      <c r="Y19" s="224" t="str">
        <f t="shared" si="46"/>
        <v/>
      </c>
      <c r="Z19" s="224" t="str">
        <f t="shared" si="46"/>
        <v/>
      </c>
      <c r="AA19" s="224" t="str">
        <f t="shared" si="46"/>
        <v/>
      </c>
      <c r="AB19" s="224" t="str">
        <f t="shared" si="46"/>
        <v/>
      </c>
      <c r="AC19" s="224" t="str">
        <f t="shared" si="46"/>
        <v/>
      </c>
      <c r="AD19" s="224" t="str">
        <f t="shared" si="46"/>
        <v/>
      </c>
      <c r="AE19" s="224" t="str">
        <f t="shared" si="46"/>
        <v/>
      </c>
      <c r="AF19" s="224" t="str">
        <f t="shared" si="46"/>
        <v/>
      </c>
      <c r="AG19" s="224" t="str">
        <f t="shared" si="46"/>
        <v/>
      </c>
      <c r="AH19" s="224" t="str">
        <f t="shared" si="46"/>
        <v/>
      </c>
      <c r="AI19" s="224" t="str">
        <f t="shared" si="46"/>
        <v/>
      </c>
      <c r="AJ19" s="224" t="str">
        <f t="shared" si="46"/>
        <v/>
      </c>
      <c r="AK19" s="224" t="str">
        <f t="shared" si="46"/>
        <v/>
      </c>
      <c r="AL19" s="224" t="str">
        <f t="shared" si="46"/>
        <v/>
      </c>
      <c r="AM19" s="224" t="str">
        <f t="shared" si="46"/>
        <v/>
      </c>
      <c r="AN19" s="224" t="str">
        <f t="shared" si="46"/>
        <v/>
      </c>
      <c r="AO19" s="224" t="str">
        <f t="shared" si="46"/>
        <v/>
      </c>
      <c r="AP19" s="224" t="str">
        <f t="shared" si="46"/>
        <v/>
      </c>
      <c r="AQ19" s="224" t="str">
        <f t="shared" si="46"/>
        <v/>
      </c>
      <c r="AR19" s="224" t="str">
        <f t="shared" si="46"/>
        <v/>
      </c>
      <c r="AS19" s="224" t="str">
        <f t="shared" si="46"/>
        <v/>
      </c>
      <c r="AT19" s="224" t="str">
        <f t="shared" si="46"/>
        <v/>
      </c>
      <c r="AU19" s="224" t="str">
        <f t="shared" si="46"/>
        <v/>
      </c>
      <c r="AV19" s="224" t="str">
        <f t="shared" si="46"/>
        <v/>
      </c>
      <c r="AW19" s="224" t="str">
        <f t="shared" si="46"/>
        <v/>
      </c>
      <c r="AX19" s="224" t="str">
        <f t="shared" si="46"/>
        <v/>
      </c>
      <c r="AY19" s="224" t="str">
        <f t="shared" si="46"/>
        <v/>
      </c>
      <c r="AZ19" s="225" t="str">
        <f t="shared" si="46"/>
        <v/>
      </c>
    </row>
    <row r="20" spans="2:52" ht="20.100000000000001" customHeight="1">
      <c r="B20" s="51" t="s">
        <v>462</v>
      </c>
      <c r="C20" s="224" t="str">
        <f>IF(OR($C$14="",$C$14=0),C19,C19*(1-$C$14*0.01))</f>
        <v/>
      </c>
      <c r="D20" s="224" t="str">
        <f t="shared" ref="D20:AZ20" si="47">IF(OR($C$14="",$C$14=0),D19,D19*(1-$C$14*0.01))</f>
        <v/>
      </c>
      <c r="E20" s="224" t="str">
        <f t="shared" si="47"/>
        <v/>
      </c>
      <c r="F20" s="224" t="str">
        <f t="shared" si="47"/>
        <v/>
      </c>
      <c r="G20" s="224" t="str">
        <f t="shared" si="47"/>
        <v/>
      </c>
      <c r="H20" s="224" t="str">
        <f t="shared" si="47"/>
        <v/>
      </c>
      <c r="I20" s="224" t="str">
        <f t="shared" si="47"/>
        <v/>
      </c>
      <c r="J20" s="224" t="str">
        <f t="shared" si="47"/>
        <v/>
      </c>
      <c r="K20" s="224" t="str">
        <f t="shared" si="47"/>
        <v/>
      </c>
      <c r="L20" s="224" t="str">
        <f t="shared" si="47"/>
        <v/>
      </c>
      <c r="M20" s="224" t="str">
        <f t="shared" si="47"/>
        <v/>
      </c>
      <c r="N20" s="224" t="str">
        <f t="shared" si="47"/>
        <v/>
      </c>
      <c r="O20" s="224" t="str">
        <f t="shared" si="47"/>
        <v/>
      </c>
      <c r="P20" s="224" t="str">
        <f t="shared" si="47"/>
        <v/>
      </c>
      <c r="Q20" s="224" t="str">
        <f t="shared" si="47"/>
        <v/>
      </c>
      <c r="R20" s="224" t="str">
        <f t="shared" si="47"/>
        <v/>
      </c>
      <c r="S20" s="224" t="str">
        <f t="shared" si="47"/>
        <v/>
      </c>
      <c r="T20" s="224" t="str">
        <f t="shared" si="47"/>
        <v/>
      </c>
      <c r="U20" s="224" t="str">
        <f t="shared" si="47"/>
        <v/>
      </c>
      <c r="V20" s="224" t="str">
        <f t="shared" si="47"/>
        <v/>
      </c>
      <c r="W20" s="224" t="str">
        <f t="shared" si="47"/>
        <v/>
      </c>
      <c r="X20" s="224" t="str">
        <f t="shared" si="47"/>
        <v/>
      </c>
      <c r="Y20" s="224" t="str">
        <f t="shared" si="47"/>
        <v/>
      </c>
      <c r="Z20" s="224" t="str">
        <f t="shared" si="47"/>
        <v/>
      </c>
      <c r="AA20" s="224" t="str">
        <f t="shared" si="47"/>
        <v/>
      </c>
      <c r="AB20" s="224" t="str">
        <f t="shared" si="47"/>
        <v/>
      </c>
      <c r="AC20" s="224" t="str">
        <f t="shared" si="47"/>
        <v/>
      </c>
      <c r="AD20" s="224" t="str">
        <f t="shared" si="47"/>
        <v/>
      </c>
      <c r="AE20" s="224" t="str">
        <f t="shared" si="47"/>
        <v/>
      </c>
      <c r="AF20" s="224" t="str">
        <f t="shared" si="47"/>
        <v/>
      </c>
      <c r="AG20" s="224" t="str">
        <f t="shared" si="47"/>
        <v/>
      </c>
      <c r="AH20" s="224" t="str">
        <f t="shared" si="47"/>
        <v/>
      </c>
      <c r="AI20" s="224" t="str">
        <f t="shared" si="47"/>
        <v/>
      </c>
      <c r="AJ20" s="224" t="str">
        <f t="shared" si="47"/>
        <v/>
      </c>
      <c r="AK20" s="224" t="str">
        <f t="shared" si="47"/>
        <v/>
      </c>
      <c r="AL20" s="224" t="str">
        <f t="shared" si="47"/>
        <v/>
      </c>
      <c r="AM20" s="224" t="str">
        <f t="shared" si="47"/>
        <v/>
      </c>
      <c r="AN20" s="224" t="str">
        <f t="shared" si="47"/>
        <v/>
      </c>
      <c r="AO20" s="224" t="str">
        <f t="shared" si="47"/>
        <v/>
      </c>
      <c r="AP20" s="224" t="str">
        <f t="shared" si="47"/>
        <v/>
      </c>
      <c r="AQ20" s="224" t="str">
        <f t="shared" si="47"/>
        <v/>
      </c>
      <c r="AR20" s="224" t="str">
        <f t="shared" si="47"/>
        <v/>
      </c>
      <c r="AS20" s="224" t="str">
        <f t="shared" si="47"/>
        <v/>
      </c>
      <c r="AT20" s="224" t="str">
        <f t="shared" si="47"/>
        <v/>
      </c>
      <c r="AU20" s="224" t="str">
        <f t="shared" si="47"/>
        <v/>
      </c>
      <c r="AV20" s="224" t="str">
        <f t="shared" si="47"/>
        <v/>
      </c>
      <c r="AW20" s="224" t="str">
        <f t="shared" si="47"/>
        <v/>
      </c>
      <c r="AX20" s="224" t="str">
        <f t="shared" si="47"/>
        <v/>
      </c>
      <c r="AY20" s="224" t="str">
        <f t="shared" si="47"/>
        <v/>
      </c>
      <c r="AZ20" s="225" t="str">
        <f t="shared" si="47"/>
        <v/>
      </c>
    </row>
    <row r="21" spans="2:52" ht="20.100000000000001" customHeight="1">
      <c r="B21" s="51" t="s">
        <v>65</v>
      </c>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59"/>
    </row>
    <row r="22" spans="2:52" ht="20.100000000000001" customHeight="1">
      <c r="B22" s="370" t="s">
        <v>275</v>
      </c>
      <c r="C22" s="275"/>
      <c r="D22" s="275"/>
      <c r="E22" s="275"/>
      <c r="F22" s="275"/>
      <c r="G22" s="275"/>
      <c r="H22" s="275"/>
      <c r="I22" s="275"/>
      <c r="J22" s="275"/>
      <c r="K22" s="275"/>
      <c r="L22" s="275"/>
      <c r="M22" s="275"/>
      <c r="N22" s="275"/>
      <c r="O22" s="275"/>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6"/>
    </row>
    <row r="23" spans="2:52" ht="20.100000000000001" customHeight="1" thickBot="1">
      <c r="B23" s="348" t="s">
        <v>227</v>
      </c>
      <c r="C23" s="77" t="str">
        <f>IF($C20="","",(C20*(C21+C22))/1000)</f>
        <v/>
      </c>
      <c r="D23" s="77" t="str">
        <f t="shared" ref="D23:AZ23" si="48">IF($C20="","",(D20*(D21+D22))/1000)</f>
        <v/>
      </c>
      <c r="E23" s="77" t="str">
        <f t="shared" si="48"/>
        <v/>
      </c>
      <c r="F23" s="77" t="str">
        <f t="shared" si="48"/>
        <v/>
      </c>
      <c r="G23" s="77" t="str">
        <f t="shared" si="48"/>
        <v/>
      </c>
      <c r="H23" s="77" t="str">
        <f t="shared" si="48"/>
        <v/>
      </c>
      <c r="I23" s="77" t="str">
        <f t="shared" si="48"/>
        <v/>
      </c>
      <c r="J23" s="77" t="str">
        <f t="shared" si="48"/>
        <v/>
      </c>
      <c r="K23" s="77" t="str">
        <f t="shared" si="48"/>
        <v/>
      </c>
      <c r="L23" s="77" t="str">
        <f t="shared" si="48"/>
        <v/>
      </c>
      <c r="M23" s="77" t="str">
        <f t="shared" si="48"/>
        <v/>
      </c>
      <c r="N23" s="77" t="str">
        <f t="shared" si="48"/>
        <v/>
      </c>
      <c r="O23" s="77" t="str">
        <f t="shared" si="48"/>
        <v/>
      </c>
      <c r="P23" s="77" t="str">
        <f t="shared" si="48"/>
        <v/>
      </c>
      <c r="Q23" s="77" t="str">
        <f t="shared" si="48"/>
        <v/>
      </c>
      <c r="R23" s="77" t="str">
        <f t="shared" si="48"/>
        <v/>
      </c>
      <c r="S23" s="77" t="str">
        <f t="shared" si="48"/>
        <v/>
      </c>
      <c r="T23" s="77" t="str">
        <f t="shared" si="48"/>
        <v/>
      </c>
      <c r="U23" s="77" t="str">
        <f t="shared" si="48"/>
        <v/>
      </c>
      <c r="V23" s="77" t="str">
        <f t="shared" si="48"/>
        <v/>
      </c>
      <c r="W23" s="77" t="str">
        <f t="shared" si="48"/>
        <v/>
      </c>
      <c r="X23" s="77" t="str">
        <f t="shared" si="48"/>
        <v/>
      </c>
      <c r="Y23" s="77" t="str">
        <f t="shared" si="48"/>
        <v/>
      </c>
      <c r="Z23" s="77" t="str">
        <f t="shared" si="48"/>
        <v/>
      </c>
      <c r="AA23" s="77" t="str">
        <f t="shared" si="48"/>
        <v/>
      </c>
      <c r="AB23" s="77" t="str">
        <f t="shared" si="48"/>
        <v/>
      </c>
      <c r="AC23" s="77" t="str">
        <f t="shared" si="48"/>
        <v/>
      </c>
      <c r="AD23" s="77" t="str">
        <f t="shared" si="48"/>
        <v/>
      </c>
      <c r="AE23" s="77" t="str">
        <f t="shared" si="48"/>
        <v/>
      </c>
      <c r="AF23" s="77" t="str">
        <f t="shared" si="48"/>
        <v/>
      </c>
      <c r="AG23" s="77" t="str">
        <f t="shared" si="48"/>
        <v/>
      </c>
      <c r="AH23" s="77" t="str">
        <f t="shared" si="48"/>
        <v/>
      </c>
      <c r="AI23" s="77" t="str">
        <f t="shared" si="48"/>
        <v/>
      </c>
      <c r="AJ23" s="77" t="str">
        <f t="shared" si="48"/>
        <v/>
      </c>
      <c r="AK23" s="77" t="str">
        <f t="shared" si="48"/>
        <v/>
      </c>
      <c r="AL23" s="77" t="str">
        <f t="shared" si="48"/>
        <v/>
      </c>
      <c r="AM23" s="77" t="str">
        <f t="shared" si="48"/>
        <v/>
      </c>
      <c r="AN23" s="77" t="str">
        <f t="shared" si="48"/>
        <v/>
      </c>
      <c r="AO23" s="77" t="str">
        <f t="shared" si="48"/>
        <v/>
      </c>
      <c r="AP23" s="77" t="str">
        <f t="shared" si="48"/>
        <v/>
      </c>
      <c r="AQ23" s="77" t="str">
        <f t="shared" si="48"/>
        <v/>
      </c>
      <c r="AR23" s="77" t="str">
        <f t="shared" si="48"/>
        <v/>
      </c>
      <c r="AS23" s="77" t="str">
        <f t="shared" si="48"/>
        <v/>
      </c>
      <c r="AT23" s="77" t="str">
        <f t="shared" si="48"/>
        <v/>
      </c>
      <c r="AU23" s="77" t="str">
        <f t="shared" si="48"/>
        <v/>
      </c>
      <c r="AV23" s="77" t="str">
        <f t="shared" si="48"/>
        <v/>
      </c>
      <c r="AW23" s="77" t="str">
        <f t="shared" si="48"/>
        <v/>
      </c>
      <c r="AX23" s="77" t="str">
        <f t="shared" si="48"/>
        <v/>
      </c>
      <c r="AY23" s="77" t="str">
        <f t="shared" si="48"/>
        <v/>
      </c>
      <c r="AZ23" s="78" t="str">
        <f t="shared" si="48"/>
        <v/>
      </c>
    </row>
    <row r="25" spans="2:52" ht="16.5" thickBot="1">
      <c r="B25" s="2" t="s">
        <v>43</v>
      </c>
    </row>
    <row r="26" spans="2:52" ht="15" customHeight="1">
      <c r="B26" s="476" t="s">
        <v>6</v>
      </c>
      <c r="C26" s="485" t="s">
        <v>44</v>
      </c>
      <c r="D26" s="485" t="s">
        <v>52</v>
      </c>
      <c r="E26" s="485" t="s">
        <v>45</v>
      </c>
      <c r="F26" s="458" t="s">
        <v>475</v>
      </c>
      <c r="G26" s="481"/>
      <c r="H26" s="481"/>
      <c r="I26" s="481"/>
      <c r="J26" s="481"/>
      <c r="K26" s="482"/>
      <c r="L26" s="483" t="s">
        <v>46</v>
      </c>
      <c r="M26" s="479" t="s">
        <v>318</v>
      </c>
      <c r="N26" s="479" t="s">
        <v>319</v>
      </c>
      <c r="O26" s="479" t="s">
        <v>479</v>
      </c>
      <c r="P26" s="479" t="s">
        <v>468</v>
      </c>
      <c r="Q26" s="479" t="s">
        <v>59</v>
      </c>
      <c r="R26" s="479" t="s">
        <v>47</v>
      </c>
      <c r="S26" s="472" t="s">
        <v>178</v>
      </c>
    </row>
    <row r="27" spans="2:52">
      <c r="B27" s="477"/>
      <c r="C27" s="486"/>
      <c r="D27" s="486"/>
      <c r="E27" s="486"/>
      <c r="F27" s="25" t="s">
        <v>53</v>
      </c>
      <c r="G27" s="25" t="s">
        <v>54</v>
      </c>
      <c r="H27" s="25" t="s">
        <v>55</v>
      </c>
      <c r="I27" s="25" t="s">
        <v>56</v>
      </c>
      <c r="J27" s="25" t="s">
        <v>58</v>
      </c>
      <c r="K27" s="25" t="s">
        <v>57</v>
      </c>
      <c r="L27" s="484"/>
      <c r="M27" s="480"/>
      <c r="N27" s="480"/>
      <c r="O27" s="480"/>
      <c r="P27" s="480"/>
      <c r="Q27" s="480"/>
      <c r="R27" s="480"/>
      <c r="S27" s="473"/>
    </row>
    <row r="28" spans="2:52">
      <c r="B28" s="478"/>
      <c r="C28" s="26" t="s">
        <v>32</v>
      </c>
      <c r="D28" s="26" t="s">
        <v>32</v>
      </c>
      <c r="E28" s="26" t="s">
        <v>32</v>
      </c>
      <c r="F28" s="26" t="s">
        <v>27</v>
      </c>
      <c r="G28" s="26" t="s">
        <v>27</v>
      </c>
      <c r="H28" s="26" t="s">
        <v>27</v>
      </c>
      <c r="I28" s="26" t="s">
        <v>27</v>
      </c>
      <c r="J28" s="26" t="s">
        <v>28</v>
      </c>
      <c r="K28" s="26" t="s">
        <v>27</v>
      </c>
      <c r="L28" s="26" t="s">
        <v>27</v>
      </c>
      <c r="M28" s="26" t="s">
        <v>30</v>
      </c>
      <c r="N28" s="26" t="s">
        <v>30</v>
      </c>
      <c r="O28" s="26" t="s">
        <v>60</v>
      </c>
      <c r="P28" s="26" t="s">
        <v>60</v>
      </c>
      <c r="Q28" s="26" t="s">
        <v>30</v>
      </c>
      <c r="R28" s="26" t="s">
        <v>34</v>
      </c>
      <c r="S28" s="79" t="s">
        <v>41</v>
      </c>
    </row>
    <row r="29" spans="2:52">
      <c r="B29" s="80">
        <v>1</v>
      </c>
      <c r="C29" s="189" t="str">
        <f>流量データ!$R11</f>
        <v/>
      </c>
      <c r="D29" s="189" t="str">
        <f>IF(AND($C29="",発電計画!$E$33=""),"",MAX(0,$C29-発電計画!$E$33))</f>
        <v/>
      </c>
      <c r="E29" s="189" t="str">
        <f>IF($D29="","",IF(発電計画!$E$19&gt;$D29,$D29,発電計画!$E$19))</f>
        <v/>
      </c>
      <c r="F29" s="27" t="str">
        <f>IF(発電計画!$E$30="","",ROUND((発電計画!$E$30*((E29/発電計画!$E$19)^2)/1000),3))</f>
        <v/>
      </c>
      <c r="G29" s="28">
        <v>0.05</v>
      </c>
      <c r="H29" s="27" t="str">
        <f>IF(発電計画!$E$31="","",ROUND((発電計画!$E$31*((E29/発電計画!$E$19)^2)/200),3))</f>
        <v/>
      </c>
      <c r="I29" s="27" t="str">
        <f>IF(発電計画!$E$32="","",ROUND((発電計画!$E$32*((E29/発電計画!$E$19)^2)/1000),3))</f>
        <v/>
      </c>
      <c r="J29" s="28">
        <v>0.5</v>
      </c>
      <c r="K29" s="27">
        <f>SUM($F29:$J29)</f>
        <v>0.55000000000000004</v>
      </c>
      <c r="L29" s="27">
        <f>発電計画!$E$15-$K$29</f>
        <v>-0.55000000000000004</v>
      </c>
      <c r="M29" s="27" t="str">
        <f>IF(発電計画!$E$19="","",9.8*発電計画!$E$19*$L29)</f>
        <v/>
      </c>
      <c r="N29" s="27" t="str">
        <f>IF(発電計画!$E$20="","",9.8*発電計画!$E$20*$L29)</f>
        <v/>
      </c>
      <c r="O29" s="206" t="str">
        <f>IF(AND($E29="",発電計画!$E$19=""),"",$E29/発電計画!$E$19)</f>
        <v/>
      </c>
      <c r="P29" s="331" t="str" cm="1">
        <f t="array" ref="P29">IF($O29="","",発電計画!$E$27*_xlfn.IFS($O29&gt;=相対合成効率!$C$14,相対合成効率!$F$14,$O29&gt;=相対合成効率!$C$15,相対合成効率!$F$15,$O29&gt;=相対合成効率!$C$16,相対合成効率!$F$16,TRUE,相対合成効率!$F$17))</f>
        <v/>
      </c>
      <c r="Q29" s="224" t="str">
        <f>IF($O29="","",IF($O29&lt;=発電計画!$E$28,0,9.8*$E29*$L29*$P29))</f>
        <v/>
      </c>
      <c r="R29" s="224" t="str">
        <f>IF($Q29="","",$Q29*24)</f>
        <v/>
      </c>
      <c r="S29" s="207" t="str">
        <f>IF(D29="","",(D29*B29+SUM($D30:D$393))/(D29*365))</f>
        <v/>
      </c>
      <c r="T29" s="208"/>
    </row>
    <row r="30" spans="2:52">
      <c r="B30" s="80">
        <v>2</v>
      </c>
      <c r="C30" s="189" t="str">
        <f>流量データ!$R12</f>
        <v/>
      </c>
      <c r="D30" s="189" t="str">
        <f>IF(AND($C30="",発電計画!$E$33=""),"",MAX(0,$C30-発電計画!$E$33))</f>
        <v/>
      </c>
      <c r="E30" s="189" t="str">
        <f>IF($D30="","",IF(発電計画!$E$19&gt;$D30,$D30,発電計画!$E$19))</f>
        <v/>
      </c>
      <c r="F30" s="27" t="str">
        <f>IF(発電計画!$E$30="","",ROUND((発電計画!$E$30*((E30/発電計画!$E$19)^2)/1000),3))</f>
        <v/>
      </c>
      <c r="G30" s="28">
        <f>G29</f>
        <v>0.05</v>
      </c>
      <c r="H30" s="27" t="str">
        <f>IF(発電計画!$E$31="","",ROUND((発電計画!$E$31*((E30/発電計画!$E$19)^2)/200),3))</f>
        <v/>
      </c>
      <c r="I30" s="27" t="str">
        <f>IF(発電計画!$E$32="","",ROUND((発電計画!$E$32*((E30/発電計画!$E$19)^2)/1000),3))</f>
        <v/>
      </c>
      <c r="J30" s="28">
        <f>J29</f>
        <v>0.5</v>
      </c>
      <c r="K30" s="27">
        <f t="shared" ref="K30:K93" si="49">SUM($F30:$J30)</f>
        <v>0.55000000000000004</v>
      </c>
      <c r="L30" s="27">
        <f>発電計画!$E$15-$K$29</f>
        <v>-0.55000000000000004</v>
      </c>
      <c r="M30" s="27" t="str">
        <f>IF(発電計画!$E$19="","",9.8*発電計画!$E$19*$L30)</f>
        <v/>
      </c>
      <c r="N30" s="27" t="str">
        <f>IF(発電計画!$E$20="","",9.8*発電計画!$E$20*$L30)</f>
        <v/>
      </c>
      <c r="O30" s="206" t="str">
        <f>IF(AND($E30="",発電計画!$E$19=""),"",$E30/発電計画!$E$19)</f>
        <v/>
      </c>
      <c r="P30" s="331" t="str" cm="1">
        <f t="array" ref="P30">IF($O30="","",発電計画!$E$27*_xlfn.IFS($O30&gt;=相対合成効率!$C$14,相対合成効率!$F$14,$O30&gt;=相対合成効率!$C$15,相対合成効率!$F$15,$O30&gt;=相対合成効率!$C$16,相対合成効率!$F$16,TRUE,相対合成効率!$F$17))</f>
        <v/>
      </c>
      <c r="Q30" s="224" t="str">
        <f>IF($O30="","",IF($O30&lt;=発電計画!$E$28,0,9.8*$E30*$L30*$P30))</f>
        <v/>
      </c>
      <c r="R30" s="224" t="str">
        <f t="shared" ref="R30:R93" si="50">IF($Q30="","",$Q30*24)</f>
        <v/>
      </c>
      <c r="S30" s="207" t="str">
        <f>IF(D30="","",(D30*B30+SUM($D31:D$393))/(D30*365))</f>
        <v/>
      </c>
      <c r="T30" s="208"/>
    </row>
    <row r="31" spans="2:52">
      <c r="B31" s="80">
        <v>3</v>
      </c>
      <c r="C31" s="189" t="str">
        <f>流量データ!$R13</f>
        <v/>
      </c>
      <c r="D31" s="189" t="str">
        <f>IF(AND($C31="",発電計画!$E$33=""),"",MAX(0,$C31-発電計画!$E$33))</f>
        <v/>
      </c>
      <c r="E31" s="189" t="str">
        <f>IF($D31="","",IF(発電計画!$E$19&gt;$D31,$D31,発電計画!$E$19))</f>
        <v/>
      </c>
      <c r="F31" s="27" t="str">
        <f>IF(発電計画!$E$30="","",ROUND((発電計画!$E$30*((E31/発電計画!$E$19)^2)/1000),3))</f>
        <v/>
      </c>
      <c r="G31" s="28">
        <f t="shared" ref="G31:G94" si="51">G30</f>
        <v>0.05</v>
      </c>
      <c r="H31" s="27" t="str">
        <f>IF(発電計画!$E$31="","",ROUND((発電計画!$E$31*((E31/発電計画!$E$19)^2)/200),3))</f>
        <v/>
      </c>
      <c r="I31" s="27" t="str">
        <f>IF(発電計画!$E$32="","",ROUND((発電計画!$E$32*((E31/発電計画!$E$19)^2)/1000),3))</f>
        <v/>
      </c>
      <c r="J31" s="28">
        <f t="shared" ref="J31:J94" si="52">J30</f>
        <v>0.5</v>
      </c>
      <c r="K31" s="27">
        <f>SUM($F31:$J31)</f>
        <v>0.55000000000000004</v>
      </c>
      <c r="L31" s="27">
        <f>発電計画!$E$15-$K$29</f>
        <v>-0.55000000000000004</v>
      </c>
      <c r="M31" s="27" t="str">
        <f>IF(発電計画!$E$19="","",9.8*発電計画!$E$19*$L31)</f>
        <v/>
      </c>
      <c r="N31" s="27" t="str">
        <f>IF(発電計画!$E$20="","",9.8*発電計画!$E$20*$L31)</f>
        <v/>
      </c>
      <c r="O31" s="206" t="str">
        <f>IF(AND($E31="",発電計画!$E$19=""),"",$E31/発電計画!$E$19)</f>
        <v/>
      </c>
      <c r="P31" s="331" t="str" cm="1">
        <f t="array" ref="P31">IF($O31="","",発電計画!$E$27*_xlfn.IFS($O31&gt;=相対合成効率!$C$14,相対合成効率!$F$14,$O31&gt;=相対合成効率!$C$15,相対合成効率!$F$15,$O31&gt;=相対合成効率!$C$16,相対合成効率!$F$16,TRUE,相対合成効率!$F$17))</f>
        <v/>
      </c>
      <c r="Q31" s="224" t="str">
        <f>IF($O31="","",IF($O31&lt;=発電計画!$E$28,0,9.8*$E31*$L31*$P31))</f>
        <v/>
      </c>
      <c r="R31" s="224" t="str">
        <f t="shared" si="50"/>
        <v/>
      </c>
      <c r="S31" s="207" t="str">
        <f>IF(D31="","",(D31*B31+SUM($D32:D$393))/(D31*365))</f>
        <v/>
      </c>
      <c r="T31" s="208"/>
    </row>
    <row r="32" spans="2:52">
      <c r="B32" s="80">
        <v>4</v>
      </c>
      <c r="C32" s="189" t="str">
        <f>流量データ!$R14</f>
        <v/>
      </c>
      <c r="D32" s="189" t="str">
        <f>IF(AND($C32="",発電計画!$E$33=""),"",MAX(0,$C32-発電計画!$E$33))</f>
        <v/>
      </c>
      <c r="E32" s="189" t="str">
        <f>IF($D32="","",IF(発電計画!$E$19&gt;$D32,$D32,発電計画!$E$19))</f>
        <v/>
      </c>
      <c r="F32" s="27" t="str">
        <f>IF(発電計画!$E$30="","",ROUND((発電計画!$E$30*((E32/発電計画!$E$19)^2)/1000),3))</f>
        <v/>
      </c>
      <c r="G32" s="28">
        <f t="shared" si="51"/>
        <v>0.05</v>
      </c>
      <c r="H32" s="27" t="str">
        <f>IF(発電計画!$E$31="","",ROUND((発電計画!$E$31*((E32/発電計画!$E$19)^2)/200),3))</f>
        <v/>
      </c>
      <c r="I32" s="27" t="str">
        <f>IF(発電計画!$E$32="","",ROUND((発電計画!$E$32*((E32/発電計画!$E$19)^2)/1000),3))</f>
        <v/>
      </c>
      <c r="J32" s="28">
        <f t="shared" si="52"/>
        <v>0.5</v>
      </c>
      <c r="K32" s="27">
        <f t="shared" si="49"/>
        <v>0.55000000000000004</v>
      </c>
      <c r="L32" s="27">
        <f>発電計画!$E$15-$K$29</f>
        <v>-0.55000000000000004</v>
      </c>
      <c r="M32" s="27" t="str">
        <f>IF(発電計画!$E$19="","",9.8*発電計画!$E$19*$L32)</f>
        <v/>
      </c>
      <c r="N32" s="27" t="str">
        <f>IF(発電計画!$E$20="","",9.8*発電計画!$E$20*$L32)</f>
        <v/>
      </c>
      <c r="O32" s="206" t="str">
        <f>IF(AND($E32="",発電計画!$E$19=""),"",$E32/発電計画!$E$19)</f>
        <v/>
      </c>
      <c r="P32" s="331" t="str" cm="1">
        <f t="array" ref="P32">IF($O32="","",発電計画!$E$27*_xlfn.IFS($O32&gt;=相対合成効率!$C$14,相対合成効率!$F$14,$O32&gt;=相対合成効率!$C$15,相対合成効率!$F$15,$O32&gt;=相対合成効率!$C$16,相対合成効率!$F$16,TRUE,相対合成効率!$F$17))</f>
        <v/>
      </c>
      <c r="Q32" s="224" t="str">
        <f>IF($O32="","",IF($O32&lt;=発電計画!$E$28,0,9.8*$E32*$L32*$P32))</f>
        <v/>
      </c>
      <c r="R32" s="224" t="str">
        <f t="shared" si="50"/>
        <v/>
      </c>
      <c r="S32" s="207" t="str">
        <f>IF(D32="","",(D32*B32+SUM($D33:D$393))/(D32*365))</f>
        <v/>
      </c>
      <c r="T32" s="208"/>
    </row>
    <row r="33" spans="2:20">
      <c r="B33" s="80">
        <v>5</v>
      </c>
      <c r="C33" s="189" t="str">
        <f>流量データ!$R15</f>
        <v/>
      </c>
      <c r="D33" s="189" t="str">
        <f>IF(AND($C33="",発電計画!$E$33=""),"",MAX(0,$C33-発電計画!$E$33))</f>
        <v/>
      </c>
      <c r="E33" s="189" t="str">
        <f>IF($D33="","",IF(発電計画!$E$19&gt;$D33,$D33,発電計画!$E$19))</f>
        <v/>
      </c>
      <c r="F33" s="27" t="str">
        <f>IF(発電計画!$E$30="","",ROUND((発電計画!$E$30*((E33/発電計画!$E$19)^2)/1000),3))</f>
        <v/>
      </c>
      <c r="G33" s="28">
        <f t="shared" si="51"/>
        <v>0.05</v>
      </c>
      <c r="H33" s="27" t="str">
        <f>IF(発電計画!$E$31="","",ROUND((発電計画!$E$31*((E33/発電計画!$E$19)^2)/200),3))</f>
        <v/>
      </c>
      <c r="I33" s="27" t="str">
        <f>IF(発電計画!$E$32="","",ROUND((発電計画!$E$32*((E33/発電計画!$E$19)^2)/1000),3))</f>
        <v/>
      </c>
      <c r="J33" s="28">
        <f t="shared" si="52"/>
        <v>0.5</v>
      </c>
      <c r="K33" s="27">
        <f t="shared" si="49"/>
        <v>0.55000000000000004</v>
      </c>
      <c r="L33" s="27">
        <f>発電計画!$E$15-$K$29</f>
        <v>-0.55000000000000004</v>
      </c>
      <c r="M33" s="27" t="str">
        <f>IF(発電計画!$E$19="","",9.8*発電計画!$E$19*$L33)</f>
        <v/>
      </c>
      <c r="N33" s="27" t="str">
        <f>IF(発電計画!$E$20="","",9.8*発電計画!$E$20*$L33)</f>
        <v/>
      </c>
      <c r="O33" s="206" t="str">
        <f>IF(AND($E33="",発電計画!$E$19=""),"",$E33/発電計画!$E$19)</f>
        <v/>
      </c>
      <c r="P33" s="331" t="str" cm="1">
        <f t="array" ref="P33">IF($O33="","",発電計画!$E$27*_xlfn.IFS($O33&gt;=相対合成効率!$C$14,相対合成効率!$F$14,$O33&gt;=相対合成効率!$C$15,相対合成効率!$F$15,$O33&gt;=相対合成効率!$C$16,相対合成効率!$F$16,TRUE,相対合成効率!$F$17))</f>
        <v/>
      </c>
      <c r="Q33" s="224" t="str">
        <f>IF($O33="","",IF($O33&lt;=発電計画!$E$28,0,9.8*$E33*$L33*$P33))</f>
        <v/>
      </c>
      <c r="R33" s="224" t="str">
        <f t="shared" si="50"/>
        <v/>
      </c>
      <c r="S33" s="207" t="str">
        <f>IF(D33="","",(D33*B33+SUM($D34:D$393))/(D33*365))</f>
        <v/>
      </c>
      <c r="T33" s="208"/>
    </row>
    <row r="34" spans="2:20">
      <c r="B34" s="80">
        <v>6</v>
      </c>
      <c r="C34" s="189" t="str">
        <f>流量データ!$R16</f>
        <v/>
      </c>
      <c r="D34" s="189" t="str">
        <f>IF(AND($C34="",発電計画!$E$33=""),"",MAX(0,$C34-発電計画!$E$33))</f>
        <v/>
      </c>
      <c r="E34" s="189" t="str">
        <f>IF($D34="","",IF(発電計画!$E$19&gt;$D34,$D34,発電計画!$E$19))</f>
        <v/>
      </c>
      <c r="F34" s="27" t="str">
        <f>IF(発電計画!$E$30="","",ROUND((発電計画!$E$30*((E34/発電計画!$E$19)^2)/1000),3))</f>
        <v/>
      </c>
      <c r="G34" s="28">
        <f t="shared" si="51"/>
        <v>0.05</v>
      </c>
      <c r="H34" s="27" t="str">
        <f>IF(発電計画!$E$31="","",ROUND((発電計画!$E$31*((E34/発電計画!$E$19)^2)/200),3))</f>
        <v/>
      </c>
      <c r="I34" s="27" t="str">
        <f>IF(発電計画!$E$32="","",ROUND((発電計画!$E$32*((E34/発電計画!$E$19)^2)/1000),3))</f>
        <v/>
      </c>
      <c r="J34" s="28">
        <f t="shared" si="52"/>
        <v>0.5</v>
      </c>
      <c r="K34" s="27">
        <f t="shared" si="49"/>
        <v>0.55000000000000004</v>
      </c>
      <c r="L34" s="27">
        <f>発電計画!$E$15-$K$29</f>
        <v>-0.55000000000000004</v>
      </c>
      <c r="M34" s="27" t="str">
        <f>IF(発電計画!$E$19="","",9.8*発電計画!$E$19*$L34)</f>
        <v/>
      </c>
      <c r="N34" s="27" t="str">
        <f>IF(発電計画!$E$20="","",9.8*発電計画!$E$20*$L34)</f>
        <v/>
      </c>
      <c r="O34" s="206" t="str">
        <f>IF(AND($E34="",発電計画!$E$19=""),"",$E34/発電計画!$E$19)</f>
        <v/>
      </c>
      <c r="P34" s="331" t="str" cm="1">
        <f t="array" ref="P34">IF($O34="","",発電計画!$E$27*_xlfn.IFS($O34&gt;=相対合成効率!$C$14,相対合成効率!$F$14,$O34&gt;=相対合成効率!$C$15,相対合成効率!$F$15,$O34&gt;=相対合成効率!$C$16,相対合成効率!$F$16,TRUE,相対合成効率!$F$17))</f>
        <v/>
      </c>
      <c r="Q34" s="224" t="str">
        <f>IF($O34="","",IF($O34&lt;=発電計画!$E$28,0,9.8*$E34*$L34*$P34))</f>
        <v/>
      </c>
      <c r="R34" s="224" t="str">
        <f t="shared" si="50"/>
        <v/>
      </c>
      <c r="S34" s="207" t="str">
        <f>IF(D34="","",(D34*B34+SUM($D35:D$393))/(D34*365))</f>
        <v/>
      </c>
      <c r="T34" s="208"/>
    </row>
    <row r="35" spans="2:20">
      <c r="B35" s="80">
        <v>7</v>
      </c>
      <c r="C35" s="189" t="str">
        <f>流量データ!$R17</f>
        <v/>
      </c>
      <c r="D35" s="189" t="str">
        <f>IF(AND($C35="",発電計画!$E$33=""),"",MAX(0,$C35-発電計画!$E$33))</f>
        <v/>
      </c>
      <c r="E35" s="189" t="str">
        <f>IF($D35="","",IF(発電計画!$E$19&gt;$D35,$D35,発電計画!$E$19))</f>
        <v/>
      </c>
      <c r="F35" s="27" t="str">
        <f>IF(発電計画!$E$30="","",ROUND((発電計画!$E$30*((E35/発電計画!$E$19)^2)/1000),3))</f>
        <v/>
      </c>
      <c r="G35" s="28">
        <f t="shared" si="51"/>
        <v>0.05</v>
      </c>
      <c r="H35" s="27" t="str">
        <f>IF(発電計画!$E$31="","",ROUND((発電計画!$E$31*((E35/発電計画!$E$19)^2)/200),3))</f>
        <v/>
      </c>
      <c r="I35" s="27" t="str">
        <f>IF(発電計画!$E$32="","",ROUND((発電計画!$E$32*((E35/発電計画!$E$19)^2)/1000),3))</f>
        <v/>
      </c>
      <c r="J35" s="28">
        <f t="shared" si="52"/>
        <v>0.5</v>
      </c>
      <c r="K35" s="27">
        <f t="shared" si="49"/>
        <v>0.55000000000000004</v>
      </c>
      <c r="L35" s="27">
        <f>発電計画!$E$15-$K$29</f>
        <v>-0.55000000000000004</v>
      </c>
      <c r="M35" s="27" t="str">
        <f>IF(発電計画!$E$19="","",9.8*発電計画!$E$19*$L35)</f>
        <v/>
      </c>
      <c r="N35" s="27" t="str">
        <f>IF(発電計画!$E$20="","",9.8*発電計画!$E$20*$L35)</f>
        <v/>
      </c>
      <c r="O35" s="206" t="str">
        <f>IF(AND($E35="",発電計画!$E$19=""),"",$E35/発電計画!$E$19)</f>
        <v/>
      </c>
      <c r="P35" s="331" t="str" cm="1">
        <f t="array" ref="P35">IF($O35="","",発電計画!$E$27*_xlfn.IFS($O35&gt;=相対合成効率!$C$14,相対合成効率!$F$14,$O35&gt;=相対合成効率!$C$15,相対合成効率!$F$15,$O35&gt;=相対合成効率!$C$16,相対合成効率!$F$16,TRUE,相対合成効率!$F$17))</f>
        <v/>
      </c>
      <c r="Q35" s="224" t="str">
        <f>IF($O35="","",IF($O35&lt;=発電計画!$E$28,0,9.8*$E35*$L35*$P35))</f>
        <v/>
      </c>
      <c r="R35" s="224" t="str">
        <f t="shared" si="50"/>
        <v/>
      </c>
      <c r="S35" s="207" t="str">
        <f>IF(D35="","",(D35*B35+SUM($D36:D$393))/(D35*365))</f>
        <v/>
      </c>
      <c r="T35" s="208"/>
    </row>
    <row r="36" spans="2:20">
      <c r="B36" s="80">
        <v>8</v>
      </c>
      <c r="C36" s="189" t="str">
        <f>流量データ!$R18</f>
        <v/>
      </c>
      <c r="D36" s="189" t="str">
        <f>IF(AND($C36="",発電計画!$E$33=""),"",MAX(0,$C36-発電計画!$E$33))</f>
        <v/>
      </c>
      <c r="E36" s="189" t="str">
        <f>IF($D36="","",IF(発電計画!$E$19&gt;$D36,$D36,発電計画!$E$19))</f>
        <v/>
      </c>
      <c r="F36" s="27" t="str">
        <f>IF(発電計画!$E$30="","",ROUND((発電計画!$E$30*((E36/発電計画!$E$19)^2)/1000),3))</f>
        <v/>
      </c>
      <c r="G36" s="28">
        <f t="shared" si="51"/>
        <v>0.05</v>
      </c>
      <c r="H36" s="27" t="str">
        <f>IF(発電計画!$E$31="","",ROUND((発電計画!$E$31*((E36/発電計画!$E$19)^2)/200),3))</f>
        <v/>
      </c>
      <c r="I36" s="27" t="str">
        <f>IF(発電計画!$E$32="","",ROUND((発電計画!$E$32*((E36/発電計画!$E$19)^2)/1000),3))</f>
        <v/>
      </c>
      <c r="J36" s="28">
        <f t="shared" si="52"/>
        <v>0.5</v>
      </c>
      <c r="K36" s="27">
        <f t="shared" si="49"/>
        <v>0.55000000000000004</v>
      </c>
      <c r="L36" s="27">
        <f>発電計画!$E$15-$K$29</f>
        <v>-0.55000000000000004</v>
      </c>
      <c r="M36" s="27" t="str">
        <f>IF(発電計画!$E$19="","",9.8*発電計画!$E$19*$L36)</f>
        <v/>
      </c>
      <c r="N36" s="27" t="str">
        <f>IF(発電計画!$E$20="","",9.8*発電計画!$E$20*$L36)</f>
        <v/>
      </c>
      <c r="O36" s="206" t="str">
        <f>IF(AND($E36="",発電計画!$E$19=""),"",$E36/発電計画!$E$19)</f>
        <v/>
      </c>
      <c r="P36" s="331" t="str" cm="1">
        <f t="array" ref="P36">IF($O36="","",発電計画!$E$27*_xlfn.IFS($O36&gt;=相対合成効率!$C$14,相対合成効率!$F$14,$O36&gt;=相対合成効率!$C$15,相対合成効率!$F$15,$O36&gt;=相対合成効率!$C$16,相対合成効率!$F$16,TRUE,相対合成効率!$F$17))</f>
        <v/>
      </c>
      <c r="Q36" s="224" t="str">
        <f>IF($O36="","",IF($O36&lt;=発電計画!$E$28,0,9.8*$E36*$L36*$P36))</f>
        <v/>
      </c>
      <c r="R36" s="224" t="str">
        <f t="shared" si="50"/>
        <v/>
      </c>
      <c r="S36" s="207" t="str">
        <f>IF(D36="","",(D36*B36+SUM($D37:D$393))/(D36*365))</f>
        <v/>
      </c>
      <c r="T36" s="208"/>
    </row>
    <row r="37" spans="2:20">
      <c r="B37" s="80">
        <v>9</v>
      </c>
      <c r="C37" s="189" t="str">
        <f>流量データ!$R19</f>
        <v/>
      </c>
      <c r="D37" s="189" t="str">
        <f>IF(AND($C37="",発電計画!$E$33=""),"",MAX(0,$C37-発電計画!$E$33))</f>
        <v/>
      </c>
      <c r="E37" s="189" t="str">
        <f>IF($D37="","",IF(発電計画!$E$19&gt;$D37,$D37,発電計画!$E$19))</f>
        <v/>
      </c>
      <c r="F37" s="27" t="str">
        <f>IF(発電計画!$E$30="","",ROUND((発電計画!$E$30*((E37/発電計画!$E$19)^2)/1000),3))</f>
        <v/>
      </c>
      <c r="G37" s="28">
        <f t="shared" si="51"/>
        <v>0.05</v>
      </c>
      <c r="H37" s="27" t="str">
        <f>IF(発電計画!$E$31="","",ROUND((発電計画!$E$31*((E37/発電計画!$E$19)^2)/200),3))</f>
        <v/>
      </c>
      <c r="I37" s="27" t="str">
        <f>IF(発電計画!$E$32="","",ROUND((発電計画!$E$32*((E37/発電計画!$E$19)^2)/1000),3))</f>
        <v/>
      </c>
      <c r="J37" s="28">
        <f t="shared" si="52"/>
        <v>0.5</v>
      </c>
      <c r="K37" s="27">
        <f t="shared" si="49"/>
        <v>0.55000000000000004</v>
      </c>
      <c r="L37" s="27">
        <f>発電計画!$E$15-$K$29</f>
        <v>-0.55000000000000004</v>
      </c>
      <c r="M37" s="27" t="str">
        <f>IF(発電計画!$E$19="","",9.8*発電計画!$E$19*$L37)</f>
        <v/>
      </c>
      <c r="N37" s="27" t="str">
        <f>IF(発電計画!$E$20="","",9.8*発電計画!$E$20*$L37)</f>
        <v/>
      </c>
      <c r="O37" s="206" t="str">
        <f>IF(AND($E37="",発電計画!$E$19=""),"",$E37/発電計画!$E$19)</f>
        <v/>
      </c>
      <c r="P37" s="331" t="str" cm="1">
        <f t="array" ref="P37">IF($O37="","",発電計画!$E$27*_xlfn.IFS($O37&gt;=相対合成効率!$C$14,相対合成効率!$F$14,$O37&gt;=相対合成効率!$C$15,相対合成効率!$F$15,$O37&gt;=相対合成効率!$C$16,相対合成効率!$F$16,TRUE,相対合成効率!$F$17))</f>
        <v/>
      </c>
      <c r="Q37" s="224" t="str">
        <f>IF($O37="","",IF($O37&lt;=発電計画!$E$28,0,9.8*$E37*$L37*$P37))</f>
        <v/>
      </c>
      <c r="R37" s="224" t="str">
        <f t="shared" si="50"/>
        <v/>
      </c>
      <c r="S37" s="207" t="str">
        <f>IF(D37="","",(D37*B37+SUM($D38:D$393))/(D37*365))</f>
        <v/>
      </c>
      <c r="T37" s="208"/>
    </row>
    <row r="38" spans="2:20">
      <c r="B38" s="80">
        <v>10</v>
      </c>
      <c r="C38" s="189" t="str">
        <f>流量データ!$R20</f>
        <v/>
      </c>
      <c r="D38" s="189" t="str">
        <f>IF(AND($C38="",発電計画!$E$33=""),"",MAX(0,$C38-発電計画!$E$33))</f>
        <v/>
      </c>
      <c r="E38" s="189" t="str">
        <f>IF($D38="","",IF(発電計画!$E$19&gt;$D38,$D38,発電計画!$E$19))</f>
        <v/>
      </c>
      <c r="F38" s="27" t="str">
        <f>IF(発電計画!$E$30="","",ROUND((発電計画!$E$30*((E38/発電計画!$E$19)^2)/1000),3))</f>
        <v/>
      </c>
      <c r="G38" s="28">
        <f t="shared" si="51"/>
        <v>0.05</v>
      </c>
      <c r="H38" s="27" t="str">
        <f>IF(発電計画!$E$31="","",ROUND((発電計画!$E$31*((E38/発電計画!$E$19)^2)/200),3))</f>
        <v/>
      </c>
      <c r="I38" s="27" t="str">
        <f>IF(発電計画!$E$32="","",ROUND((発電計画!$E$32*((E38/発電計画!$E$19)^2)/1000),3))</f>
        <v/>
      </c>
      <c r="J38" s="28">
        <f t="shared" si="52"/>
        <v>0.5</v>
      </c>
      <c r="K38" s="27">
        <f t="shared" si="49"/>
        <v>0.55000000000000004</v>
      </c>
      <c r="L38" s="27">
        <f>発電計画!$E$15-$K$29</f>
        <v>-0.55000000000000004</v>
      </c>
      <c r="M38" s="27" t="str">
        <f>IF(発電計画!$E$19="","",9.8*発電計画!$E$19*$L38)</f>
        <v/>
      </c>
      <c r="N38" s="27" t="str">
        <f>IF(発電計画!$E$20="","",9.8*発電計画!$E$20*$L38)</f>
        <v/>
      </c>
      <c r="O38" s="206" t="str">
        <f>IF(AND($E38="",発電計画!$E$19=""),"",$E38/発電計画!$E$19)</f>
        <v/>
      </c>
      <c r="P38" s="331" t="str" cm="1">
        <f t="array" ref="P38">IF($O38="","",発電計画!$E$27*_xlfn.IFS($O38&gt;=相対合成効率!$C$14,相対合成効率!$F$14,$O38&gt;=相対合成効率!$C$15,相対合成効率!$F$15,$O38&gt;=相対合成効率!$C$16,相対合成効率!$F$16,TRUE,相対合成効率!$F$17))</f>
        <v/>
      </c>
      <c r="Q38" s="224" t="str">
        <f>IF($O38="","",IF($O38&lt;=発電計画!$E$28,0,9.8*$E38*$L38*$P38))</f>
        <v/>
      </c>
      <c r="R38" s="224" t="str">
        <f t="shared" si="50"/>
        <v/>
      </c>
      <c r="S38" s="207" t="str">
        <f>IF(D38="","",(D38*B38+SUM($D39:D$393))/(D38*365))</f>
        <v/>
      </c>
      <c r="T38" s="208"/>
    </row>
    <row r="39" spans="2:20">
      <c r="B39" s="80">
        <v>11</v>
      </c>
      <c r="C39" s="189" t="str">
        <f>流量データ!$R21</f>
        <v/>
      </c>
      <c r="D39" s="189" t="str">
        <f>IF(AND($C39="",発電計画!$E$33=""),"",MAX(0,$C39-発電計画!$E$33))</f>
        <v/>
      </c>
      <c r="E39" s="189" t="str">
        <f>IF($D39="","",IF(発電計画!$E$19&gt;$D39,$D39,発電計画!$E$19))</f>
        <v/>
      </c>
      <c r="F39" s="27" t="str">
        <f>IF(発電計画!$E$30="","",ROUND((発電計画!$E$30*((E39/発電計画!$E$19)^2)/1000),3))</f>
        <v/>
      </c>
      <c r="G39" s="28">
        <f t="shared" si="51"/>
        <v>0.05</v>
      </c>
      <c r="H39" s="27" t="str">
        <f>IF(発電計画!$E$31="","",ROUND((発電計画!$E$31*((E39/発電計画!$E$19)^2)/200),3))</f>
        <v/>
      </c>
      <c r="I39" s="27" t="str">
        <f>IF(発電計画!$E$32="","",ROUND((発電計画!$E$32*((E39/発電計画!$E$19)^2)/1000),3))</f>
        <v/>
      </c>
      <c r="J39" s="28">
        <f t="shared" si="52"/>
        <v>0.5</v>
      </c>
      <c r="K39" s="27">
        <f t="shared" si="49"/>
        <v>0.55000000000000004</v>
      </c>
      <c r="L39" s="27">
        <f>発電計画!$E$15-$K$29</f>
        <v>-0.55000000000000004</v>
      </c>
      <c r="M39" s="27" t="str">
        <f>IF(発電計画!$E$19="","",9.8*発電計画!$E$19*$L39)</f>
        <v/>
      </c>
      <c r="N39" s="27" t="str">
        <f>IF(発電計画!$E$20="","",9.8*発電計画!$E$20*$L39)</f>
        <v/>
      </c>
      <c r="O39" s="206" t="str">
        <f>IF(AND($E39="",発電計画!$E$19=""),"",$E39/発電計画!$E$19)</f>
        <v/>
      </c>
      <c r="P39" s="331" t="str" cm="1">
        <f t="array" ref="P39">IF($O39="","",発電計画!$E$27*_xlfn.IFS($O39&gt;=相対合成効率!$C$14,相対合成効率!$F$14,$O39&gt;=相対合成効率!$C$15,相対合成効率!$F$15,$O39&gt;=相対合成効率!$C$16,相対合成効率!$F$16,TRUE,相対合成効率!$F$17))</f>
        <v/>
      </c>
      <c r="Q39" s="224" t="str">
        <f>IF($O39="","",IF($O39&lt;=発電計画!$E$28,0,9.8*$E39*$L39*$P39))</f>
        <v/>
      </c>
      <c r="R39" s="224" t="str">
        <f t="shared" si="50"/>
        <v/>
      </c>
      <c r="S39" s="207" t="str">
        <f>IF(D39="","",(D39*B39+SUM($D40:D$393))/(D39*365))</f>
        <v/>
      </c>
      <c r="T39" s="208"/>
    </row>
    <row r="40" spans="2:20">
      <c r="B40" s="80">
        <v>12</v>
      </c>
      <c r="C40" s="189" t="str">
        <f>流量データ!$R22</f>
        <v/>
      </c>
      <c r="D40" s="189" t="str">
        <f>IF(AND($C40="",発電計画!$E$33=""),"",MAX(0,$C40-発電計画!$E$33))</f>
        <v/>
      </c>
      <c r="E40" s="189" t="str">
        <f>IF($D40="","",IF(発電計画!$E$19&gt;$D40,$D40,発電計画!$E$19))</f>
        <v/>
      </c>
      <c r="F40" s="27" t="str">
        <f>IF(発電計画!$E$30="","",ROUND((発電計画!$E$30*((E40/発電計画!$E$19)^2)/1000),3))</f>
        <v/>
      </c>
      <c r="G40" s="28">
        <f t="shared" si="51"/>
        <v>0.05</v>
      </c>
      <c r="H40" s="27" t="str">
        <f>IF(発電計画!$E$31="","",ROUND((発電計画!$E$31*((E40/発電計画!$E$19)^2)/200),3))</f>
        <v/>
      </c>
      <c r="I40" s="27" t="str">
        <f>IF(発電計画!$E$32="","",ROUND((発電計画!$E$32*((E40/発電計画!$E$19)^2)/1000),3))</f>
        <v/>
      </c>
      <c r="J40" s="28">
        <f t="shared" si="52"/>
        <v>0.5</v>
      </c>
      <c r="K40" s="27">
        <f t="shared" si="49"/>
        <v>0.55000000000000004</v>
      </c>
      <c r="L40" s="27">
        <f>発電計画!$E$15-$K$29</f>
        <v>-0.55000000000000004</v>
      </c>
      <c r="M40" s="27" t="str">
        <f>IF(発電計画!$E$19="","",9.8*発電計画!$E$19*$L40)</f>
        <v/>
      </c>
      <c r="N40" s="27" t="str">
        <f>IF(発電計画!$E$20="","",9.8*発電計画!$E$20*$L40)</f>
        <v/>
      </c>
      <c r="O40" s="206" t="str">
        <f>IF(AND($E40="",発電計画!$E$19=""),"",$E40/発電計画!$E$19)</f>
        <v/>
      </c>
      <c r="P40" s="331" t="str" cm="1">
        <f t="array" ref="P40">IF($O40="","",発電計画!$E$27*_xlfn.IFS($O40&gt;=相対合成効率!$C$14,相対合成効率!$F$14,$O40&gt;=相対合成効率!$C$15,相対合成効率!$F$15,$O40&gt;=相対合成効率!$C$16,相対合成効率!$F$16,TRUE,相対合成効率!$F$17))</f>
        <v/>
      </c>
      <c r="Q40" s="224" t="str">
        <f>IF($O40="","",IF($O40&lt;=発電計画!$E$28,0,9.8*$E40*$L40*$P40))</f>
        <v/>
      </c>
      <c r="R40" s="224" t="str">
        <f t="shared" si="50"/>
        <v/>
      </c>
      <c r="S40" s="207" t="str">
        <f>IF(D40="","",(D40*B40+SUM($D41:D$393))/(D40*365))</f>
        <v/>
      </c>
      <c r="T40" s="208"/>
    </row>
    <row r="41" spans="2:20">
      <c r="B41" s="80">
        <v>13</v>
      </c>
      <c r="C41" s="189" t="str">
        <f>流量データ!$R23</f>
        <v/>
      </c>
      <c r="D41" s="189" t="str">
        <f>IF(AND($C41="",発電計画!$E$33=""),"",MAX(0,$C41-発電計画!$E$33))</f>
        <v/>
      </c>
      <c r="E41" s="189" t="str">
        <f>IF($D41="","",IF(発電計画!$E$19&gt;$D41,$D41,発電計画!$E$19))</f>
        <v/>
      </c>
      <c r="F41" s="27" t="str">
        <f>IF(発電計画!$E$30="","",ROUND((発電計画!$E$30*((E41/発電計画!$E$19)^2)/1000),3))</f>
        <v/>
      </c>
      <c r="G41" s="28">
        <f t="shared" si="51"/>
        <v>0.05</v>
      </c>
      <c r="H41" s="27" t="str">
        <f>IF(発電計画!$E$31="","",ROUND((発電計画!$E$31*((E41/発電計画!$E$19)^2)/200),3))</f>
        <v/>
      </c>
      <c r="I41" s="27" t="str">
        <f>IF(発電計画!$E$32="","",ROUND((発電計画!$E$32*((E41/発電計画!$E$19)^2)/1000),3))</f>
        <v/>
      </c>
      <c r="J41" s="28">
        <f t="shared" si="52"/>
        <v>0.5</v>
      </c>
      <c r="K41" s="27">
        <f t="shared" si="49"/>
        <v>0.55000000000000004</v>
      </c>
      <c r="L41" s="27">
        <f>発電計画!$E$15-$K$29</f>
        <v>-0.55000000000000004</v>
      </c>
      <c r="M41" s="27" t="str">
        <f>IF(発電計画!$E$19="","",9.8*発電計画!$E$19*$L41)</f>
        <v/>
      </c>
      <c r="N41" s="27" t="str">
        <f>IF(発電計画!$E$20="","",9.8*発電計画!$E$20*$L41)</f>
        <v/>
      </c>
      <c r="O41" s="206" t="str">
        <f>IF(AND($E41="",発電計画!$E$19=""),"",$E41/発電計画!$E$19)</f>
        <v/>
      </c>
      <c r="P41" s="331" t="str" cm="1">
        <f t="array" ref="P41">IF($O41="","",発電計画!$E$27*_xlfn.IFS($O41&gt;=相対合成効率!$C$14,相対合成効率!$F$14,$O41&gt;=相対合成効率!$C$15,相対合成効率!$F$15,$O41&gt;=相対合成効率!$C$16,相対合成効率!$F$16,TRUE,相対合成効率!$F$17))</f>
        <v/>
      </c>
      <c r="Q41" s="224" t="str">
        <f>IF($O41="","",IF($O41&lt;=発電計画!$E$28,0,9.8*$E41*$L41*$P41))</f>
        <v/>
      </c>
      <c r="R41" s="224" t="str">
        <f t="shared" si="50"/>
        <v/>
      </c>
      <c r="S41" s="207" t="str">
        <f>IF(D41="","",(D41*B41+SUM($D42:D$393))/(D41*365))</f>
        <v/>
      </c>
      <c r="T41" s="208"/>
    </row>
    <row r="42" spans="2:20">
      <c r="B42" s="80">
        <v>14</v>
      </c>
      <c r="C42" s="189" t="str">
        <f>流量データ!$R24</f>
        <v/>
      </c>
      <c r="D42" s="189" t="str">
        <f>IF(AND($C42="",発電計画!$E$33=""),"",MAX(0,$C42-発電計画!$E$33))</f>
        <v/>
      </c>
      <c r="E42" s="189" t="str">
        <f>IF($D42="","",IF(発電計画!$E$19&gt;$D42,$D42,発電計画!$E$19))</f>
        <v/>
      </c>
      <c r="F42" s="27" t="str">
        <f>IF(発電計画!$E$30="","",ROUND((発電計画!$E$30*((E42/発電計画!$E$19)^2)/1000),3))</f>
        <v/>
      </c>
      <c r="G42" s="28">
        <f t="shared" si="51"/>
        <v>0.05</v>
      </c>
      <c r="H42" s="27" t="str">
        <f>IF(発電計画!$E$31="","",ROUND((発電計画!$E$31*((E42/発電計画!$E$19)^2)/200),3))</f>
        <v/>
      </c>
      <c r="I42" s="27" t="str">
        <f>IF(発電計画!$E$32="","",ROUND((発電計画!$E$32*((E42/発電計画!$E$19)^2)/1000),3))</f>
        <v/>
      </c>
      <c r="J42" s="28">
        <f t="shared" si="52"/>
        <v>0.5</v>
      </c>
      <c r="K42" s="27">
        <f t="shared" si="49"/>
        <v>0.55000000000000004</v>
      </c>
      <c r="L42" s="27">
        <f>発電計画!$E$15-$K$29</f>
        <v>-0.55000000000000004</v>
      </c>
      <c r="M42" s="27" t="str">
        <f>IF(発電計画!$E$19="","",9.8*発電計画!$E$19*$L42)</f>
        <v/>
      </c>
      <c r="N42" s="27" t="str">
        <f>IF(発電計画!$E$20="","",9.8*発電計画!$E$20*$L42)</f>
        <v/>
      </c>
      <c r="O42" s="206" t="str">
        <f>IF(AND($E42="",発電計画!$E$19=""),"",$E42/発電計画!$E$19)</f>
        <v/>
      </c>
      <c r="P42" s="331" t="str" cm="1">
        <f t="array" ref="P42">IF($O42="","",発電計画!$E$27*_xlfn.IFS($O42&gt;=相対合成効率!$C$14,相対合成効率!$F$14,$O42&gt;=相対合成効率!$C$15,相対合成効率!$F$15,$O42&gt;=相対合成効率!$C$16,相対合成効率!$F$16,TRUE,相対合成効率!$F$17))</f>
        <v/>
      </c>
      <c r="Q42" s="224" t="str">
        <f>IF($O42="","",IF($O42&lt;=発電計画!$E$28,0,9.8*$E42*$L42*$P42))</f>
        <v/>
      </c>
      <c r="R42" s="224" t="str">
        <f t="shared" si="50"/>
        <v/>
      </c>
      <c r="S42" s="207" t="str">
        <f>IF(D42="","",(D42*B42+SUM($D43:D$393))/(D42*365))</f>
        <v/>
      </c>
      <c r="T42" s="208"/>
    </row>
    <row r="43" spans="2:20">
      <c r="B43" s="80">
        <v>15</v>
      </c>
      <c r="C43" s="189" t="str">
        <f>流量データ!$R25</f>
        <v/>
      </c>
      <c r="D43" s="189" t="str">
        <f>IF(AND($C43="",発電計画!$E$33=""),"",MAX(0,$C43-発電計画!$E$33))</f>
        <v/>
      </c>
      <c r="E43" s="189" t="str">
        <f>IF($D43="","",IF(発電計画!$E$19&gt;$D43,$D43,発電計画!$E$19))</f>
        <v/>
      </c>
      <c r="F43" s="27" t="str">
        <f>IF(発電計画!$E$30="","",ROUND((発電計画!$E$30*((E43/発電計画!$E$19)^2)/1000),3))</f>
        <v/>
      </c>
      <c r="G43" s="28">
        <f t="shared" si="51"/>
        <v>0.05</v>
      </c>
      <c r="H43" s="27" t="str">
        <f>IF(発電計画!$E$31="","",ROUND((発電計画!$E$31*((E43/発電計画!$E$19)^2)/200),3))</f>
        <v/>
      </c>
      <c r="I43" s="27" t="str">
        <f>IF(発電計画!$E$32="","",ROUND((発電計画!$E$32*((E43/発電計画!$E$19)^2)/1000),3))</f>
        <v/>
      </c>
      <c r="J43" s="28">
        <f t="shared" si="52"/>
        <v>0.5</v>
      </c>
      <c r="K43" s="27">
        <f t="shared" si="49"/>
        <v>0.55000000000000004</v>
      </c>
      <c r="L43" s="27">
        <f>発電計画!$E$15-$K$29</f>
        <v>-0.55000000000000004</v>
      </c>
      <c r="M43" s="27" t="str">
        <f>IF(発電計画!$E$19="","",9.8*発電計画!$E$19*$L43)</f>
        <v/>
      </c>
      <c r="N43" s="27" t="str">
        <f>IF(発電計画!$E$20="","",9.8*発電計画!$E$20*$L43)</f>
        <v/>
      </c>
      <c r="O43" s="206" t="str">
        <f>IF(AND($E43="",発電計画!$E$19=""),"",$E43/発電計画!$E$19)</f>
        <v/>
      </c>
      <c r="P43" s="331" t="str" cm="1">
        <f t="array" ref="P43">IF($O43="","",発電計画!$E$27*_xlfn.IFS($O43&gt;=相対合成効率!$C$14,相対合成効率!$F$14,$O43&gt;=相対合成効率!$C$15,相対合成効率!$F$15,$O43&gt;=相対合成効率!$C$16,相対合成効率!$F$16,TRUE,相対合成効率!$F$17))</f>
        <v/>
      </c>
      <c r="Q43" s="224" t="str">
        <f>IF($O43="","",IF($O43&lt;=発電計画!$E$28,0,9.8*$E43*$L43*$P43))</f>
        <v/>
      </c>
      <c r="R43" s="224" t="str">
        <f t="shared" si="50"/>
        <v/>
      </c>
      <c r="S43" s="207" t="str">
        <f>IF(D43="","",(D43*B43+SUM($D44:D$393))/(D43*365))</f>
        <v/>
      </c>
      <c r="T43" s="208"/>
    </row>
    <row r="44" spans="2:20">
      <c r="B44" s="80">
        <v>16</v>
      </c>
      <c r="C44" s="189" t="str">
        <f>流量データ!$R26</f>
        <v/>
      </c>
      <c r="D44" s="189" t="str">
        <f>IF(AND($C44="",発電計画!$E$33=""),"",MAX(0,$C44-発電計画!$E$33))</f>
        <v/>
      </c>
      <c r="E44" s="189" t="str">
        <f>IF($D44="","",IF(発電計画!$E$19&gt;$D44,$D44,発電計画!$E$19))</f>
        <v/>
      </c>
      <c r="F44" s="27" t="str">
        <f>IF(発電計画!$E$30="","",ROUND((発電計画!$E$30*((E44/発電計画!$E$19)^2)/1000),3))</f>
        <v/>
      </c>
      <c r="G44" s="28">
        <f t="shared" si="51"/>
        <v>0.05</v>
      </c>
      <c r="H44" s="27" t="str">
        <f>IF(発電計画!$E$31="","",ROUND((発電計画!$E$31*((E44/発電計画!$E$19)^2)/200),3))</f>
        <v/>
      </c>
      <c r="I44" s="27" t="str">
        <f>IF(発電計画!$E$32="","",ROUND((発電計画!$E$32*((E44/発電計画!$E$19)^2)/1000),3))</f>
        <v/>
      </c>
      <c r="J44" s="28">
        <f t="shared" si="52"/>
        <v>0.5</v>
      </c>
      <c r="K44" s="27">
        <f t="shared" si="49"/>
        <v>0.55000000000000004</v>
      </c>
      <c r="L44" s="27">
        <f>発電計画!$E$15-$K$29</f>
        <v>-0.55000000000000004</v>
      </c>
      <c r="M44" s="27" t="str">
        <f>IF(発電計画!$E$19="","",9.8*発電計画!$E$19*$L44)</f>
        <v/>
      </c>
      <c r="N44" s="27" t="str">
        <f>IF(発電計画!$E$20="","",9.8*発電計画!$E$20*$L44)</f>
        <v/>
      </c>
      <c r="O44" s="206" t="str">
        <f>IF(AND($E44="",発電計画!$E$19=""),"",$E44/発電計画!$E$19)</f>
        <v/>
      </c>
      <c r="P44" s="331" t="str" cm="1">
        <f t="array" ref="P44">IF($O44="","",発電計画!$E$27*_xlfn.IFS($O44&gt;=相対合成効率!$C$14,相対合成効率!$F$14,$O44&gt;=相対合成効率!$C$15,相対合成効率!$F$15,$O44&gt;=相対合成効率!$C$16,相対合成効率!$F$16,TRUE,相対合成効率!$F$17))</f>
        <v/>
      </c>
      <c r="Q44" s="224" t="str">
        <f>IF($O44="","",IF($O44&lt;=発電計画!$E$28,0,9.8*$E44*$L44*$P44))</f>
        <v/>
      </c>
      <c r="R44" s="224" t="str">
        <f t="shared" si="50"/>
        <v/>
      </c>
      <c r="S44" s="207" t="str">
        <f>IF(D44="","",(D44*B44+SUM($D45:D$393))/(D44*365))</f>
        <v/>
      </c>
      <c r="T44" s="208"/>
    </row>
    <row r="45" spans="2:20">
      <c r="B45" s="80">
        <v>17</v>
      </c>
      <c r="C45" s="189" t="str">
        <f>流量データ!$R27</f>
        <v/>
      </c>
      <c r="D45" s="189" t="str">
        <f>IF(AND($C45="",発電計画!$E$33=""),"",MAX(0,$C45-発電計画!$E$33))</f>
        <v/>
      </c>
      <c r="E45" s="189" t="str">
        <f>IF($D45="","",IF(発電計画!$E$19&gt;$D45,$D45,発電計画!$E$19))</f>
        <v/>
      </c>
      <c r="F45" s="27" t="str">
        <f>IF(発電計画!$E$30="","",ROUND((発電計画!$E$30*((E45/発電計画!$E$19)^2)/1000),3))</f>
        <v/>
      </c>
      <c r="G45" s="28">
        <f t="shared" si="51"/>
        <v>0.05</v>
      </c>
      <c r="H45" s="27" t="str">
        <f>IF(発電計画!$E$31="","",ROUND((発電計画!$E$31*((E45/発電計画!$E$19)^2)/200),3))</f>
        <v/>
      </c>
      <c r="I45" s="27" t="str">
        <f>IF(発電計画!$E$32="","",ROUND((発電計画!$E$32*((E45/発電計画!$E$19)^2)/1000),3))</f>
        <v/>
      </c>
      <c r="J45" s="28">
        <f t="shared" si="52"/>
        <v>0.5</v>
      </c>
      <c r="K45" s="27">
        <f t="shared" si="49"/>
        <v>0.55000000000000004</v>
      </c>
      <c r="L45" s="27">
        <f>発電計画!$E$15-$K$29</f>
        <v>-0.55000000000000004</v>
      </c>
      <c r="M45" s="27" t="str">
        <f>IF(発電計画!$E$19="","",9.8*発電計画!$E$19*$L45)</f>
        <v/>
      </c>
      <c r="N45" s="27" t="str">
        <f>IF(発電計画!$E$20="","",9.8*発電計画!$E$20*$L45)</f>
        <v/>
      </c>
      <c r="O45" s="206" t="str">
        <f>IF(AND($E45="",発電計画!$E$19=""),"",$E45/発電計画!$E$19)</f>
        <v/>
      </c>
      <c r="P45" s="331" t="str" cm="1">
        <f t="array" ref="P45">IF($O45="","",発電計画!$E$27*_xlfn.IFS($O45&gt;=相対合成効率!$C$14,相対合成効率!$F$14,$O45&gt;=相対合成効率!$C$15,相対合成効率!$F$15,$O45&gt;=相対合成効率!$C$16,相対合成効率!$F$16,TRUE,相対合成効率!$F$17))</f>
        <v/>
      </c>
      <c r="Q45" s="224" t="str">
        <f>IF($O45="","",IF($O45&lt;=発電計画!$E$28,0,9.8*$E45*$L45*$P45))</f>
        <v/>
      </c>
      <c r="R45" s="224" t="str">
        <f t="shared" si="50"/>
        <v/>
      </c>
      <c r="S45" s="207" t="str">
        <f>IF(D45="","",(D45*B45+SUM($D46:D$393))/(D45*365))</f>
        <v/>
      </c>
      <c r="T45" s="208"/>
    </row>
    <row r="46" spans="2:20">
      <c r="B46" s="80">
        <v>18</v>
      </c>
      <c r="C46" s="189" t="str">
        <f>流量データ!$R28</f>
        <v/>
      </c>
      <c r="D46" s="189" t="str">
        <f>IF(AND($C46="",発電計画!$E$33=""),"",MAX(0,$C46-発電計画!$E$33))</f>
        <v/>
      </c>
      <c r="E46" s="189" t="str">
        <f>IF($D46="","",IF(発電計画!$E$19&gt;$D46,$D46,発電計画!$E$19))</f>
        <v/>
      </c>
      <c r="F46" s="27" t="str">
        <f>IF(発電計画!$E$30="","",ROUND((発電計画!$E$30*((E46/発電計画!$E$19)^2)/1000),3))</f>
        <v/>
      </c>
      <c r="G46" s="28">
        <f t="shared" si="51"/>
        <v>0.05</v>
      </c>
      <c r="H46" s="27" t="str">
        <f>IF(発電計画!$E$31="","",ROUND((発電計画!$E$31*((E46/発電計画!$E$19)^2)/200),3))</f>
        <v/>
      </c>
      <c r="I46" s="27" t="str">
        <f>IF(発電計画!$E$32="","",ROUND((発電計画!$E$32*((E46/発電計画!$E$19)^2)/1000),3))</f>
        <v/>
      </c>
      <c r="J46" s="28">
        <f t="shared" si="52"/>
        <v>0.5</v>
      </c>
      <c r="K46" s="27">
        <f t="shared" si="49"/>
        <v>0.55000000000000004</v>
      </c>
      <c r="L46" s="27">
        <f>発電計画!$E$15-$K$29</f>
        <v>-0.55000000000000004</v>
      </c>
      <c r="M46" s="27" t="str">
        <f>IF(発電計画!$E$19="","",9.8*発電計画!$E$19*$L46)</f>
        <v/>
      </c>
      <c r="N46" s="27" t="str">
        <f>IF(発電計画!$E$20="","",9.8*発電計画!$E$20*$L46)</f>
        <v/>
      </c>
      <c r="O46" s="206" t="str">
        <f>IF(AND($E46="",発電計画!$E$19=""),"",$E46/発電計画!$E$19)</f>
        <v/>
      </c>
      <c r="P46" s="331" t="str" cm="1">
        <f t="array" ref="P46">IF($O46="","",発電計画!$E$27*_xlfn.IFS($O46&gt;=相対合成効率!$C$14,相対合成効率!$F$14,$O46&gt;=相対合成効率!$C$15,相対合成効率!$F$15,$O46&gt;=相対合成効率!$C$16,相対合成効率!$F$16,TRUE,相対合成効率!$F$17))</f>
        <v/>
      </c>
      <c r="Q46" s="224" t="str">
        <f>IF($O46="","",IF($O46&lt;=発電計画!$E$28,0,9.8*$E46*$L46*$P46))</f>
        <v/>
      </c>
      <c r="R46" s="224" t="str">
        <f t="shared" si="50"/>
        <v/>
      </c>
      <c r="S46" s="207" t="str">
        <f>IF(D46="","",(D46*B46+SUM($D47:D$393))/(D46*365))</f>
        <v/>
      </c>
      <c r="T46" s="208"/>
    </row>
    <row r="47" spans="2:20">
      <c r="B47" s="80">
        <v>19</v>
      </c>
      <c r="C47" s="189" t="str">
        <f>流量データ!$R29</f>
        <v/>
      </c>
      <c r="D47" s="189" t="str">
        <f>IF(AND($C47="",発電計画!$E$33=""),"",MAX(0,$C47-発電計画!$E$33))</f>
        <v/>
      </c>
      <c r="E47" s="189" t="str">
        <f>IF($D47="","",IF(発電計画!$E$19&gt;$D47,$D47,発電計画!$E$19))</f>
        <v/>
      </c>
      <c r="F47" s="27" t="str">
        <f>IF(発電計画!$E$30="","",ROUND((発電計画!$E$30*((E47/発電計画!$E$19)^2)/1000),3))</f>
        <v/>
      </c>
      <c r="G47" s="28">
        <f t="shared" si="51"/>
        <v>0.05</v>
      </c>
      <c r="H47" s="27" t="str">
        <f>IF(発電計画!$E$31="","",ROUND((発電計画!$E$31*((E47/発電計画!$E$19)^2)/200),3))</f>
        <v/>
      </c>
      <c r="I47" s="27" t="str">
        <f>IF(発電計画!$E$32="","",ROUND((発電計画!$E$32*((E47/発電計画!$E$19)^2)/1000),3))</f>
        <v/>
      </c>
      <c r="J47" s="28">
        <f t="shared" si="52"/>
        <v>0.5</v>
      </c>
      <c r="K47" s="27">
        <f t="shared" si="49"/>
        <v>0.55000000000000004</v>
      </c>
      <c r="L47" s="27">
        <f>発電計画!$E$15-$K$29</f>
        <v>-0.55000000000000004</v>
      </c>
      <c r="M47" s="27" t="str">
        <f>IF(発電計画!$E$19="","",9.8*発電計画!$E$19*$L47)</f>
        <v/>
      </c>
      <c r="N47" s="27" t="str">
        <f>IF(発電計画!$E$20="","",9.8*発電計画!$E$20*$L47)</f>
        <v/>
      </c>
      <c r="O47" s="206" t="str">
        <f>IF(AND($E47="",発電計画!$E$19=""),"",$E47/発電計画!$E$19)</f>
        <v/>
      </c>
      <c r="P47" s="331" t="str" cm="1">
        <f t="array" ref="P47">IF($O47="","",発電計画!$E$27*_xlfn.IFS($O47&gt;=相対合成効率!$C$14,相対合成効率!$F$14,$O47&gt;=相対合成効率!$C$15,相対合成効率!$F$15,$O47&gt;=相対合成効率!$C$16,相対合成効率!$F$16,TRUE,相対合成効率!$F$17))</f>
        <v/>
      </c>
      <c r="Q47" s="224" t="str">
        <f>IF($O47="","",IF($O47&lt;=発電計画!$E$28,0,9.8*$E47*$L47*$P47))</f>
        <v/>
      </c>
      <c r="R47" s="224" t="str">
        <f t="shared" si="50"/>
        <v/>
      </c>
      <c r="S47" s="207" t="str">
        <f>IF(D47="","",(D47*B47+SUM($D48:D$393))/(D47*365))</f>
        <v/>
      </c>
      <c r="T47" s="208"/>
    </row>
    <row r="48" spans="2:20">
      <c r="B48" s="80">
        <v>20</v>
      </c>
      <c r="C48" s="189" t="str">
        <f>流量データ!$R30</f>
        <v/>
      </c>
      <c r="D48" s="189" t="str">
        <f>IF(AND($C48="",発電計画!$E$33=""),"",MAX(0,$C48-発電計画!$E$33))</f>
        <v/>
      </c>
      <c r="E48" s="189" t="str">
        <f>IF($D48="","",IF(発電計画!$E$19&gt;$D48,$D48,発電計画!$E$19))</f>
        <v/>
      </c>
      <c r="F48" s="27" t="str">
        <f>IF(発電計画!$E$30="","",ROUND((発電計画!$E$30*((E48/発電計画!$E$19)^2)/1000),3))</f>
        <v/>
      </c>
      <c r="G48" s="28">
        <f t="shared" si="51"/>
        <v>0.05</v>
      </c>
      <c r="H48" s="27" t="str">
        <f>IF(発電計画!$E$31="","",ROUND((発電計画!$E$31*((E48/発電計画!$E$19)^2)/200),3))</f>
        <v/>
      </c>
      <c r="I48" s="27" t="str">
        <f>IF(発電計画!$E$32="","",ROUND((発電計画!$E$32*((E48/発電計画!$E$19)^2)/1000),3))</f>
        <v/>
      </c>
      <c r="J48" s="28">
        <f t="shared" si="52"/>
        <v>0.5</v>
      </c>
      <c r="K48" s="27">
        <f t="shared" si="49"/>
        <v>0.55000000000000004</v>
      </c>
      <c r="L48" s="27">
        <f>発電計画!$E$15-$K$29</f>
        <v>-0.55000000000000004</v>
      </c>
      <c r="M48" s="27" t="str">
        <f>IF(発電計画!$E$19="","",9.8*発電計画!$E$19*$L48)</f>
        <v/>
      </c>
      <c r="N48" s="27" t="str">
        <f>IF(発電計画!$E$20="","",9.8*発電計画!$E$20*$L48)</f>
        <v/>
      </c>
      <c r="O48" s="206" t="str">
        <f>IF(AND($E48="",発電計画!$E$19=""),"",$E48/発電計画!$E$19)</f>
        <v/>
      </c>
      <c r="P48" s="331" t="str" cm="1">
        <f t="array" ref="P48">IF($O48="","",発電計画!$E$27*_xlfn.IFS($O48&gt;=相対合成効率!$C$14,相対合成効率!$F$14,$O48&gt;=相対合成効率!$C$15,相対合成効率!$F$15,$O48&gt;=相対合成効率!$C$16,相対合成効率!$F$16,TRUE,相対合成効率!$F$17))</f>
        <v/>
      </c>
      <c r="Q48" s="224" t="str">
        <f>IF($O48="","",IF($O48&lt;=発電計画!$E$28,0,9.8*$E48*$L48*$P48))</f>
        <v/>
      </c>
      <c r="R48" s="224" t="str">
        <f t="shared" si="50"/>
        <v/>
      </c>
      <c r="S48" s="207" t="str">
        <f>IF(D48="","",(D48*B48+SUM($D49:D$393))/(D48*365))</f>
        <v/>
      </c>
      <c r="T48" s="208"/>
    </row>
    <row r="49" spans="2:20">
      <c r="B49" s="80">
        <v>21</v>
      </c>
      <c r="C49" s="189" t="str">
        <f>流量データ!$R31</f>
        <v/>
      </c>
      <c r="D49" s="189" t="str">
        <f>IF(AND($C49="",発電計画!$E$33=""),"",MAX(0,$C49-発電計画!$E$33))</f>
        <v/>
      </c>
      <c r="E49" s="189" t="str">
        <f>IF($D49="","",IF(発電計画!$E$19&gt;$D49,$D49,発電計画!$E$19))</f>
        <v/>
      </c>
      <c r="F49" s="27" t="str">
        <f>IF(発電計画!$E$30="","",ROUND((発電計画!$E$30*((E49/発電計画!$E$19)^2)/1000),3))</f>
        <v/>
      </c>
      <c r="G49" s="28">
        <f t="shared" si="51"/>
        <v>0.05</v>
      </c>
      <c r="H49" s="27" t="str">
        <f>IF(発電計画!$E$31="","",ROUND((発電計画!$E$31*((E49/発電計画!$E$19)^2)/200),3))</f>
        <v/>
      </c>
      <c r="I49" s="27" t="str">
        <f>IF(発電計画!$E$32="","",ROUND((発電計画!$E$32*((E49/発電計画!$E$19)^2)/1000),3))</f>
        <v/>
      </c>
      <c r="J49" s="28">
        <f t="shared" si="52"/>
        <v>0.5</v>
      </c>
      <c r="K49" s="27">
        <f t="shared" si="49"/>
        <v>0.55000000000000004</v>
      </c>
      <c r="L49" s="27">
        <f>発電計画!$E$15-$K$29</f>
        <v>-0.55000000000000004</v>
      </c>
      <c r="M49" s="27" t="str">
        <f>IF(発電計画!$E$19="","",9.8*発電計画!$E$19*$L49)</f>
        <v/>
      </c>
      <c r="N49" s="27" t="str">
        <f>IF(発電計画!$E$20="","",9.8*発電計画!$E$20*$L49)</f>
        <v/>
      </c>
      <c r="O49" s="206" t="str">
        <f>IF(AND($E49="",発電計画!$E$19=""),"",$E49/発電計画!$E$19)</f>
        <v/>
      </c>
      <c r="P49" s="331" t="str" cm="1">
        <f t="array" ref="P49">IF($O49="","",発電計画!$E$27*_xlfn.IFS($O49&gt;=相対合成効率!$C$14,相対合成効率!$F$14,$O49&gt;=相対合成効率!$C$15,相対合成効率!$F$15,$O49&gt;=相対合成効率!$C$16,相対合成効率!$F$16,TRUE,相対合成効率!$F$17))</f>
        <v/>
      </c>
      <c r="Q49" s="224" t="str">
        <f>IF($O49="","",IF($O49&lt;=発電計画!$E$28,0,9.8*$E49*$L49*$P49))</f>
        <v/>
      </c>
      <c r="R49" s="224" t="str">
        <f t="shared" si="50"/>
        <v/>
      </c>
      <c r="S49" s="207" t="str">
        <f>IF(D49="","",(D49*B49+SUM($D50:D$393))/(D49*365))</f>
        <v/>
      </c>
      <c r="T49" s="208"/>
    </row>
    <row r="50" spans="2:20">
      <c r="B50" s="80">
        <v>22</v>
      </c>
      <c r="C50" s="189" t="str">
        <f>流量データ!$R32</f>
        <v/>
      </c>
      <c r="D50" s="189" t="str">
        <f>IF(AND($C50="",発電計画!$E$33=""),"",MAX(0,$C50-発電計画!$E$33))</f>
        <v/>
      </c>
      <c r="E50" s="189" t="str">
        <f>IF($D50="","",IF(発電計画!$E$19&gt;$D50,$D50,発電計画!$E$19))</f>
        <v/>
      </c>
      <c r="F50" s="27" t="str">
        <f>IF(発電計画!$E$30="","",ROUND((発電計画!$E$30*((E50/発電計画!$E$19)^2)/1000),3))</f>
        <v/>
      </c>
      <c r="G50" s="28">
        <f t="shared" si="51"/>
        <v>0.05</v>
      </c>
      <c r="H50" s="27" t="str">
        <f>IF(発電計画!$E$31="","",ROUND((発電計画!$E$31*((E50/発電計画!$E$19)^2)/200),3))</f>
        <v/>
      </c>
      <c r="I50" s="27" t="str">
        <f>IF(発電計画!$E$32="","",ROUND((発電計画!$E$32*((E50/発電計画!$E$19)^2)/1000),3))</f>
        <v/>
      </c>
      <c r="J50" s="28">
        <f t="shared" si="52"/>
        <v>0.5</v>
      </c>
      <c r="K50" s="27">
        <f t="shared" si="49"/>
        <v>0.55000000000000004</v>
      </c>
      <c r="L50" s="27">
        <f>発電計画!$E$15-$K$29</f>
        <v>-0.55000000000000004</v>
      </c>
      <c r="M50" s="27" t="str">
        <f>IF(発電計画!$E$19="","",9.8*発電計画!$E$19*$L50)</f>
        <v/>
      </c>
      <c r="N50" s="27" t="str">
        <f>IF(発電計画!$E$20="","",9.8*発電計画!$E$20*$L50)</f>
        <v/>
      </c>
      <c r="O50" s="206" t="str">
        <f>IF(AND($E50="",発電計画!$E$19=""),"",$E50/発電計画!$E$19)</f>
        <v/>
      </c>
      <c r="P50" s="331" t="str" cm="1">
        <f t="array" ref="P50">IF($O50="","",発電計画!$E$27*_xlfn.IFS($O50&gt;=相対合成効率!$C$14,相対合成効率!$F$14,$O50&gt;=相対合成効率!$C$15,相対合成効率!$F$15,$O50&gt;=相対合成効率!$C$16,相対合成効率!$F$16,TRUE,相対合成効率!$F$17))</f>
        <v/>
      </c>
      <c r="Q50" s="224" t="str">
        <f>IF($O50="","",IF($O50&lt;=発電計画!$E$28,0,9.8*$E50*$L50*$P50))</f>
        <v/>
      </c>
      <c r="R50" s="224" t="str">
        <f t="shared" si="50"/>
        <v/>
      </c>
      <c r="S50" s="207" t="str">
        <f>IF(D50="","",(D50*B50+SUM($D51:D$393))/(D50*365))</f>
        <v/>
      </c>
      <c r="T50" s="208"/>
    </row>
    <row r="51" spans="2:20">
      <c r="B51" s="80">
        <v>23</v>
      </c>
      <c r="C51" s="189" t="str">
        <f>流量データ!$R33</f>
        <v/>
      </c>
      <c r="D51" s="189" t="str">
        <f>IF(AND($C51="",発電計画!$E$33=""),"",MAX(0,$C51-発電計画!$E$33))</f>
        <v/>
      </c>
      <c r="E51" s="189" t="str">
        <f>IF($D51="","",IF(発電計画!$E$19&gt;$D51,$D51,発電計画!$E$19))</f>
        <v/>
      </c>
      <c r="F51" s="27" t="str">
        <f>IF(発電計画!$E$30="","",ROUND((発電計画!$E$30*((E51/発電計画!$E$19)^2)/1000),3))</f>
        <v/>
      </c>
      <c r="G51" s="28">
        <f t="shared" si="51"/>
        <v>0.05</v>
      </c>
      <c r="H51" s="27" t="str">
        <f>IF(発電計画!$E$31="","",ROUND((発電計画!$E$31*((E51/発電計画!$E$19)^2)/200),3))</f>
        <v/>
      </c>
      <c r="I51" s="27" t="str">
        <f>IF(発電計画!$E$32="","",ROUND((発電計画!$E$32*((E51/発電計画!$E$19)^2)/1000),3))</f>
        <v/>
      </c>
      <c r="J51" s="28">
        <f t="shared" si="52"/>
        <v>0.5</v>
      </c>
      <c r="K51" s="27">
        <f t="shared" si="49"/>
        <v>0.55000000000000004</v>
      </c>
      <c r="L51" s="27">
        <f>発電計画!$E$15-$K$29</f>
        <v>-0.55000000000000004</v>
      </c>
      <c r="M51" s="27" t="str">
        <f>IF(発電計画!$E$19="","",9.8*発電計画!$E$19*$L51)</f>
        <v/>
      </c>
      <c r="N51" s="27" t="str">
        <f>IF(発電計画!$E$20="","",9.8*発電計画!$E$20*$L51)</f>
        <v/>
      </c>
      <c r="O51" s="206" t="str">
        <f>IF(AND($E51="",発電計画!$E$19=""),"",$E51/発電計画!$E$19)</f>
        <v/>
      </c>
      <c r="P51" s="331" t="str" cm="1">
        <f t="array" ref="P51">IF($O51="","",発電計画!$E$27*_xlfn.IFS($O51&gt;=相対合成効率!$C$14,相対合成効率!$F$14,$O51&gt;=相対合成効率!$C$15,相対合成効率!$F$15,$O51&gt;=相対合成効率!$C$16,相対合成効率!$F$16,TRUE,相対合成効率!$F$17))</f>
        <v/>
      </c>
      <c r="Q51" s="224" t="str">
        <f>IF($O51="","",IF($O51&lt;=発電計画!$E$28,0,9.8*$E51*$L51*$P51))</f>
        <v/>
      </c>
      <c r="R51" s="224" t="str">
        <f t="shared" si="50"/>
        <v/>
      </c>
      <c r="S51" s="207" t="str">
        <f>IF(D51="","",(D51*B51+SUM($D52:D$393))/(D51*365))</f>
        <v/>
      </c>
      <c r="T51" s="208"/>
    </row>
    <row r="52" spans="2:20">
      <c r="B52" s="80">
        <v>24</v>
      </c>
      <c r="C52" s="189" t="str">
        <f>流量データ!$R34</f>
        <v/>
      </c>
      <c r="D52" s="189" t="str">
        <f>IF(AND($C52="",発電計画!$E$33=""),"",MAX(0,$C52-発電計画!$E$33))</f>
        <v/>
      </c>
      <c r="E52" s="189" t="str">
        <f>IF($D52="","",IF(発電計画!$E$19&gt;$D52,$D52,発電計画!$E$19))</f>
        <v/>
      </c>
      <c r="F52" s="27" t="str">
        <f>IF(発電計画!$E$30="","",ROUND((発電計画!$E$30*((E52/発電計画!$E$19)^2)/1000),3))</f>
        <v/>
      </c>
      <c r="G52" s="28">
        <f t="shared" si="51"/>
        <v>0.05</v>
      </c>
      <c r="H52" s="27" t="str">
        <f>IF(発電計画!$E$31="","",ROUND((発電計画!$E$31*((E52/発電計画!$E$19)^2)/200),3))</f>
        <v/>
      </c>
      <c r="I52" s="27" t="str">
        <f>IF(発電計画!$E$32="","",ROUND((発電計画!$E$32*((E52/発電計画!$E$19)^2)/1000),3))</f>
        <v/>
      </c>
      <c r="J52" s="28">
        <f t="shared" si="52"/>
        <v>0.5</v>
      </c>
      <c r="K52" s="27">
        <f t="shared" si="49"/>
        <v>0.55000000000000004</v>
      </c>
      <c r="L52" s="27">
        <f>発電計画!$E$15-$K$29</f>
        <v>-0.55000000000000004</v>
      </c>
      <c r="M52" s="27" t="str">
        <f>IF(発電計画!$E$19="","",9.8*発電計画!$E$19*$L52)</f>
        <v/>
      </c>
      <c r="N52" s="27" t="str">
        <f>IF(発電計画!$E$20="","",9.8*発電計画!$E$20*$L52)</f>
        <v/>
      </c>
      <c r="O52" s="206" t="str">
        <f>IF(AND($E52="",発電計画!$E$19=""),"",$E52/発電計画!$E$19)</f>
        <v/>
      </c>
      <c r="P52" s="331" t="str" cm="1">
        <f t="array" ref="P52">IF($O52="","",発電計画!$E$27*_xlfn.IFS($O52&gt;=相対合成効率!$C$14,相対合成効率!$F$14,$O52&gt;=相対合成効率!$C$15,相対合成効率!$F$15,$O52&gt;=相対合成効率!$C$16,相対合成効率!$F$16,TRUE,相対合成効率!$F$17))</f>
        <v/>
      </c>
      <c r="Q52" s="224" t="str">
        <f>IF($O52="","",IF($O52&lt;=発電計画!$E$28,0,9.8*$E52*$L52*$P52))</f>
        <v/>
      </c>
      <c r="R52" s="224" t="str">
        <f t="shared" si="50"/>
        <v/>
      </c>
      <c r="S52" s="207" t="str">
        <f>IF(D52="","",(D52*B52+SUM($D53:D$393))/(D52*365))</f>
        <v/>
      </c>
      <c r="T52" s="208"/>
    </row>
    <row r="53" spans="2:20">
      <c r="B53" s="80">
        <v>25</v>
      </c>
      <c r="C53" s="189" t="str">
        <f>流量データ!$R35</f>
        <v/>
      </c>
      <c r="D53" s="189" t="str">
        <f>IF(AND($C53="",発電計画!$E$33=""),"",MAX(0,$C53-発電計画!$E$33))</f>
        <v/>
      </c>
      <c r="E53" s="189" t="str">
        <f>IF($D53="","",IF(発電計画!$E$19&gt;$D53,$D53,発電計画!$E$19))</f>
        <v/>
      </c>
      <c r="F53" s="27" t="str">
        <f>IF(発電計画!$E$30="","",ROUND((発電計画!$E$30*((E53/発電計画!$E$19)^2)/1000),3))</f>
        <v/>
      </c>
      <c r="G53" s="28">
        <f t="shared" si="51"/>
        <v>0.05</v>
      </c>
      <c r="H53" s="27" t="str">
        <f>IF(発電計画!$E$31="","",ROUND((発電計画!$E$31*((E53/発電計画!$E$19)^2)/200),3))</f>
        <v/>
      </c>
      <c r="I53" s="27" t="str">
        <f>IF(発電計画!$E$32="","",ROUND((発電計画!$E$32*((E53/発電計画!$E$19)^2)/1000),3))</f>
        <v/>
      </c>
      <c r="J53" s="28">
        <f t="shared" si="52"/>
        <v>0.5</v>
      </c>
      <c r="K53" s="27">
        <f t="shared" si="49"/>
        <v>0.55000000000000004</v>
      </c>
      <c r="L53" s="27">
        <f>発電計画!$E$15-$K$29</f>
        <v>-0.55000000000000004</v>
      </c>
      <c r="M53" s="27" t="str">
        <f>IF(発電計画!$E$19="","",9.8*発電計画!$E$19*$L53)</f>
        <v/>
      </c>
      <c r="N53" s="27" t="str">
        <f>IF(発電計画!$E$20="","",9.8*発電計画!$E$20*$L53)</f>
        <v/>
      </c>
      <c r="O53" s="206" t="str">
        <f>IF(AND($E53="",発電計画!$E$19=""),"",$E53/発電計画!$E$19)</f>
        <v/>
      </c>
      <c r="P53" s="331" t="str" cm="1">
        <f t="array" ref="P53">IF($O53="","",発電計画!$E$27*_xlfn.IFS($O53&gt;=相対合成効率!$C$14,相対合成効率!$F$14,$O53&gt;=相対合成効率!$C$15,相対合成効率!$F$15,$O53&gt;=相対合成効率!$C$16,相対合成効率!$F$16,TRUE,相対合成効率!$F$17))</f>
        <v/>
      </c>
      <c r="Q53" s="224" t="str">
        <f>IF($O53="","",IF($O53&lt;=発電計画!$E$28,0,9.8*$E53*$L53*$P53))</f>
        <v/>
      </c>
      <c r="R53" s="224" t="str">
        <f t="shared" si="50"/>
        <v/>
      </c>
      <c r="S53" s="207" t="str">
        <f>IF(D53="","",(D53*B53+SUM($D54:D$393))/(D53*365))</f>
        <v/>
      </c>
      <c r="T53" s="208"/>
    </row>
    <row r="54" spans="2:20">
      <c r="B54" s="80">
        <v>26</v>
      </c>
      <c r="C54" s="189" t="str">
        <f>流量データ!$R36</f>
        <v/>
      </c>
      <c r="D54" s="189" t="str">
        <f>IF(AND($C54="",発電計画!$E$33=""),"",MAX(0,$C54-発電計画!$E$33))</f>
        <v/>
      </c>
      <c r="E54" s="189" t="str">
        <f>IF($D54="","",IF(発電計画!$E$19&gt;$D54,$D54,発電計画!$E$19))</f>
        <v/>
      </c>
      <c r="F54" s="27" t="str">
        <f>IF(発電計画!$E$30="","",ROUND((発電計画!$E$30*((E54/発電計画!$E$19)^2)/1000),3))</f>
        <v/>
      </c>
      <c r="G54" s="28">
        <f t="shared" si="51"/>
        <v>0.05</v>
      </c>
      <c r="H54" s="27" t="str">
        <f>IF(発電計画!$E$31="","",ROUND((発電計画!$E$31*((E54/発電計画!$E$19)^2)/200),3))</f>
        <v/>
      </c>
      <c r="I54" s="27" t="str">
        <f>IF(発電計画!$E$32="","",ROUND((発電計画!$E$32*((E54/発電計画!$E$19)^2)/1000),3))</f>
        <v/>
      </c>
      <c r="J54" s="28">
        <f t="shared" si="52"/>
        <v>0.5</v>
      </c>
      <c r="K54" s="27">
        <f t="shared" si="49"/>
        <v>0.55000000000000004</v>
      </c>
      <c r="L54" s="27">
        <f>発電計画!$E$15-$K$29</f>
        <v>-0.55000000000000004</v>
      </c>
      <c r="M54" s="27" t="str">
        <f>IF(発電計画!$E$19="","",9.8*発電計画!$E$19*$L54)</f>
        <v/>
      </c>
      <c r="N54" s="27" t="str">
        <f>IF(発電計画!$E$20="","",9.8*発電計画!$E$20*$L54)</f>
        <v/>
      </c>
      <c r="O54" s="206" t="str">
        <f>IF(AND($E54="",発電計画!$E$19=""),"",$E54/発電計画!$E$19)</f>
        <v/>
      </c>
      <c r="P54" s="331" t="str" cm="1">
        <f t="array" ref="P54">IF($O54="","",発電計画!$E$27*_xlfn.IFS($O54&gt;=相対合成効率!$C$14,相対合成効率!$F$14,$O54&gt;=相対合成効率!$C$15,相対合成効率!$F$15,$O54&gt;=相対合成効率!$C$16,相対合成効率!$F$16,TRUE,相対合成効率!$F$17))</f>
        <v/>
      </c>
      <c r="Q54" s="224" t="str">
        <f>IF($O54="","",IF($O54&lt;=発電計画!$E$28,0,9.8*$E54*$L54*$P54))</f>
        <v/>
      </c>
      <c r="R54" s="224" t="str">
        <f t="shared" si="50"/>
        <v/>
      </c>
      <c r="S54" s="207" t="str">
        <f>IF(D54="","",(D54*B54+SUM($D55:D$393))/(D54*365))</f>
        <v/>
      </c>
      <c r="T54" s="208"/>
    </row>
    <row r="55" spans="2:20">
      <c r="B55" s="80">
        <v>27</v>
      </c>
      <c r="C55" s="189" t="str">
        <f>流量データ!$R37</f>
        <v/>
      </c>
      <c r="D55" s="189" t="str">
        <f>IF(AND($C55="",発電計画!$E$33=""),"",MAX(0,$C55-発電計画!$E$33))</f>
        <v/>
      </c>
      <c r="E55" s="189" t="str">
        <f>IF($D55="","",IF(発電計画!$E$19&gt;$D55,$D55,発電計画!$E$19))</f>
        <v/>
      </c>
      <c r="F55" s="27" t="str">
        <f>IF(発電計画!$E$30="","",ROUND((発電計画!$E$30*((E55/発電計画!$E$19)^2)/1000),3))</f>
        <v/>
      </c>
      <c r="G55" s="28">
        <f t="shared" si="51"/>
        <v>0.05</v>
      </c>
      <c r="H55" s="27" t="str">
        <f>IF(発電計画!$E$31="","",ROUND((発電計画!$E$31*((E55/発電計画!$E$19)^2)/200),3))</f>
        <v/>
      </c>
      <c r="I55" s="27" t="str">
        <f>IF(発電計画!$E$32="","",ROUND((発電計画!$E$32*((E55/発電計画!$E$19)^2)/1000),3))</f>
        <v/>
      </c>
      <c r="J55" s="28">
        <f t="shared" si="52"/>
        <v>0.5</v>
      </c>
      <c r="K55" s="27">
        <f t="shared" si="49"/>
        <v>0.55000000000000004</v>
      </c>
      <c r="L55" s="27">
        <f>発電計画!$E$15-$K$29</f>
        <v>-0.55000000000000004</v>
      </c>
      <c r="M55" s="27" t="str">
        <f>IF(発電計画!$E$19="","",9.8*発電計画!$E$19*$L55)</f>
        <v/>
      </c>
      <c r="N55" s="27" t="str">
        <f>IF(発電計画!$E$20="","",9.8*発電計画!$E$20*$L55)</f>
        <v/>
      </c>
      <c r="O55" s="206" t="str">
        <f>IF(AND($E55="",発電計画!$E$19=""),"",$E55/発電計画!$E$19)</f>
        <v/>
      </c>
      <c r="P55" s="331" t="str" cm="1">
        <f t="array" ref="P55">IF($O55="","",発電計画!$E$27*_xlfn.IFS($O55&gt;=相対合成効率!$C$14,相対合成効率!$F$14,$O55&gt;=相対合成効率!$C$15,相対合成効率!$F$15,$O55&gt;=相対合成効率!$C$16,相対合成効率!$F$16,TRUE,相対合成効率!$F$17))</f>
        <v/>
      </c>
      <c r="Q55" s="224" t="str">
        <f>IF($O55="","",IF($O55&lt;=発電計画!$E$28,0,9.8*$E55*$L55*$P55))</f>
        <v/>
      </c>
      <c r="R55" s="224" t="str">
        <f t="shared" si="50"/>
        <v/>
      </c>
      <c r="S55" s="207" t="str">
        <f>IF(D55="","",(D55*B55+SUM($D56:D$393))/(D55*365))</f>
        <v/>
      </c>
      <c r="T55" s="208"/>
    </row>
    <row r="56" spans="2:20">
      <c r="B56" s="80">
        <v>28</v>
      </c>
      <c r="C56" s="189" t="str">
        <f>流量データ!$R38</f>
        <v/>
      </c>
      <c r="D56" s="189" t="str">
        <f>IF(AND($C56="",発電計画!$E$33=""),"",MAX(0,$C56-発電計画!$E$33))</f>
        <v/>
      </c>
      <c r="E56" s="189" t="str">
        <f>IF($D56="","",IF(発電計画!$E$19&gt;$D56,$D56,発電計画!$E$19))</f>
        <v/>
      </c>
      <c r="F56" s="27" t="str">
        <f>IF(発電計画!$E$30="","",ROUND((発電計画!$E$30*((E56/発電計画!$E$19)^2)/1000),3))</f>
        <v/>
      </c>
      <c r="G56" s="28">
        <f t="shared" si="51"/>
        <v>0.05</v>
      </c>
      <c r="H56" s="27" t="str">
        <f>IF(発電計画!$E$31="","",ROUND((発電計画!$E$31*((E56/発電計画!$E$19)^2)/200),3))</f>
        <v/>
      </c>
      <c r="I56" s="27" t="str">
        <f>IF(発電計画!$E$32="","",ROUND((発電計画!$E$32*((E56/発電計画!$E$19)^2)/1000),3))</f>
        <v/>
      </c>
      <c r="J56" s="28">
        <f t="shared" si="52"/>
        <v>0.5</v>
      </c>
      <c r="K56" s="27">
        <f t="shared" si="49"/>
        <v>0.55000000000000004</v>
      </c>
      <c r="L56" s="27">
        <f>発電計画!$E$15-$K$29</f>
        <v>-0.55000000000000004</v>
      </c>
      <c r="M56" s="27" t="str">
        <f>IF(発電計画!$E$19="","",9.8*発電計画!$E$19*$L56)</f>
        <v/>
      </c>
      <c r="N56" s="27" t="str">
        <f>IF(発電計画!$E$20="","",9.8*発電計画!$E$20*$L56)</f>
        <v/>
      </c>
      <c r="O56" s="206" t="str">
        <f>IF(AND($E56="",発電計画!$E$19=""),"",$E56/発電計画!$E$19)</f>
        <v/>
      </c>
      <c r="P56" s="331" t="str" cm="1">
        <f t="array" ref="P56">IF($O56="","",発電計画!$E$27*_xlfn.IFS($O56&gt;=相対合成効率!$C$14,相対合成効率!$F$14,$O56&gt;=相対合成効率!$C$15,相対合成効率!$F$15,$O56&gt;=相対合成効率!$C$16,相対合成効率!$F$16,TRUE,相対合成効率!$F$17))</f>
        <v/>
      </c>
      <c r="Q56" s="224" t="str">
        <f>IF($O56="","",IF($O56&lt;=発電計画!$E$28,0,9.8*$E56*$L56*$P56))</f>
        <v/>
      </c>
      <c r="R56" s="224" t="str">
        <f t="shared" si="50"/>
        <v/>
      </c>
      <c r="S56" s="207" t="str">
        <f>IF(D56="","",(D56*B56+SUM($D57:D$393))/(D56*365))</f>
        <v/>
      </c>
      <c r="T56" s="208"/>
    </row>
    <row r="57" spans="2:20">
      <c r="B57" s="80">
        <v>29</v>
      </c>
      <c r="C57" s="189" t="str">
        <f>流量データ!$R39</f>
        <v/>
      </c>
      <c r="D57" s="189" t="str">
        <f>IF(AND($C57="",発電計画!$E$33=""),"",MAX(0,$C57-発電計画!$E$33))</f>
        <v/>
      </c>
      <c r="E57" s="189" t="str">
        <f>IF($D57="","",IF(発電計画!$E$19&gt;$D57,$D57,発電計画!$E$19))</f>
        <v/>
      </c>
      <c r="F57" s="27" t="str">
        <f>IF(発電計画!$E$30="","",ROUND((発電計画!$E$30*((E57/発電計画!$E$19)^2)/1000),3))</f>
        <v/>
      </c>
      <c r="G57" s="28">
        <f t="shared" si="51"/>
        <v>0.05</v>
      </c>
      <c r="H57" s="27" t="str">
        <f>IF(発電計画!$E$31="","",ROUND((発電計画!$E$31*((E57/発電計画!$E$19)^2)/200),3))</f>
        <v/>
      </c>
      <c r="I57" s="27" t="str">
        <f>IF(発電計画!$E$32="","",ROUND((発電計画!$E$32*((E57/発電計画!$E$19)^2)/1000),3))</f>
        <v/>
      </c>
      <c r="J57" s="28">
        <f t="shared" si="52"/>
        <v>0.5</v>
      </c>
      <c r="K57" s="27">
        <f t="shared" si="49"/>
        <v>0.55000000000000004</v>
      </c>
      <c r="L57" s="27">
        <f>発電計画!$E$15-$K$29</f>
        <v>-0.55000000000000004</v>
      </c>
      <c r="M57" s="27" t="str">
        <f>IF(発電計画!$E$19="","",9.8*発電計画!$E$19*$L57)</f>
        <v/>
      </c>
      <c r="N57" s="27" t="str">
        <f>IF(発電計画!$E$20="","",9.8*発電計画!$E$20*$L57)</f>
        <v/>
      </c>
      <c r="O57" s="206" t="str">
        <f>IF(AND($E57="",発電計画!$E$19=""),"",$E57/発電計画!$E$19)</f>
        <v/>
      </c>
      <c r="P57" s="331" t="str" cm="1">
        <f t="array" ref="P57">IF($O57="","",発電計画!$E$27*_xlfn.IFS($O57&gt;=相対合成効率!$C$14,相対合成効率!$F$14,$O57&gt;=相対合成効率!$C$15,相対合成効率!$F$15,$O57&gt;=相対合成効率!$C$16,相対合成効率!$F$16,TRUE,相対合成効率!$F$17))</f>
        <v/>
      </c>
      <c r="Q57" s="224" t="str">
        <f>IF($O57="","",IF($O57&lt;=発電計画!$E$28,0,9.8*$E57*$L57*$P57))</f>
        <v/>
      </c>
      <c r="R57" s="224" t="str">
        <f t="shared" si="50"/>
        <v/>
      </c>
      <c r="S57" s="207" t="str">
        <f>IF(D57="","",(D57*B57+SUM($D58:D$393))/(D57*365))</f>
        <v/>
      </c>
      <c r="T57" s="208"/>
    </row>
    <row r="58" spans="2:20">
      <c r="B58" s="80">
        <v>30</v>
      </c>
      <c r="C58" s="189" t="str">
        <f>流量データ!$R40</f>
        <v/>
      </c>
      <c r="D58" s="189" t="str">
        <f>IF(AND($C58="",発電計画!$E$33=""),"",MAX(0,$C58-発電計画!$E$33))</f>
        <v/>
      </c>
      <c r="E58" s="189" t="str">
        <f>IF($D58="","",IF(発電計画!$E$19&gt;$D58,$D58,発電計画!$E$19))</f>
        <v/>
      </c>
      <c r="F58" s="27" t="str">
        <f>IF(発電計画!$E$30="","",ROUND((発電計画!$E$30*((E58/発電計画!$E$19)^2)/1000),3))</f>
        <v/>
      </c>
      <c r="G58" s="28">
        <f t="shared" si="51"/>
        <v>0.05</v>
      </c>
      <c r="H58" s="27" t="str">
        <f>IF(発電計画!$E$31="","",ROUND((発電計画!$E$31*((E58/発電計画!$E$19)^2)/200),3))</f>
        <v/>
      </c>
      <c r="I58" s="27" t="str">
        <f>IF(発電計画!$E$32="","",ROUND((発電計画!$E$32*((E58/発電計画!$E$19)^2)/1000),3))</f>
        <v/>
      </c>
      <c r="J58" s="28">
        <f t="shared" si="52"/>
        <v>0.5</v>
      </c>
      <c r="K58" s="27">
        <f t="shared" si="49"/>
        <v>0.55000000000000004</v>
      </c>
      <c r="L58" s="27">
        <f>発電計画!$E$15-$K$29</f>
        <v>-0.55000000000000004</v>
      </c>
      <c r="M58" s="27" t="str">
        <f>IF(発電計画!$E$19="","",9.8*発電計画!$E$19*$L58)</f>
        <v/>
      </c>
      <c r="N58" s="27" t="str">
        <f>IF(発電計画!$E$20="","",9.8*発電計画!$E$20*$L58)</f>
        <v/>
      </c>
      <c r="O58" s="206" t="str">
        <f>IF(AND($E58="",発電計画!$E$19=""),"",$E58/発電計画!$E$19)</f>
        <v/>
      </c>
      <c r="P58" s="331" t="str" cm="1">
        <f t="array" ref="P58">IF($O58="","",発電計画!$E$27*_xlfn.IFS($O58&gt;=相対合成効率!$C$14,相対合成効率!$F$14,$O58&gt;=相対合成効率!$C$15,相対合成効率!$F$15,$O58&gt;=相対合成効率!$C$16,相対合成効率!$F$16,TRUE,相対合成効率!$F$17))</f>
        <v/>
      </c>
      <c r="Q58" s="224" t="str">
        <f>IF($O58="","",IF($O58&lt;=発電計画!$E$28,0,9.8*$E58*$L58*$P58))</f>
        <v/>
      </c>
      <c r="R58" s="224" t="str">
        <f t="shared" si="50"/>
        <v/>
      </c>
      <c r="S58" s="207" t="str">
        <f>IF(D58="","",(D58*B58+SUM($D59:D$393))/(D58*365))</f>
        <v/>
      </c>
      <c r="T58" s="208"/>
    </row>
    <row r="59" spans="2:20">
      <c r="B59" s="80">
        <v>31</v>
      </c>
      <c r="C59" s="189" t="str">
        <f>流量データ!$R41</f>
        <v/>
      </c>
      <c r="D59" s="189" t="str">
        <f>IF(AND($C59="",発電計画!$E$33=""),"",MAX(0,$C59-発電計画!$E$33))</f>
        <v/>
      </c>
      <c r="E59" s="189" t="str">
        <f>IF($D59="","",IF(発電計画!$E$19&gt;$D59,$D59,発電計画!$E$19))</f>
        <v/>
      </c>
      <c r="F59" s="27" t="str">
        <f>IF(発電計画!$E$30="","",ROUND((発電計画!$E$30*((E59/発電計画!$E$19)^2)/1000),3))</f>
        <v/>
      </c>
      <c r="G59" s="28">
        <f t="shared" si="51"/>
        <v>0.05</v>
      </c>
      <c r="H59" s="27" t="str">
        <f>IF(発電計画!$E$31="","",ROUND((発電計画!$E$31*((E59/発電計画!$E$19)^2)/200),3))</f>
        <v/>
      </c>
      <c r="I59" s="27" t="str">
        <f>IF(発電計画!$E$32="","",ROUND((発電計画!$E$32*((E59/発電計画!$E$19)^2)/1000),3))</f>
        <v/>
      </c>
      <c r="J59" s="28">
        <f t="shared" si="52"/>
        <v>0.5</v>
      </c>
      <c r="K59" s="27">
        <f t="shared" si="49"/>
        <v>0.55000000000000004</v>
      </c>
      <c r="L59" s="27">
        <f>発電計画!$E$15-$K$29</f>
        <v>-0.55000000000000004</v>
      </c>
      <c r="M59" s="27" t="str">
        <f>IF(発電計画!$E$19="","",9.8*発電計画!$E$19*$L59)</f>
        <v/>
      </c>
      <c r="N59" s="27" t="str">
        <f>IF(発電計画!$E$20="","",9.8*発電計画!$E$20*$L59)</f>
        <v/>
      </c>
      <c r="O59" s="206" t="str">
        <f>IF(AND($E59="",発電計画!$E$19=""),"",$E59/発電計画!$E$19)</f>
        <v/>
      </c>
      <c r="P59" s="331" t="str" cm="1">
        <f t="array" ref="P59">IF($O59="","",発電計画!$E$27*_xlfn.IFS($O59&gt;=相対合成効率!$C$14,相対合成効率!$F$14,$O59&gt;=相対合成効率!$C$15,相対合成効率!$F$15,$O59&gt;=相対合成効率!$C$16,相対合成効率!$F$16,TRUE,相対合成効率!$F$17))</f>
        <v/>
      </c>
      <c r="Q59" s="224" t="str">
        <f>IF($O59="","",IF($O59&lt;=発電計画!$E$28,0,9.8*$E59*$L59*$P59))</f>
        <v/>
      </c>
      <c r="R59" s="224" t="str">
        <f t="shared" si="50"/>
        <v/>
      </c>
      <c r="S59" s="207" t="str">
        <f>IF(D59="","",(D59*B59+SUM($D60:D$393))/(D59*365))</f>
        <v/>
      </c>
      <c r="T59" s="208"/>
    </row>
    <row r="60" spans="2:20">
      <c r="B60" s="80">
        <v>32</v>
      </c>
      <c r="C60" s="189" t="str">
        <f>流量データ!$R42</f>
        <v/>
      </c>
      <c r="D60" s="189" t="str">
        <f>IF(AND($C60="",発電計画!$E$33=""),"",MAX(0,$C60-発電計画!$E$33))</f>
        <v/>
      </c>
      <c r="E60" s="189" t="str">
        <f>IF($D60="","",IF(発電計画!$E$19&gt;$D60,$D60,発電計画!$E$19))</f>
        <v/>
      </c>
      <c r="F60" s="27" t="str">
        <f>IF(発電計画!$E$30="","",ROUND((発電計画!$E$30*((E60/発電計画!$E$19)^2)/1000),3))</f>
        <v/>
      </c>
      <c r="G60" s="28">
        <f t="shared" si="51"/>
        <v>0.05</v>
      </c>
      <c r="H60" s="27" t="str">
        <f>IF(発電計画!$E$31="","",ROUND((発電計画!$E$31*((E60/発電計画!$E$19)^2)/200),3))</f>
        <v/>
      </c>
      <c r="I60" s="27" t="str">
        <f>IF(発電計画!$E$32="","",ROUND((発電計画!$E$32*((E60/発電計画!$E$19)^2)/1000),3))</f>
        <v/>
      </c>
      <c r="J60" s="28">
        <f t="shared" si="52"/>
        <v>0.5</v>
      </c>
      <c r="K60" s="27">
        <f t="shared" si="49"/>
        <v>0.55000000000000004</v>
      </c>
      <c r="L60" s="27">
        <f>発電計画!$E$15-$K$29</f>
        <v>-0.55000000000000004</v>
      </c>
      <c r="M60" s="27" t="str">
        <f>IF(発電計画!$E$19="","",9.8*発電計画!$E$19*$L60)</f>
        <v/>
      </c>
      <c r="N60" s="27" t="str">
        <f>IF(発電計画!$E$20="","",9.8*発電計画!$E$20*$L60)</f>
        <v/>
      </c>
      <c r="O60" s="206" t="str">
        <f>IF(AND($E60="",発電計画!$E$19=""),"",$E60/発電計画!$E$19)</f>
        <v/>
      </c>
      <c r="P60" s="331" t="str" cm="1">
        <f t="array" ref="P60">IF($O60="","",発電計画!$E$27*_xlfn.IFS($O60&gt;=相対合成効率!$C$14,相対合成効率!$F$14,$O60&gt;=相対合成効率!$C$15,相対合成効率!$F$15,$O60&gt;=相対合成効率!$C$16,相対合成効率!$F$16,TRUE,相対合成効率!$F$17))</f>
        <v/>
      </c>
      <c r="Q60" s="224" t="str">
        <f>IF($O60="","",IF($O60&lt;=発電計画!$E$28,0,9.8*$E60*$L60*$P60))</f>
        <v/>
      </c>
      <c r="R60" s="224" t="str">
        <f t="shared" si="50"/>
        <v/>
      </c>
      <c r="S60" s="207" t="str">
        <f>IF(D60="","",(D60*B60+SUM($D61:D$393))/(D60*365))</f>
        <v/>
      </c>
      <c r="T60" s="208"/>
    </row>
    <row r="61" spans="2:20">
      <c r="B61" s="80">
        <v>33</v>
      </c>
      <c r="C61" s="189" t="str">
        <f>流量データ!$R43</f>
        <v/>
      </c>
      <c r="D61" s="189" t="str">
        <f>IF(AND($C61="",発電計画!$E$33=""),"",MAX(0,$C61-発電計画!$E$33))</f>
        <v/>
      </c>
      <c r="E61" s="189" t="str">
        <f>IF($D61="","",IF(発電計画!$E$19&gt;$D61,$D61,発電計画!$E$19))</f>
        <v/>
      </c>
      <c r="F61" s="27" t="str">
        <f>IF(発電計画!$E$30="","",ROUND((発電計画!$E$30*((E61/発電計画!$E$19)^2)/1000),3))</f>
        <v/>
      </c>
      <c r="G61" s="28">
        <f t="shared" si="51"/>
        <v>0.05</v>
      </c>
      <c r="H61" s="27" t="str">
        <f>IF(発電計画!$E$31="","",ROUND((発電計画!$E$31*((E61/発電計画!$E$19)^2)/200),3))</f>
        <v/>
      </c>
      <c r="I61" s="27" t="str">
        <f>IF(発電計画!$E$32="","",ROUND((発電計画!$E$32*((E61/発電計画!$E$19)^2)/1000),3))</f>
        <v/>
      </c>
      <c r="J61" s="28">
        <f t="shared" si="52"/>
        <v>0.5</v>
      </c>
      <c r="K61" s="27">
        <f t="shared" si="49"/>
        <v>0.55000000000000004</v>
      </c>
      <c r="L61" s="27">
        <f>発電計画!$E$15-$K$29</f>
        <v>-0.55000000000000004</v>
      </c>
      <c r="M61" s="27" t="str">
        <f>IF(発電計画!$E$19="","",9.8*発電計画!$E$19*$L61)</f>
        <v/>
      </c>
      <c r="N61" s="27" t="str">
        <f>IF(発電計画!$E$20="","",9.8*発電計画!$E$20*$L61)</f>
        <v/>
      </c>
      <c r="O61" s="206" t="str">
        <f>IF(AND($E61="",発電計画!$E$19=""),"",$E61/発電計画!$E$19)</f>
        <v/>
      </c>
      <c r="P61" s="331" t="str" cm="1">
        <f t="array" ref="P61">IF($O61="","",発電計画!$E$27*_xlfn.IFS($O61&gt;=相対合成効率!$C$14,相対合成効率!$F$14,$O61&gt;=相対合成効率!$C$15,相対合成効率!$F$15,$O61&gt;=相対合成効率!$C$16,相対合成効率!$F$16,TRUE,相対合成効率!$F$17))</f>
        <v/>
      </c>
      <c r="Q61" s="224" t="str">
        <f>IF($O61="","",IF($O61&lt;=発電計画!$E$28,0,9.8*$E61*$L61*$P61))</f>
        <v/>
      </c>
      <c r="R61" s="224" t="str">
        <f t="shared" si="50"/>
        <v/>
      </c>
      <c r="S61" s="207" t="str">
        <f>IF(D61="","",(D61*B61+SUM($D62:D$393))/(D61*365))</f>
        <v/>
      </c>
      <c r="T61" s="208"/>
    </row>
    <row r="62" spans="2:20">
      <c r="B62" s="80">
        <v>34</v>
      </c>
      <c r="C62" s="189" t="str">
        <f>流量データ!$R44</f>
        <v/>
      </c>
      <c r="D62" s="189" t="str">
        <f>IF(AND($C62="",発電計画!$E$33=""),"",MAX(0,$C62-発電計画!$E$33))</f>
        <v/>
      </c>
      <c r="E62" s="189" t="str">
        <f>IF($D62="","",IF(発電計画!$E$19&gt;$D62,$D62,発電計画!$E$19))</f>
        <v/>
      </c>
      <c r="F62" s="27" t="str">
        <f>IF(発電計画!$E$30="","",ROUND((発電計画!$E$30*((E62/発電計画!$E$19)^2)/1000),3))</f>
        <v/>
      </c>
      <c r="G62" s="28">
        <f t="shared" si="51"/>
        <v>0.05</v>
      </c>
      <c r="H62" s="27" t="str">
        <f>IF(発電計画!$E$31="","",ROUND((発電計画!$E$31*((E62/発電計画!$E$19)^2)/200),3))</f>
        <v/>
      </c>
      <c r="I62" s="27" t="str">
        <f>IF(発電計画!$E$32="","",ROUND((発電計画!$E$32*((E62/発電計画!$E$19)^2)/1000),3))</f>
        <v/>
      </c>
      <c r="J62" s="28">
        <f t="shared" si="52"/>
        <v>0.5</v>
      </c>
      <c r="K62" s="27">
        <f t="shared" si="49"/>
        <v>0.55000000000000004</v>
      </c>
      <c r="L62" s="27">
        <f>発電計画!$E$15-$K$29</f>
        <v>-0.55000000000000004</v>
      </c>
      <c r="M62" s="27" t="str">
        <f>IF(発電計画!$E$19="","",9.8*発電計画!$E$19*$L62)</f>
        <v/>
      </c>
      <c r="N62" s="27" t="str">
        <f>IF(発電計画!$E$20="","",9.8*発電計画!$E$20*$L62)</f>
        <v/>
      </c>
      <c r="O62" s="206" t="str">
        <f>IF(AND($E62="",発電計画!$E$19=""),"",$E62/発電計画!$E$19)</f>
        <v/>
      </c>
      <c r="P62" s="331" t="str" cm="1">
        <f t="array" ref="P62">IF($O62="","",発電計画!$E$27*_xlfn.IFS($O62&gt;=相対合成効率!$C$14,相対合成効率!$F$14,$O62&gt;=相対合成効率!$C$15,相対合成効率!$F$15,$O62&gt;=相対合成効率!$C$16,相対合成効率!$F$16,TRUE,相対合成効率!$F$17))</f>
        <v/>
      </c>
      <c r="Q62" s="224" t="str">
        <f>IF($O62="","",IF($O62&lt;=発電計画!$E$28,0,9.8*$E62*$L62*$P62))</f>
        <v/>
      </c>
      <c r="R62" s="224" t="str">
        <f t="shared" si="50"/>
        <v/>
      </c>
      <c r="S62" s="207" t="str">
        <f>IF(D62="","",(D62*B62+SUM($D63:D$393))/(D62*365))</f>
        <v/>
      </c>
      <c r="T62" s="208"/>
    </row>
    <row r="63" spans="2:20">
      <c r="B63" s="80">
        <v>35</v>
      </c>
      <c r="C63" s="189" t="str">
        <f>流量データ!$R45</f>
        <v/>
      </c>
      <c r="D63" s="189" t="str">
        <f>IF(AND($C63="",発電計画!$E$33=""),"",MAX(0,$C63-発電計画!$E$33))</f>
        <v/>
      </c>
      <c r="E63" s="189" t="str">
        <f>IF($D63="","",IF(発電計画!$E$19&gt;$D63,$D63,発電計画!$E$19))</f>
        <v/>
      </c>
      <c r="F63" s="27" t="str">
        <f>IF(発電計画!$E$30="","",ROUND((発電計画!$E$30*((E63/発電計画!$E$19)^2)/1000),3))</f>
        <v/>
      </c>
      <c r="G63" s="28">
        <f t="shared" si="51"/>
        <v>0.05</v>
      </c>
      <c r="H63" s="27" t="str">
        <f>IF(発電計画!$E$31="","",ROUND((発電計画!$E$31*((E63/発電計画!$E$19)^2)/200),3))</f>
        <v/>
      </c>
      <c r="I63" s="27" t="str">
        <f>IF(発電計画!$E$32="","",ROUND((発電計画!$E$32*((E63/発電計画!$E$19)^2)/1000),3))</f>
        <v/>
      </c>
      <c r="J63" s="28">
        <f t="shared" si="52"/>
        <v>0.5</v>
      </c>
      <c r="K63" s="27">
        <f t="shared" si="49"/>
        <v>0.55000000000000004</v>
      </c>
      <c r="L63" s="27">
        <f>発電計画!$E$15-$K$29</f>
        <v>-0.55000000000000004</v>
      </c>
      <c r="M63" s="27" t="str">
        <f>IF(発電計画!$E$19="","",9.8*発電計画!$E$19*$L63)</f>
        <v/>
      </c>
      <c r="N63" s="27" t="str">
        <f>IF(発電計画!$E$20="","",9.8*発電計画!$E$20*$L63)</f>
        <v/>
      </c>
      <c r="O63" s="206" t="str">
        <f>IF(AND($E63="",発電計画!$E$19=""),"",$E63/発電計画!$E$19)</f>
        <v/>
      </c>
      <c r="P63" s="331" t="str" cm="1">
        <f t="array" ref="P63">IF($O63="","",発電計画!$E$27*_xlfn.IFS($O63&gt;=相対合成効率!$C$14,相対合成効率!$F$14,$O63&gt;=相対合成効率!$C$15,相対合成効率!$F$15,$O63&gt;=相対合成効率!$C$16,相対合成効率!$F$16,TRUE,相対合成効率!$F$17))</f>
        <v/>
      </c>
      <c r="Q63" s="224" t="str">
        <f>IF($O63="","",IF($O63&lt;=発電計画!$E$28,0,9.8*$E63*$L63*$P63))</f>
        <v/>
      </c>
      <c r="R63" s="224" t="str">
        <f t="shared" si="50"/>
        <v/>
      </c>
      <c r="S63" s="207" t="str">
        <f>IF(D63="","",(D63*B63+SUM($D64:D$393))/(D63*365))</f>
        <v/>
      </c>
      <c r="T63" s="208"/>
    </row>
    <row r="64" spans="2:20">
      <c r="B64" s="80">
        <v>36</v>
      </c>
      <c r="C64" s="189" t="str">
        <f>流量データ!$R46</f>
        <v/>
      </c>
      <c r="D64" s="189" t="str">
        <f>IF(AND($C64="",発電計画!$E$33=""),"",MAX(0,$C64-発電計画!$E$33))</f>
        <v/>
      </c>
      <c r="E64" s="189" t="str">
        <f>IF($D64="","",IF(発電計画!$E$19&gt;$D64,$D64,発電計画!$E$19))</f>
        <v/>
      </c>
      <c r="F64" s="27" t="str">
        <f>IF(発電計画!$E$30="","",ROUND((発電計画!$E$30*((E64/発電計画!$E$19)^2)/1000),3))</f>
        <v/>
      </c>
      <c r="G64" s="28">
        <f t="shared" si="51"/>
        <v>0.05</v>
      </c>
      <c r="H64" s="27" t="str">
        <f>IF(発電計画!$E$31="","",ROUND((発電計画!$E$31*((E64/発電計画!$E$19)^2)/200),3))</f>
        <v/>
      </c>
      <c r="I64" s="27" t="str">
        <f>IF(発電計画!$E$32="","",ROUND((発電計画!$E$32*((E64/発電計画!$E$19)^2)/1000),3))</f>
        <v/>
      </c>
      <c r="J64" s="28">
        <f t="shared" si="52"/>
        <v>0.5</v>
      </c>
      <c r="K64" s="27">
        <f t="shared" si="49"/>
        <v>0.55000000000000004</v>
      </c>
      <c r="L64" s="27">
        <f>発電計画!$E$15-$K$29</f>
        <v>-0.55000000000000004</v>
      </c>
      <c r="M64" s="27" t="str">
        <f>IF(発電計画!$E$19="","",9.8*発電計画!$E$19*$L64)</f>
        <v/>
      </c>
      <c r="N64" s="27" t="str">
        <f>IF(発電計画!$E$20="","",9.8*発電計画!$E$20*$L64)</f>
        <v/>
      </c>
      <c r="O64" s="206" t="str">
        <f>IF(AND($E64="",発電計画!$E$19=""),"",$E64/発電計画!$E$19)</f>
        <v/>
      </c>
      <c r="P64" s="331" t="str" cm="1">
        <f t="array" ref="P64">IF($O64="","",発電計画!$E$27*_xlfn.IFS($O64&gt;=相対合成効率!$C$14,相対合成効率!$F$14,$O64&gt;=相対合成効率!$C$15,相対合成効率!$F$15,$O64&gt;=相対合成効率!$C$16,相対合成効率!$F$16,TRUE,相対合成効率!$F$17))</f>
        <v/>
      </c>
      <c r="Q64" s="224" t="str">
        <f>IF($O64="","",IF($O64&lt;=発電計画!$E$28,0,9.8*$E64*$L64*$P64))</f>
        <v/>
      </c>
      <c r="R64" s="224" t="str">
        <f t="shared" si="50"/>
        <v/>
      </c>
      <c r="S64" s="207" t="str">
        <f>IF(D64="","",(D64*B64+SUM($D65:D$393))/(D64*365))</f>
        <v/>
      </c>
      <c r="T64" s="208"/>
    </row>
    <row r="65" spans="2:20">
      <c r="B65" s="80">
        <v>37</v>
      </c>
      <c r="C65" s="189" t="str">
        <f>流量データ!$R47</f>
        <v/>
      </c>
      <c r="D65" s="189" t="str">
        <f>IF(AND($C65="",発電計画!$E$33=""),"",MAX(0,$C65-発電計画!$E$33))</f>
        <v/>
      </c>
      <c r="E65" s="189" t="str">
        <f>IF($D65="","",IF(発電計画!$E$19&gt;$D65,$D65,発電計画!$E$19))</f>
        <v/>
      </c>
      <c r="F65" s="27" t="str">
        <f>IF(発電計画!$E$30="","",ROUND((発電計画!$E$30*((E65/発電計画!$E$19)^2)/1000),3))</f>
        <v/>
      </c>
      <c r="G65" s="28">
        <f t="shared" si="51"/>
        <v>0.05</v>
      </c>
      <c r="H65" s="27" t="str">
        <f>IF(発電計画!$E$31="","",ROUND((発電計画!$E$31*((E65/発電計画!$E$19)^2)/200),3))</f>
        <v/>
      </c>
      <c r="I65" s="27" t="str">
        <f>IF(発電計画!$E$32="","",ROUND((発電計画!$E$32*((E65/発電計画!$E$19)^2)/1000),3))</f>
        <v/>
      </c>
      <c r="J65" s="28">
        <f t="shared" si="52"/>
        <v>0.5</v>
      </c>
      <c r="K65" s="27">
        <f t="shared" si="49"/>
        <v>0.55000000000000004</v>
      </c>
      <c r="L65" s="27">
        <f>発電計画!$E$15-$K$29</f>
        <v>-0.55000000000000004</v>
      </c>
      <c r="M65" s="27" t="str">
        <f>IF(発電計画!$E$19="","",9.8*発電計画!$E$19*$L65)</f>
        <v/>
      </c>
      <c r="N65" s="27" t="str">
        <f>IF(発電計画!$E$20="","",9.8*発電計画!$E$20*$L65)</f>
        <v/>
      </c>
      <c r="O65" s="206" t="str">
        <f>IF(AND($E65="",発電計画!$E$19=""),"",$E65/発電計画!$E$19)</f>
        <v/>
      </c>
      <c r="P65" s="331" t="str" cm="1">
        <f t="array" ref="P65">IF($O65="","",発電計画!$E$27*_xlfn.IFS($O65&gt;=相対合成効率!$C$14,相対合成効率!$F$14,$O65&gt;=相対合成効率!$C$15,相対合成効率!$F$15,$O65&gt;=相対合成効率!$C$16,相対合成効率!$F$16,TRUE,相対合成効率!$F$17))</f>
        <v/>
      </c>
      <c r="Q65" s="224" t="str">
        <f>IF($O65="","",IF($O65&lt;=発電計画!$E$28,0,9.8*$E65*$L65*$P65))</f>
        <v/>
      </c>
      <c r="R65" s="224" t="str">
        <f t="shared" si="50"/>
        <v/>
      </c>
      <c r="S65" s="207" t="str">
        <f>IF(D65="","",(D65*B65+SUM($D66:D$393))/(D65*365))</f>
        <v/>
      </c>
      <c r="T65" s="208"/>
    </row>
    <row r="66" spans="2:20">
      <c r="B66" s="80">
        <v>38</v>
      </c>
      <c r="C66" s="189" t="str">
        <f>流量データ!$R48</f>
        <v/>
      </c>
      <c r="D66" s="189" t="str">
        <f>IF(AND($C66="",発電計画!$E$33=""),"",MAX(0,$C66-発電計画!$E$33))</f>
        <v/>
      </c>
      <c r="E66" s="189" t="str">
        <f>IF($D66="","",IF(発電計画!$E$19&gt;$D66,$D66,発電計画!$E$19))</f>
        <v/>
      </c>
      <c r="F66" s="27" t="str">
        <f>IF(発電計画!$E$30="","",ROUND((発電計画!$E$30*((E66/発電計画!$E$19)^2)/1000),3))</f>
        <v/>
      </c>
      <c r="G66" s="28">
        <f t="shared" si="51"/>
        <v>0.05</v>
      </c>
      <c r="H66" s="27" t="str">
        <f>IF(発電計画!$E$31="","",ROUND((発電計画!$E$31*((E66/発電計画!$E$19)^2)/200),3))</f>
        <v/>
      </c>
      <c r="I66" s="27" t="str">
        <f>IF(発電計画!$E$32="","",ROUND((発電計画!$E$32*((E66/発電計画!$E$19)^2)/1000),3))</f>
        <v/>
      </c>
      <c r="J66" s="28">
        <f t="shared" si="52"/>
        <v>0.5</v>
      </c>
      <c r="K66" s="27">
        <f t="shared" si="49"/>
        <v>0.55000000000000004</v>
      </c>
      <c r="L66" s="27">
        <f>発電計画!$E$15-$K$29</f>
        <v>-0.55000000000000004</v>
      </c>
      <c r="M66" s="27" t="str">
        <f>IF(発電計画!$E$19="","",9.8*発電計画!$E$19*$L66)</f>
        <v/>
      </c>
      <c r="N66" s="27" t="str">
        <f>IF(発電計画!$E$20="","",9.8*発電計画!$E$20*$L66)</f>
        <v/>
      </c>
      <c r="O66" s="206" t="str">
        <f>IF(AND($E66="",発電計画!$E$19=""),"",$E66/発電計画!$E$19)</f>
        <v/>
      </c>
      <c r="P66" s="331" t="str" cm="1">
        <f t="array" ref="P66">IF($O66="","",発電計画!$E$27*_xlfn.IFS($O66&gt;=相対合成効率!$C$14,相対合成効率!$F$14,$O66&gt;=相対合成効率!$C$15,相対合成効率!$F$15,$O66&gt;=相対合成効率!$C$16,相対合成効率!$F$16,TRUE,相対合成効率!$F$17))</f>
        <v/>
      </c>
      <c r="Q66" s="224" t="str">
        <f>IF($O66="","",IF($O66&lt;=発電計画!$E$28,0,9.8*$E66*$L66*$P66))</f>
        <v/>
      </c>
      <c r="R66" s="224" t="str">
        <f t="shared" si="50"/>
        <v/>
      </c>
      <c r="S66" s="207" t="str">
        <f>IF(D66="","",(D66*B66+SUM($D67:D$393))/(D66*365))</f>
        <v/>
      </c>
      <c r="T66" s="208"/>
    </row>
    <row r="67" spans="2:20">
      <c r="B67" s="80">
        <v>39</v>
      </c>
      <c r="C67" s="189" t="str">
        <f>流量データ!$R49</f>
        <v/>
      </c>
      <c r="D67" s="189" t="str">
        <f>IF(AND($C67="",発電計画!$E$33=""),"",MAX(0,$C67-発電計画!$E$33))</f>
        <v/>
      </c>
      <c r="E67" s="189" t="str">
        <f>IF($D67="","",IF(発電計画!$E$19&gt;$D67,$D67,発電計画!$E$19))</f>
        <v/>
      </c>
      <c r="F67" s="27" t="str">
        <f>IF(発電計画!$E$30="","",ROUND((発電計画!$E$30*((E67/発電計画!$E$19)^2)/1000),3))</f>
        <v/>
      </c>
      <c r="G67" s="28">
        <f t="shared" si="51"/>
        <v>0.05</v>
      </c>
      <c r="H67" s="27" t="str">
        <f>IF(発電計画!$E$31="","",ROUND((発電計画!$E$31*((E67/発電計画!$E$19)^2)/200),3))</f>
        <v/>
      </c>
      <c r="I67" s="27" t="str">
        <f>IF(発電計画!$E$32="","",ROUND((発電計画!$E$32*((E67/発電計画!$E$19)^2)/1000),3))</f>
        <v/>
      </c>
      <c r="J67" s="28">
        <f t="shared" si="52"/>
        <v>0.5</v>
      </c>
      <c r="K67" s="27">
        <f t="shared" si="49"/>
        <v>0.55000000000000004</v>
      </c>
      <c r="L67" s="27">
        <f>発電計画!$E$15-$K$29</f>
        <v>-0.55000000000000004</v>
      </c>
      <c r="M67" s="27" t="str">
        <f>IF(発電計画!$E$19="","",9.8*発電計画!$E$19*$L67)</f>
        <v/>
      </c>
      <c r="N67" s="27" t="str">
        <f>IF(発電計画!$E$20="","",9.8*発電計画!$E$20*$L67)</f>
        <v/>
      </c>
      <c r="O67" s="206" t="str">
        <f>IF(AND($E67="",発電計画!$E$19=""),"",$E67/発電計画!$E$19)</f>
        <v/>
      </c>
      <c r="P67" s="331" t="str" cm="1">
        <f t="array" ref="P67">IF($O67="","",発電計画!$E$27*_xlfn.IFS($O67&gt;=相対合成効率!$C$14,相対合成効率!$F$14,$O67&gt;=相対合成効率!$C$15,相対合成効率!$F$15,$O67&gt;=相対合成効率!$C$16,相対合成効率!$F$16,TRUE,相対合成効率!$F$17))</f>
        <v/>
      </c>
      <c r="Q67" s="224" t="str">
        <f>IF($O67="","",IF($O67&lt;=発電計画!$E$28,0,9.8*$E67*$L67*$P67))</f>
        <v/>
      </c>
      <c r="R67" s="224" t="str">
        <f t="shared" si="50"/>
        <v/>
      </c>
      <c r="S67" s="207" t="str">
        <f>IF(D67="","",(D67*B67+SUM($D68:D$393))/(D67*365))</f>
        <v/>
      </c>
      <c r="T67" s="208"/>
    </row>
    <row r="68" spans="2:20">
      <c r="B68" s="80">
        <v>40</v>
      </c>
      <c r="C68" s="189" t="str">
        <f>流量データ!$R50</f>
        <v/>
      </c>
      <c r="D68" s="189" t="str">
        <f>IF(AND($C68="",発電計画!$E$33=""),"",MAX(0,$C68-発電計画!$E$33))</f>
        <v/>
      </c>
      <c r="E68" s="189" t="str">
        <f>IF($D68="","",IF(発電計画!$E$19&gt;$D68,$D68,発電計画!$E$19))</f>
        <v/>
      </c>
      <c r="F68" s="27" t="str">
        <f>IF(発電計画!$E$30="","",ROUND((発電計画!$E$30*((E68/発電計画!$E$19)^2)/1000),3))</f>
        <v/>
      </c>
      <c r="G68" s="28">
        <f t="shared" si="51"/>
        <v>0.05</v>
      </c>
      <c r="H68" s="27" t="str">
        <f>IF(発電計画!$E$31="","",ROUND((発電計画!$E$31*((E68/発電計画!$E$19)^2)/200),3))</f>
        <v/>
      </c>
      <c r="I68" s="27" t="str">
        <f>IF(発電計画!$E$32="","",ROUND((発電計画!$E$32*((E68/発電計画!$E$19)^2)/1000),3))</f>
        <v/>
      </c>
      <c r="J68" s="28">
        <f t="shared" si="52"/>
        <v>0.5</v>
      </c>
      <c r="K68" s="27">
        <f t="shared" si="49"/>
        <v>0.55000000000000004</v>
      </c>
      <c r="L68" s="27">
        <f>発電計画!$E$15-$K$29</f>
        <v>-0.55000000000000004</v>
      </c>
      <c r="M68" s="27" t="str">
        <f>IF(発電計画!$E$19="","",9.8*発電計画!$E$19*$L68)</f>
        <v/>
      </c>
      <c r="N68" s="27" t="str">
        <f>IF(発電計画!$E$20="","",9.8*発電計画!$E$20*$L68)</f>
        <v/>
      </c>
      <c r="O68" s="206" t="str">
        <f>IF(AND($E68="",発電計画!$E$19=""),"",$E68/発電計画!$E$19)</f>
        <v/>
      </c>
      <c r="P68" s="331" t="str" cm="1">
        <f t="array" ref="P68">IF($O68="","",発電計画!$E$27*_xlfn.IFS($O68&gt;=相対合成効率!$C$14,相対合成効率!$F$14,$O68&gt;=相対合成効率!$C$15,相対合成効率!$F$15,$O68&gt;=相対合成効率!$C$16,相対合成効率!$F$16,TRUE,相対合成効率!$F$17))</f>
        <v/>
      </c>
      <c r="Q68" s="224" t="str">
        <f>IF($O68="","",IF($O68&lt;=発電計画!$E$28,0,9.8*$E68*$L68*$P68))</f>
        <v/>
      </c>
      <c r="R68" s="224" t="str">
        <f t="shared" si="50"/>
        <v/>
      </c>
      <c r="S68" s="207" t="str">
        <f>IF(D68="","",(D68*B68+SUM($D69:D$393))/(D68*365))</f>
        <v/>
      </c>
      <c r="T68" s="208"/>
    </row>
    <row r="69" spans="2:20">
      <c r="B69" s="80">
        <v>41</v>
      </c>
      <c r="C69" s="189" t="str">
        <f>流量データ!$R51</f>
        <v/>
      </c>
      <c r="D69" s="189" t="str">
        <f>IF(AND($C69="",発電計画!$E$33=""),"",MAX(0,$C69-発電計画!$E$33))</f>
        <v/>
      </c>
      <c r="E69" s="189" t="str">
        <f>IF($D69="","",IF(発電計画!$E$19&gt;$D69,$D69,発電計画!$E$19))</f>
        <v/>
      </c>
      <c r="F69" s="27" t="str">
        <f>IF(発電計画!$E$30="","",ROUND((発電計画!$E$30*((E69/発電計画!$E$19)^2)/1000),3))</f>
        <v/>
      </c>
      <c r="G69" s="28">
        <f t="shared" si="51"/>
        <v>0.05</v>
      </c>
      <c r="H69" s="27" t="str">
        <f>IF(発電計画!$E$31="","",ROUND((発電計画!$E$31*((E69/発電計画!$E$19)^2)/200),3))</f>
        <v/>
      </c>
      <c r="I69" s="27" t="str">
        <f>IF(発電計画!$E$32="","",ROUND((発電計画!$E$32*((E69/発電計画!$E$19)^2)/1000),3))</f>
        <v/>
      </c>
      <c r="J69" s="28">
        <f t="shared" si="52"/>
        <v>0.5</v>
      </c>
      <c r="K69" s="27">
        <f t="shared" si="49"/>
        <v>0.55000000000000004</v>
      </c>
      <c r="L69" s="27">
        <f>発電計画!$E$15-$K$29</f>
        <v>-0.55000000000000004</v>
      </c>
      <c r="M69" s="27" t="str">
        <f>IF(発電計画!$E$19="","",9.8*発電計画!$E$19*$L69)</f>
        <v/>
      </c>
      <c r="N69" s="27" t="str">
        <f>IF(発電計画!$E$20="","",9.8*発電計画!$E$20*$L69)</f>
        <v/>
      </c>
      <c r="O69" s="206" t="str">
        <f>IF(AND($E69="",発電計画!$E$19=""),"",$E69/発電計画!$E$19)</f>
        <v/>
      </c>
      <c r="P69" s="331" t="str" cm="1">
        <f t="array" ref="P69">IF($O69="","",発電計画!$E$27*_xlfn.IFS($O69&gt;=相対合成効率!$C$14,相対合成効率!$F$14,$O69&gt;=相対合成効率!$C$15,相対合成効率!$F$15,$O69&gt;=相対合成効率!$C$16,相対合成効率!$F$16,TRUE,相対合成効率!$F$17))</f>
        <v/>
      </c>
      <c r="Q69" s="224" t="str">
        <f>IF($O69="","",IF($O69&lt;=発電計画!$E$28,0,9.8*$E69*$L69*$P69))</f>
        <v/>
      </c>
      <c r="R69" s="224" t="str">
        <f t="shared" si="50"/>
        <v/>
      </c>
      <c r="S69" s="207" t="str">
        <f>IF(D69="","",(D69*B69+SUM($D70:D$393))/(D69*365))</f>
        <v/>
      </c>
      <c r="T69" s="208"/>
    </row>
    <row r="70" spans="2:20">
      <c r="B70" s="80">
        <v>42</v>
      </c>
      <c r="C70" s="189" t="str">
        <f>流量データ!$R52</f>
        <v/>
      </c>
      <c r="D70" s="189" t="str">
        <f>IF(AND($C70="",発電計画!$E$33=""),"",MAX(0,$C70-発電計画!$E$33))</f>
        <v/>
      </c>
      <c r="E70" s="189" t="str">
        <f>IF($D70="","",IF(発電計画!$E$19&gt;$D70,$D70,発電計画!$E$19))</f>
        <v/>
      </c>
      <c r="F70" s="27" t="str">
        <f>IF(発電計画!$E$30="","",ROUND((発電計画!$E$30*((E70/発電計画!$E$19)^2)/1000),3))</f>
        <v/>
      </c>
      <c r="G70" s="28">
        <f t="shared" si="51"/>
        <v>0.05</v>
      </c>
      <c r="H70" s="27" t="str">
        <f>IF(発電計画!$E$31="","",ROUND((発電計画!$E$31*((E70/発電計画!$E$19)^2)/200),3))</f>
        <v/>
      </c>
      <c r="I70" s="27" t="str">
        <f>IF(発電計画!$E$32="","",ROUND((発電計画!$E$32*((E70/発電計画!$E$19)^2)/1000),3))</f>
        <v/>
      </c>
      <c r="J70" s="28">
        <f t="shared" si="52"/>
        <v>0.5</v>
      </c>
      <c r="K70" s="27">
        <f t="shared" si="49"/>
        <v>0.55000000000000004</v>
      </c>
      <c r="L70" s="27">
        <f>発電計画!$E$15-$K$29</f>
        <v>-0.55000000000000004</v>
      </c>
      <c r="M70" s="27" t="str">
        <f>IF(発電計画!$E$19="","",9.8*発電計画!$E$19*$L70)</f>
        <v/>
      </c>
      <c r="N70" s="27" t="str">
        <f>IF(発電計画!$E$20="","",9.8*発電計画!$E$20*$L70)</f>
        <v/>
      </c>
      <c r="O70" s="206" t="str">
        <f>IF(AND($E70="",発電計画!$E$19=""),"",$E70/発電計画!$E$19)</f>
        <v/>
      </c>
      <c r="P70" s="331" t="str" cm="1">
        <f t="array" ref="P70">IF($O70="","",発電計画!$E$27*_xlfn.IFS($O70&gt;=相対合成効率!$C$14,相対合成効率!$F$14,$O70&gt;=相対合成効率!$C$15,相対合成効率!$F$15,$O70&gt;=相対合成効率!$C$16,相対合成効率!$F$16,TRUE,相対合成効率!$F$17))</f>
        <v/>
      </c>
      <c r="Q70" s="224" t="str">
        <f>IF($O70="","",IF($O70&lt;=発電計画!$E$28,0,9.8*$E70*$L70*$P70))</f>
        <v/>
      </c>
      <c r="R70" s="224" t="str">
        <f t="shared" si="50"/>
        <v/>
      </c>
      <c r="S70" s="207" t="str">
        <f>IF(D70="","",(D70*B70+SUM($D71:D$393))/(D70*365))</f>
        <v/>
      </c>
      <c r="T70" s="208"/>
    </row>
    <row r="71" spans="2:20">
      <c r="B71" s="80">
        <v>43</v>
      </c>
      <c r="C71" s="189" t="str">
        <f>流量データ!$R53</f>
        <v/>
      </c>
      <c r="D71" s="189" t="str">
        <f>IF(AND($C71="",発電計画!$E$33=""),"",MAX(0,$C71-発電計画!$E$33))</f>
        <v/>
      </c>
      <c r="E71" s="189" t="str">
        <f>IF($D71="","",IF(発電計画!$E$19&gt;$D71,$D71,発電計画!$E$19))</f>
        <v/>
      </c>
      <c r="F71" s="27" t="str">
        <f>IF(発電計画!$E$30="","",ROUND((発電計画!$E$30*((E71/発電計画!$E$19)^2)/1000),3))</f>
        <v/>
      </c>
      <c r="G71" s="28">
        <f t="shared" si="51"/>
        <v>0.05</v>
      </c>
      <c r="H71" s="27" t="str">
        <f>IF(発電計画!$E$31="","",ROUND((発電計画!$E$31*((E71/発電計画!$E$19)^2)/200),3))</f>
        <v/>
      </c>
      <c r="I71" s="27" t="str">
        <f>IF(発電計画!$E$32="","",ROUND((発電計画!$E$32*((E71/発電計画!$E$19)^2)/1000),3))</f>
        <v/>
      </c>
      <c r="J71" s="28">
        <f t="shared" si="52"/>
        <v>0.5</v>
      </c>
      <c r="K71" s="27">
        <f t="shared" si="49"/>
        <v>0.55000000000000004</v>
      </c>
      <c r="L71" s="27">
        <f>発電計画!$E$15-$K$29</f>
        <v>-0.55000000000000004</v>
      </c>
      <c r="M71" s="27" t="str">
        <f>IF(発電計画!$E$19="","",9.8*発電計画!$E$19*$L71)</f>
        <v/>
      </c>
      <c r="N71" s="27" t="str">
        <f>IF(発電計画!$E$20="","",9.8*発電計画!$E$20*$L71)</f>
        <v/>
      </c>
      <c r="O71" s="206" t="str">
        <f>IF(AND($E71="",発電計画!$E$19=""),"",$E71/発電計画!$E$19)</f>
        <v/>
      </c>
      <c r="P71" s="331" t="str" cm="1">
        <f t="array" ref="P71">IF($O71="","",発電計画!$E$27*_xlfn.IFS($O71&gt;=相対合成効率!$C$14,相対合成効率!$F$14,$O71&gt;=相対合成効率!$C$15,相対合成効率!$F$15,$O71&gt;=相対合成効率!$C$16,相対合成効率!$F$16,TRUE,相対合成効率!$F$17))</f>
        <v/>
      </c>
      <c r="Q71" s="224" t="str">
        <f>IF($O71="","",IF($O71&lt;=発電計画!$E$28,0,9.8*$E71*$L71*$P71))</f>
        <v/>
      </c>
      <c r="R71" s="224" t="str">
        <f t="shared" si="50"/>
        <v/>
      </c>
      <c r="S71" s="207" t="str">
        <f>IF(D71="","",(D71*B71+SUM($D72:D$393))/(D71*365))</f>
        <v/>
      </c>
      <c r="T71" s="208"/>
    </row>
    <row r="72" spans="2:20">
      <c r="B72" s="80">
        <v>44</v>
      </c>
      <c r="C72" s="189" t="str">
        <f>流量データ!$R54</f>
        <v/>
      </c>
      <c r="D72" s="189" t="str">
        <f>IF(AND($C72="",発電計画!$E$33=""),"",MAX(0,$C72-発電計画!$E$33))</f>
        <v/>
      </c>
      <c r="E72" s="189" t="str">
        <f>IF($D72="","",IF(発電計画!$E$19&gt;$D72,$D72,発電計画!$E$19))</f>
        <v/>
      </c>
      <c r="F72" s="27" t="str">
        <f>IF(発電計画!$E$30="","",ROUND((発電計画!$E$30*((E72/発電計画!$E$19)^2)/1000),3))</f>
        <v/>
      </c>
      <c r="G72" s="28">
        <f t="shared" si="51"/>
        <v>0.05</v>
      </c>
      <c r="H72" s="27" t="str">
        <f>IF(発電計画!$E$31="","",ROUND((発電計画!$E$31*((E72/発電計画!$E$19)^2)/200),3))</f>
        <v/>
      </c>
      <c r="I72" s="27" t="str">
        <f>IF(発電計画!$E$32="","",ROUND((発電計画!$E$32*((E72/発電計画!$E$19)^2)/1000),3))</f>
        <v/>
      </c>
      <c r="J72" s="28">
        <f t="shared" si="52"/>
        <v>0.5</v>
      </c>
      <c r="K72" s="27">
        <f t="shared" si="49"/>
        <v>0.55000000000000004</v>
      </c>
      <c r="L72" s="27">
        <f>発電計画!$E$15-$K$29</f>
        <v>-0.55000000000000004</v>
      </c>
      <c r="M72" s="27" t="str">
        <f>IF(発電計画!$E$19="","",9.8*発電計画!$E$19*$L72)</f>
        <v/>
      </c>
      <c r="N72" s="27" t="str">
        <f>IF(発電計画!$E$20="","",9.8*発電計画!$E$20*$L72)</f>
        <v/>
      </c>
      <c r="O72" s="206" t="str">
        <f>IF(AND($E72="",発電計画!$E$19=""),"",$E72/発電計画!$E$19)</f>
        <v/>
      </c>
      <c r="P72" s="331" t="str" cm="1">
        <f t="array" ref="P72">IF($O72="","",発電計画!$E$27*_xlfn.IFS($O72&gt;=相対合成効率!$C$14,相対合成効率!$F$14,$O72&gt;=相対合成効率!$C$15,相対合成効率!$F$15,$O72&gt;=相対合成効率!$C$16,相対合成効率!$F$16,TRUE,相対合成効率!$F$17))</f>
        <v/>
      </c>
      <c r="Q72" s="224" t="str">
        <f>IF($O72="","",IF($O72&lt;=発電計画!$E$28,0,9.8*$E72*$L72*$P72))</f>
        <v/>
      </c>
      <c r="R72" s="224" t="str">
        <f t="shared" si="50"/>
        <v/>
      </c>
      <c r="S72" s="207" t="str">
        <f>IF(D72="","",(D72*B72+SUM($D73:D$393))/(D72*365))</f>
        <v/>
      </c>
      <c r="T72" s="208"/>
    </row>
    <row r="73" spans="2:20">
      <c r="B73" s="80">
        <v>45</v>
      </c>
      <c r="C73" s="189" t="str">
        <f>流量データ!$R55</f>
        <v/>
      </c>
      <c r="D73" s="189" t="str">
        <f>IF(AND($C73="",発電計画!$E$33=""),"",MAX(0,$C73-発電計画!$E$33))</f>
        <v/>
      </c>
      <c r="E73" s="189" t="str">
        <f>IF($D73="","",IF(発電計画!$E$19&gt;$D73,$D73,発電計画!$E$19))</f>
        <v/>
      </c>
      <c r="F73" s="27" t="str">
        <f>IF(発電計画!$E$30="","",ROUND((発電計画!$E$30*((E73/発電計画!$E$19)^2)/1000),3))</f>
        <v/>
      </c>
      <c r="G73" s="28">
        <f t="shared" si="51"/>
        <v>0.05</v>
      </c>
      <c r="H73" s="27" t="str">
        <f>IF(発電計画!$E$31="","",ROUND((発電計画!$E$31*((E73/発電計画!$E$19)^2)/200),3))</f>
        <v/>
      </c>
      <c r="I73" s="27" t="str">
        <f>IF(発電計画!$E$32="","",ROUND((発電計画!$E$32*((E73/発電計画!$E$19)^2)/1000),3))</f>
        <v/>
      </c>
      <c r="J73" s="28">
        <f t="shared" si="52"/>
        <v>0.5</v>
      </c>
      <c r="K73" s="27">
        <f t="shared" si="49"/>
        <v>0.55000000000000004</v>
      </c>
      <c r="L73" s="27">
        <f>発電計画!$E$15-$K$29</f>
        <v>-0.55000000000000004</v>
      </c>
      <c r="M73" s="27" t="str">
        <f>IF(発電計画!$E$19="","",9.8*発電計画!$E$19*$L73)</f>
        <v/>
      </c>
      <c r="N73" s="27" t="str">
        <f>IF(発電計画!$E$20="","",9.8*発電計画!$E$20*$L73)</f>
        <v/>
      </c>
      <c r="O73" s="206" t="str">
        <f>IF(AND($E73="",発電計画!$E$19=""),"",$E73/発電計画!$E$19)</f>
        <v/>
      </c>
      <c r="P73" s="331" t="str" cm="1">
        <f t="array" ref="P73">IF($O73="","",発電計画!$E$27*_xlfn.IFS($O73&gt;=相対合成効率!$C$14,相対合成効率!$F$14,$O73&gt;=相対合成効率!$C$15,相対合成効率!$F$15,$O73&gt;=相対合成効率!$C$16,相対合成効率!$F$16,TRUE,相対合成効率!$F$17))</f>
        <v/>
      </c>
      <c r="Q73" s="224" t="str">
        <f>IF($O73="","",IF($O73&lt;=発電計画!$E$28,0,9.8*$E73*$L73*$P73))</f>
        <v/>
      </c>
      <c r="R73" s="224" t="str">
        <f t="shared" si="50"/>
        <v/>
      </c>
      <c r="S73" s="207" t="str">
        <f>IF(D73="","",(D73*B73+SUM($D74:D$393))/(D73*365))</f>
        <v/>
      </c>
      <c r="T73" s="208"/>
    </row>
    <row r="74" spans="2:20">
      <c r="B74" s="80">
        <v>46</v>
      </c>
      <c r="C74" s="189" t="str">
        <f>流量データ!$R56</f>
        <v/>
      </c>
      <c r="D74" s="189" t="str">
        <f>IF(AND($C74="",発電計画!$E$33=""),"",MAX(0,$C74-発電計画!$E$33))</f>
        <v/>
      </c>
      <c r="E74" s="189" t="str">
        <f>IF($D74="","",IF(発電計画!$E$19&gt;$D74,$D74,発電計画!$E$19))</f>
        <v/>
      </c>
      <c r="F74" s="27" t="str">
        <f>IF(発電計画!$E$30="","",ROUND((発電計画!$E$30*((E74/発電計画!$E$19)^2)/1000),3))</f>
        <v/>
      </c>
      <c r="G74" s="28">
        <f t="shared" si="51"/>
        <v>0.05</v>
      </c>
      <c r="H74" s="27" t="str">
        <f>IF(発電計画!$E$31="","",ROUND((発電計画!$E$31*((E74/発電計画!$E$19)^2)/200),3))</f>
        <v/>
      </c>
      <c r="I74" s="27" t="str">
        <f>IF(発電計画!$E$32="","",ROUND((発電計画!$E$32*((E74/発電計画!$E$19)^2)/1000),3))</f>
        <v/>
      </c>
      <c r="J74" s="28">
        <f t="shared" si="52"/>
        <v>0.5</v>
      </c>
      <c r="K74" s="27">
        <f t="shared" si="49"/>
        <v>0.55000000000000004</v>
      </c>
      <c r="L74" s="27">
        <f>発電計画!$E$15-$K$29</f>
        <v>-0.55000000000000004</v>
      </c>
      <c r="M74" s="27" t="str">
        <f>IF(発電計画!$E$19="","",9.8*発電計画!$E$19*$L74)</f>
        <v/>
      </c>
      <c r="N74" s="27" t="str">
        <f>IF(発電計画!$E$20="","",9.8*発電計画!$E$20*$L74)</f>
        <v/>
      </c>
      <c r="O74" s="206" t="str">
        <f>IF(AND($E74="",発電計画!$E$19=""),"",$E74/発電計画!$E$19)</f>
        <v/>
      </c>
      <c r="P74" s="331" t="str" cm="1">
        <f t="array" ref="P74">IF($O74="","",発電計画!$E$27*_xlfn.IFS($O74&gt;=相対合成効率!$C$14,相対合成効率!$F$14,$O74&gt;=相対合成効率!$C$15,相対合成効率!$F$15,$O74&gt;=相対合成効率!$C$16,相対合成効率!$F$16,TRUE,相対合成効率!$F$17))</f>
        <v/>
      </c>
      <c r="Q74" s="224" t="str">
        <f>IF($O74="","",IF($O74&lt;=発電計画!$E$28,0,9.8*$E74*$L74*$P74))</f>
        <v/>
      </c>
      <c r="R74" s="224" t="str">
        <f t="shared" si="50"/>
        <v/>
      </c>
      <c r="S74" s="207" t="str">
        <f>IF(D74="","",(D74*B74+SUM($D75:D$393))/(D74*365))</f>
        <v/>
      </c>
      <c r="T74" s="208"/>
    </row>
    <row r="75" spans="2:20">
      <c r="B75" s="80">
        <v>47</v>
      </c>
      <c r="C75" s="189" t="str">
        <f>流量データ!$R57</f>
        <v/>
      </c>
      <c r="D75" s="189" t="str">
        <f>IF(AND($C75="",発電計画!$E$33=""),"",MAX(0,$C75-発電計画!$E$33))</f>
        <v/>
      </c>
      <c r="E75" s="189" t="str">
        <f>IF($D75="","",IF(発電計画!$E$19&gt;$D75,$D75,発電計画!$E$19))</f>
        <v/>
      </c>
      <c r="F75" s="27" t="str">
        <f>IF(発電計画!$E$30="","",ROUND((発電計画!$E$30*((E75/発電計画!$E$19)^2)/1000),3))</f>
        <v/>
      </c>
      <c r="G75" s="28">
        <f t="shared" si="51"/>
        <v>0.05</v>
      </c>
      <c r="H75" s="27" t="str">
        <f>IF(発電計画!$E$31="","",ROUND((発電計画!$E$31*((E75/発電計画!$E$19)^2)/200),3))</f>
        <v/>
      </c>
      <c r="I75" s="27" t="str">
        <f>IF(発電計画!$E$32="","",ROUND((発電計画!$E$32*((E75/発電計画!$E$19)^2)/1000),3))</f>
        <v/>
      </c>
      <c r="J75" s="28">
        <f t="shared" si="52"/>
        <v>0.5</v>
      </c>
      <c r="K75" s="27">
        <f t="shared" si="49"/>
        <v>0.55000000000000004</v>
      </c>
      <c r="L75" s="27">
        <f>発電計画!$E$15-$K$29</f>
        <v>-0.55000000000000004</v>
      </c>
      <c r="M75" s="27" t="str">
        <f>IF(発電計画!$E$19="","",9.8*発電計画!$E$19*$L75)</f>
        <v/>
      </c>
      <c r="N75" s="27" t="str">
        <f>IF(発電計画!$E$20="","",9.8*発電計画!$E$20*$L75)</f>
        <v/>
      </c>
      <c r="O75" s="206" t="str">
        <f>IF(AND($E75="",発電計画!$E$19=""),"",$E75/発電計画!$E$19)</f>
        <v/>
      </c>
      <c r="P75" s="331" t="str" cm="1">
        <f t="array" ref="P75">IF($O75="","",発電計画!$E$27*_xlfn.IFS($O75&gt;=相対合成効率!$C$14,相対合成効率!$F$14,$O75&gt;=相対合成効率!$C$15,相対合成効率!$F$15,$O75&gt;=相対合成効率!$C$16,相対合成効率!$F$16,TRUE,相対合成効率!$F$17))</f>
        <v/>
      </c>
      <c r="Q75" s="224" t="str">
        <f>IF($O75="","",IF($O75&lt;=発電計画!$E$28,0,9.8*$E75*$L75*$P75))</f>
        <v/>
      </c>
      <c r="R75" s="224" t="str">
        <f t="shared" si="50"/>
        <v/>
      </c>
      <c r="S75" s="207" t="str">
        <f>IF(D75="","",(D75*B75+SUM($D76:D$393))/(D75*365))</f>
        <v/>
      </c>
      <c r="T75" s="208"/>
    </row>
    <row r="76" spans="2:20">
      <c r="B76" s="80">
        <v>48</v>
      </c>
      <c r="C76" s="189" t="str">
        <f>流量データ!$R58</f>
        <v/>
      </c>
      <c r="D76" s="189" t="str">
        <f>IF(AND($C76="",発電計画!$E$33=""),"",MAX(0,$C76-発電計画!$E$33))</f>
        <v/>
      </c>
      <c r="E76" s="189" t="str">
        <f>IF($D76="","",IF(発電計画!$E$19&gt;$D76,$D76,発電計画!$E$19))</f>
        <v/>
      </c>
      <c r="F76" s="27" t="str">
        <f>IF(発電計画!$E$30="","",ROUND((発電計画!$E$30*((E76/発電計画!$E$19)^2)/1000),3))</f>
        <v/>
      </c>
      <c r="G76" s="28">
        <f t="shared" si="51"/>
        <v>0.05</v>
      </c>
      <c r="H76" s="27" t="str">
        <f>IF(発電計画!$E$31="","",ROUND((発電計画!$E$31*((E76/発電計画!$E$19)^2)/200),3))</f>
        <v/>
      </c>
      <c r="I76" s="27" t="str">
        <f>IF(発電計画!$E$32="","",ROUND((発電計画!$E$32*((E76/発電計画!$E$19)^2)/1000),3))</f>
        <v/>
      </c>
      <c r="J76" s="28">
        <f t="shared" si="52"/>
        <v>0.5</v>
      </c>
      <c r="K76" s="27">
        <f t="shared" si="49"/>
        <v>0.55000000000000004</v>
      </c>
      <c r="L76" s="27">
        <f>発電計画!$E$15-$K$29</f>
        <v>-0.55000000000000004</v>
      </c>
      <c r="M76" s="27" t="str">
        <f>IF(発電計画!$E$19="","",9.8*発電計画!$E$19*$L76)</f>
        <v/>
      </c>
      <c r="N76" s="27" t="str">
        <f>IF(発電計画!$E$20="","",9.8*発電計画!$E$20*$L76)</f>
        <v/>
      </c>
      <c r="O76" s="206" t="str">
        <f>IF(AND($E76="",発電計画!$E$19=""),"",$E76/発電計画!$E$19)</f>
        <v/>
      </c>
      <c r="P76" s="331" t="str" cm="1">
        <f t="array" ref="P76">IF($O76="","",発電計画!$E$27*_xlfn.IFS($O76&gt;=相対合成効率!$C$14,相対合成効率!$F$14,$O76&gt;=相対合成効率!$C$15,相対合成効率!$F$15,$O76&gt;=相対合成効率!$C$16,相対合成効率!$F$16,TRUE,相対合成効率!$F$17))</f>
        <v/>
      </c>
      <c r="Q76" s="224" t="str">
        <f>IF($O76="","",IF($O76&lt;=発電計画!$E$28,0,9.8*$E76*$L76*$P76))</f>
        <v/>
      </c>
      <c r="R76" s="224" t="str">
        <f t="shared" si="50"/>
        <v/>
      </c>
      <c r="S76" s="207" t="str">
        <f>IF(D76="","",(D76*B76+SUM($D77:D$393))/(D76*365))</f>
        <v/>
      </c>
      <c r="T76" s="208"/>
    </row>
    <row r="77" spans="2:20">
      <c r="B77" s="80">
        <v>49</v>
      </c>
      <c r="C77" s="189" t="str">
        <f>流量データ!$R59</f>
        <v/>
      </c>
      <c r="D77" s="189" t="str">
        <f>IF(AND($C77="",発電計画!$E$33=""),"",MAX(0,$C77-発電計画!$E$33))</f>
        <v/>
      </c>
      <c r="E77" s="189" t="str">
        <f>IF($D77="","",IF(発電計画!$E$19&gt;$D77,$D77,発電計画!$E$19))</f>
        <v/>
      </c>
      <c r="F77" s="27" t="str">
        <f>IF(発電計画!$E$30="","",ROUND((発電計画!$E$30*((E77/発電計画!$E$19)^2)/1000),3))</f>
        <v/>
      </c>
      <c r="G77" s="28">
        <f t="shared" si="51"/>
        <v>0.05</v>
      </c>
      <c r="H77" s="27" t="str">
        <f>IF(発電計画!$E$31="","",ROUND((発電計画!$E$31*((E77/発電計画!$E$19)^2)/200),3))</f>
        <v/>
      </c>
      <c r="I77" s="27" t="str">
        <f>IF(発電計画!$E$32="","",ROUND((発電計画!$E$32*((E77/発電計画!$E$19)^2)/1000),3))</f>
        <v/>
      </c>
      <c r="J77" s="28">
        <f t="shared" si="52"/>
        <v>0.5</v>
      </c>
      <c r="K77" s="27">
        <f t="shared" si="49"/>
        <v>0.55000000000000004</v>
      </c>
      <c r="L77" s="27">
        <f>発電計画!$E$15-$K$29</f>
        <v>-0.55000000000000004</v>
      </c>
      <c r="M77" s="27" t="str">
        <f>IF(発電計画!$E$19="","",9.8*発電計画!$E$19*$L77)</f>
        <v/>
      </c>
      <c r="N77" s="27" t="str">
        <f>IF(発電計画!$E$20="","",9.8*発電計画!$E$20*$L77)</f>
        <v/>
      </c>
      <c r="O77" s="206" t="str">
        <f>IF(AND($E77="",発電計画!$E$19=""),"",$E77/発電計画!$E$19)</f>
        <v/>
      </c>
      <c r="P77" s="331" t="str" cm="1">
        <f t="array" ref="P77">IF($O77="","",発電計画!$E$27*_xlfn.IFS($O77&gt;=相対合成効率!$C$14,相対合成効率!$F$14,$O77&gt;=相対合成効率!$C$15,相対合成効率!$F$15,$O77&gt;=相対合成効率!$C$16,相対合成効率!$F$16,TRUE,相対合成効率!$F$17))</f>
        <v/>
      </c>
      <c r="Q77" s="224" t="str">
        <f>IF($O77="","",IF($O77&lt;=発電計画!$E$28,0,9.8*$E77*$L77*$P77))</f>
        <v/>
      </c>
      <c r="R77" s="224" t="str">
        <f t="shared" si="50"/>
        <v/>
      </c>
      <c r="S77" s="207" t="str">
        <f>IF(D77="","",(D77*B77+SUM($D78:D$393))/(D77*365))</f>
        <v/>
      </c>
      <c r="T77" s="208"/>
    </row>
    <row r="78" spans="2:20">
      <c r="B78" s="80">
        <v>50</v>
      </c>
      <c r="C78" s="189" t="str">
        <f>流量データ!$R60</f>
        <v/>
      </c>
      <c r="D78" s="189" t="str">
        <f>IF(AND($C78="",発電計画!$E$33=""),"",MAX(0,$C78-発電計画!$E$33))</f>
        <v/>
      </c>
      <c r="E78" s="189" t="str">
        <f>IF($D78="","",IF(発電計画!$E$19&gt;$D78,$D78,発電計画!$E$19))</f>
        <v/>
      </c>
      <c r="F78" s="27" t="str">
        <f>IF(発電計画!$E$30="","",ROUND((発電計画!$E$30*((E78/発電計画!$E$19)^2)/1000),3))</f>
        <v/>
      </c>
      <c r="G78" s="28">
        <f t="shared" si="51"/>
        <v>0.05</v>
      </c>
      <c r="H78" s="27" t="str">
        <f>IF(発電計画!$E$31="","",ROUND((発電計画!$E$31*((E78/発電計画!$E$19)^2)/200),3))</f>
        <v/>
      </c>
      <c r="I78" s="27" t="str">
        <f>IF(発電計画!$E$32="","",ROUND((発電計画!$E$32*((E78/発電計画!$E$19)^2)/1000),3))</f>
        <v/>
      </c>
      <c r="J78" s="28">
        <f t="shared" si="52"/>
        <v>0.5</v>
      </c>
      <c r="K78" s="27">
        <f t="shared" si="49"/>
        <v>0.55000000000000004</v>
      </c>
      <c r="L78" s="27">
        <f>発電計画!$E$15-$K$29</f>
        <v>-0.55000000000000004</v>
      </c>
      <c r="M78" s="27" t="str">
        <f>IF(発電計画!$E$19="","",9.8*発電計画!$E$19*$L78)</f>
        <v/>
      </c>
      <c r="N78" s="27" t="str">
        <f>IF(発電計画!$E$20="","",9.8*発電計画!$E$20*$L78)</f>
        <v/>
      </c>
      <c r="O78" s="206" t="str">
        <f>IF(AND($E78="",発電計画!$E$19=""),"",$E78/発電計画!$E$19)</f>
        <v/>
      </c>
      <c r="P78" s="331" t="str" cm="1">
        <f t="array" ref="P78">IF($O78="","",発電計画!$E$27*_xlfn.IFS($O78&gt;=相対合成効率!$C$14,相対合成効率!$F$14,$O78&gt;=相対合成効率!$C$15,相対合成効率!$F$15,$O78&gt;=相対合成効率!$C$16,相対合成効率!$F$16,TRUE,相対合成効率!$F$17))</f>
        <v/>
      </c>
      <c r="Q78" s="224" t="str">
        <f>IF($O78="","",IF($O78&lt;=発電計画!$E$28,0,9.8*$E78*$L78*$P78))</f>
        <v/>
      </c>
      <c r="R78" s="224" t="str">
        <f t="shared" si="50"/>
        <v/>
      </c>
      <c r="S78" s="207" t="str">
        <f>IF(D78="","",(D78*B78+SUM($D79:D$393))/(D78*365))</f>
        <v/>
      </c>
      <c r="T78" s="208"/>
    </row>
    <row r="79" spans="2:20">
      <c r="B79" s="80">
        <v>51</v>
      </c>
      <c r="C79" s="189" t="str">
        <f>流量データ!$R61</f>
        <v/>
      </c>
      <c r="D79" s="189" t="str">
        <f>IF(AND($C79="",発電計画!$E$33=""),"",MAX(0,$C79-発電計画!$E$33))</f>
        <v/>
      </c>
      <c r="E79" s="189" t="str">
        <f>IF($D79="","",IF(発電計画!$E$19&gt;$D79,$D79,発電計画!$E$19))</f>
        <v/>
      </c>
      <c r="F79" s="27" t="str">
        <f>IF(発電計画!$E$30="","",ROUND((発電計画!$E$30*((E79/発電計画!$E$19)^2)/1000),3))</f>
        <v/>
      </c>
      <c r="G79" s="28">
        <f t="shared" si="51"/>
        <v>0.05</v>
      </c>
      <c r="H79" s="27" t="str">
        <f>IF(発電計画!$E$31="","",ROUND((発電計画!$E$31*((E79/発電計画!$E$19)^2)/200),3))</f>
        <v/>
      </c>
      <c r="I79" s="27" t="str">
        <f>IF(発電計画!$E$32="","",ROUND((発電計画!$E$32*((E79/発電計画!$E$19)^2)/1000),3))</f>
        <v/>
      </c>
      <c r="J79" s="28">
        <f t="shared" si="52"/>
        <v>0.5</v>
      </c>
      <c r="K79" s="27">
        <f t="shared" si="49"/>
        <v>0.55000000000000004</v>
      </c>
      <c r="L79" s="27">
        <f>発電計画!$E$15-$K$29</f>
        <v>-0.55000000000000004</v>
      </c>
      <c r="M79" s="27" t="str">
        <f>IF(発電計画!$E$19="","",9.8*発電計画!$E$19*$L79)</f>
        <v/>
      </c>
      <c r="N79" s="27" t="str">
        <f>IF(発電計画!$E$20="","",9.8*発電計画!$E$20*$L79)</f>
        <v/>
      </c>
      <c r="O79" s="206" t="str">
        <f>IF(AND($E79="",発電計画!$E$19=""),"",$E79/発電計画!$E$19)</f>
        <v/>
      </c>
      <c r="P79" s="331" t="str" cm="1">
        <f t="array" ref="P79">IF($O79="","",発電計画!$E$27*_xlfn.IFS($O79&gt;=相対合成効率!$C$14,相対合成効率!$F$14,$O79&gt;=相対合成効率!$C$15,相対合成効率!$F$15,$O79&gt;=相対合成効率!$C$16,相対合成効率!$F$16,TRUE,相対合成効率!$F$17))</f>
        <v/>
      </c>
      <c r="Q79" s="224" t="str">
        <f>IF($O79="","",IF($O79&lt;=発電計画!$E$28,0,9.8*$E79*$L79*$P79))</f>
        <v/>
      </c>
      <c r="R79" s="224" t="str">
        <f t="shared" si="50"/>
        <v/>
      </c>
      <c r="S79" s="207" t="str">
        <f>IF(D79="","",(D79*B79+SUM($D80:D$393))/(D79*365))</f>
        <v/>
      </c>
      <c r="T79" s="208"/>
    </row>
    <row r="80" spans="2:20">
      <c r="B80" s="80">
        <v>52</v>
      </c>
      <c r="C80" s="189" t="str">
        <f>流量データ!$R62</f>
        <v/>
      </c>
      <c r="D80" s="189" t="str">
        <f>IF(AND($C80="",発電計画!$E$33=""),"",MAX(0,$C80-発電計画!$E$33))</f>
        <v/>
      </c>
      <c r="E80" s="189" t="str">
        <f>IF($D80="","",IF(発電計画!$E$19&gt;$D80,$D80,発電計画!$E$19))</f>
        <v/>
      </c>
      <c r="F80" s="27" t="str">
        <f>IF(発電計画!$E$30="","",ROUND((発電計画!$E$30*((E80/発電計画!$E$19)^2)/1000),3))</f>
        <v/>
      </c>
      <c r="G80" s="28">
        <f t="shared" si="51"/>
        <v>0.05</v>
      </c>
      <c r="H80" s="27" t="str">
        <f>IF(発電計画!$E$31="","",ROUND((発電計画!$E$31*((E80/発電計画!$E$19)^2)/200),3))</f>
        <v/>
      </c>
      <c r="I80" s="27" t="str">
        <f>IF(発電計画!$E$32="","",ROUND((発電計画!$E$32*((E80/発電計画!$E$19)^2)/1000),3))</f>
        <v/>
      </c>
      <c r="J80" s="28">
        <f t="shared" si="52"/>
        <v>0.5</v>
      </c>
      <c r="K80" s="27">
        <f t="shared" si="49"/>
        <v>0.55000000000000004</v>
      </c>
      <c r="L80" s="27">
        <f>発電計画!$E$15-$K$29</f>
        <v>-0.55000000000000004</v>
      </c>
      <c r="M80" s="27" t="str">
        <f>IF(発電計画!$E$19="","",9.8*発電計画!$E$19*$L80)</f>
        <v/>
      </c>
      <c r="N80" s="27" t="str">
        <f>IF(発電計画!$E$20="","",9.8*発電計画!$E$20*$L80)</f>
        <v/>
      </c>
      <c r="O80" s="206" t="str">
        <f>IF(AND($E80="",発電計画!$E$19=""),"",$E80/発電計画!$E$19)</f>
        <v/>
      </c>
      <c r="P80" s="331" t="str" cm="1">
        <f t="array" ref="P80">IF($O80="","",発電計画!$E$27*_xlfn.IFS($O80&gt;=相対合成効率!$C$14,相対合成効率!$F$14,$O80&gt;=相対合成効率!$C$15,相対合成効率!$F$15,$O80&gt;=相対合成効率!$C$16,相対合成効率!$F$16,TRUE,相対合成効率!$F$17))</f>
        <v/>
      </c>
      <c r="Q80" s="224" t="str">
        <f>IF($O80="","",IF($O80&lt;=発電計画!$E$28,0,9.8*$E80*$L80*$P80))</f>
        <v/>
      </c>
      <c r="R80" s="224" t="str">
        <f t="shared" si="50"/>
        <v/>
      </c>
      <c r="S80" s="207" t="str">
        <f>IF(D80="","",(D80*B80+SUM($D81:D$393))/(D80*365))</f>
        <v/>
      </c>
      <c r="T80" s="208"/>
    </row>
    <row r="81" spans="2:20">
      <c r="B81" s="80">
        <v>53</v>
      </c>
      <c r="C81" s="189" t="str">
        <f>流量データ!$R63</f>
        <v/>
      </c>
      <c r="D81" s="189" t="str">
        <f>IF(AND($C81="",発電計画!$E$33=""),"",MAX(0,$C81-発電計画!$E$33))</f>
        <v/>
      </c>
      <c r="E81" s="189" t="str">
        <f>IF($D81="","",IF(発電計画!$E$19&gt;$D81,$D81,発電計画!$E$19))</f>
        <v/>
      </c>
      <c r="F81" s="27" t="str">
        <f>IF(発電計画!$E$30="","",ROUND((発電計画!$E$30*((E81/発電計画!$E$19)^2)/1000),3))</f>
        <v/>
      </c>
      <c r="G81" s="28">
        <f t="shared" si="51"/>
        <v>0.05</v>
      </c>
      <c r="H81" s="27" t="str">
        <f>IF(発電計画!$E$31="","",ROUND((発電計画!$E$31*((E81/発電計画!$E$19)^2)/200),3))</f>
        <v/>
      </c>
      <c r="I81" s="27" t="str">
        <f>IF(発電計画!$E$32="","",ROUND((発電計画!$E$32*((E81/発電計画!$E$19)^2)/1000),3))</f>
        <v/>
      </c>
      <c r="J81" s="28">
        <f t="shared" si="52"/>
        <v>0.5</v>
      </c>
      <c r="K81" s="27">
        <f t="shared" si="49"/>
        <v>0.55000000000000004</v>
      </c>
      <c r="L81" s="27">
        <f>発電計画!$E$15-$K$29</f>
        <v>-0.55000000000000004</v>
      </c>
      <c r="M81" s="27" t="str">
        <f>IF(発電計画!$E$19="","",9.8*発電計画!$E$19*$L81)</f>
        <v/>
      </c>
      <c r="N81" s="27" t="str">
        <f>IF(発電計画!$E$20="","",9.8*発電計画!$E$20*$L81)</f>
        <v/>
      </c>
      <c r="O81" s="206" t="str">
        <f>IF(AND($E81="",発電計画!$E$19=""),"",$E81/発電計画!$E$19)</f>
        <v/>
      </c>
      <c r="P81" s="331" t="str" cm="1">
        <f t="array" ref="P81">IF($O81="","",発電計画!$E$27*_xlfn.IFS($O81&gt;=相対合成効率!$C$14,相対合成効率!$F$14,$O81&gt;=相対合成効率!$C$15,相対合成効率!$F$15,$O81&gt;=相対合成効率!$C$16,相対合成効率!$F$16,TRUE,相対合成効率!$F$17))</f>
        <v/>
      </c>
      <c r="Q81" s="224" t="str">
        <f>IF($O81="","",IF($O81&lt;=発電計画!$E$28,0,9.8*$E81*$L81*$P81))</f>
        <v/>
      </c>
      <c r="R81" s="224" t="str">
        <f t="shared" si="50"/>
        <v/>
      </c>
      <c r="S81" s="207" t="str">
        <f>IF(D81="","",(D81*B81+SUM($D82:D$393))/(D81*365))</f>
        <v/>
      </c>
      <c r="T81" s="208"/>
    </row>
    <row r="82" spans="2:20">
      <c r="B82" s="80">
        <v>54</v>
      </c>
      <c r="C82" s="189" t="str">
        <f>流量データ!$R64</f>
        <v/>
      </c>
      <c r="D82" s="189" t="str">
        <f>IF(AND($C82="",発電計画!$E$33=""),"",MAX(0,$C82-発電計画!$E$33))</f>
        <v/>
      </c>
      <c r="E82" s="189" t="str">
        <f>IF($D82="","",IF(発電計画!$E$19&gt;$D82,$D82,発電計画!$E$19))</f>
        <v/>
      </c>
      <c r="F82" s="27" t="str">
        <f>IF(発電計画!$E$30="","",ROUND((発電計画!$E$30*((E82/発電計画!$E$19)^2)/1000),3))</f>
        <v/>
      </c>
      <c r="G82" s="28">
        <f t="shared" si="51"/>
        <v>0.05</v>
      </c>
      <c r="H82" s="27" t="str">
        <f>IF(発電計画!$E$31="","",ROUND((発電計画!$E$31*((E82/発電計画!$E$19)^2)/200),3))</f>
        <v/>
      </c>
      <c r="I82" s="27" t="str">
        <f>IF(発電計画!$E$32="","",ROUND((発電計画!$E$32*((E82/発電計画!$E$19)^2)/1000),3))</f>
        <v/>
      </c>
      <c r="J82" s="28">
        <f t="shared" si="52"/>
        <v>0.5</v>
      </c>
      <c r="K82" s="27">
        <f t="shared" si="49"/>
        <v>0.55000000000000004</v>
      </c>
      <c r="L82" s="27">
        <f>発電計画!$E$15-$K$29</f>
        <v>-0.55000000000000004</v>
      </c>
      <c r="M82" s="27" t="str">
        <f>IF(発電計画!$E$19="","",9.8*発電計画!$E$19*$L82)</f>
        <v/>
      </c>
      <c r="N82" s="27" t="str">
        <f>IF(発電計画!$E$20="","",9.8*発電計画!$E$20*$L82)</f>
        <v/>
      </c>
      <c r="O82" s="206" t="str">
        <f>IF(AND($E82="",発電計画!$E$19=""),"",$E82/発電計画!$E$19)</f>
        <v/>
      </c>
      <c r="P82" s="331" t="str" cm="1">
        <f t="array" ref="P82">IF($O82="","",発電計画!$E$27*_xlfn.IFS($O82&gt;=相対合成効率!$C$14,相対合成効率!$F$14,$O82&gt;=相対合成効率!$C$15,相対合成効率!$F$15,$O82&gt;=相対合成効率!$C$16,相対合成効率!$F$16,TRUE,相対合成効率!$F$17))</f>
        <v/>
      </c>
      <c r="Q82" s="224" t="str">
        <f>IF($O82="","",IF($O82&lt;=発電計画!$E$28,0,9.8*$E82*$L82*$P82))</f>
        <v/>
      </c>
      <c r="R82" s="224" t="str">
        <f t="shared" si="50"/>
        <v/>
      </c>
      <c r="S82" s="207" t="str">
        <f>IF(D82="","",(D82*B82+SUM($D83:D$393))/(D82*365))</f>
        <v/>
      </c>
      <c r="T82" s="208"/>
    </row>
    <row r="83" spans="2:20">
      <c r="B83" s="80">
        <v>55</v>
      </c>
      <c r="C83" s="189" t="str">
        <f>流量データ!$R65</f>
        <v/>
      </c>
      <c r="D83" s="189" t="str">
        <f>IF(AND($C83="",発電計画!$E$33=""),"",MAX(0,$C83-発電計画!$E$33))</f>
        <v/>
      </c>
      <c r="E83" s="189" t="str">
        <f>IF($D83="","",IF(発電計画!$E$19&gt;$D83,$D83,発電計画!$E$19))</f>
        <v/>
      </c>
      <c r="F83" s="27" t="str">
        <f>IF(発電計画!$E$30="","",ROUND((発電計画!$E$30*((E83/発電計画!$E$19)^2)/1000),3))</f>
        <v/>
      </c>
      <c r="G83" s="28">
        <f t="shared" si="51"/>
        <v>0.05</v>
      </c>
      <c r="H83" s="27" t="str">
        <f>IF(発電計画!$E$31="","",ROUND((発電計画!$E$31*((E83/発電計画!$E$19)^2)/200),3))</f>
        <v/>
      </c>
      <c r="I83" s="27" t="str">
        <f>IF(発電計画!$E$32="","",ROUND((発電計画!$E$32*((E83/発電計画!$E$19)^2)/1000),3))</f>
        <v/>
      </c>
      <c r="J83" s="28">
        <f t="shared" si="52"/>
        <v>0.5</v>
      </c>
      <c r="K83" s="27">
        <f t="shared" si="49"/>
        <v>0.55000000000000004</v>
      </c>
      <c r="L83" s="27">
        <f>発電計画!$E$15-$K$29</f>
        <v>-0.55000000000000004</v>
      </c>
      <c r="M83" s="27" t="str">
        <f>IF(発電計画!$E$19="","",9.8*発電計画!$E$19*$L83)</f>
        <v/>
      </c>
      <c r="N83" s="27" t="str">
        <f>IF(発電計画!$E$20="","",9.8*発電計画!$E$20*$L83)</f>
        <v/>
      </c>
      <c r="O83" s="206" t="str">
        <f>IF(AND($E83="",発電計画!$E$19=""),"",$E83/発電計画!$E$19)</f>
        <v/>
      </c>
      <c r="P83" s="331" t="str" cm="1">
        <f t="array" ref="P83">IF($O83="","",発電計画!$E$27*_xlfn.IFS($O83&gt;=相対合成効率!$C$14,相対合成効率!$F$14,$O83&gt;=相対合成効率!$C$15,相対合成効率!$F$15,$O83&gt;=相対合成効率!$C$16,相対合成効率!$F$16,TRUE,相対合成効率!$F$17))</f>
        <v/>
      </c>
      <c r="Q83" s="224" t="str">
        <f>IF($O83="","",IF($O83&lt;=発電計画!$E$28,0,9.8*$E83*$L83*$P83))</f>
        <v/>
      </c>
      <c r="R83" s="224" t="str">
        <f t="shared" si="50"/>
        <v/>
      </c>
      <c r="S83" s="207" t="str">
        <f>IF(D83="","",(D83*B83+SUM($D84:D$393))/(D83*365))</f>
        <v/>
      </c>
      <c r="T83" s="208"/>
    </row>
    <row r="84" spans="2:20">
      <c r="B84" s="80">
        <v>56</v>
      </c>
      <c r="C84" s="189" t="str">
        <f>流量データ!$R66</f>
        <v/>
      </c>
      <c r="D84" s="189" t="str">
        <f>IF(AND($C84="",発電計画!$E$33=""),"",MAX(0,$C84-発電計画!$E$33))</f>
        <v/>
      </c>
      <c r="E84" s="189" t="str">
        <f>IF($D84="","",IF(発電計画!$E$19&gt;$D84,$D84,発電計画!$E$19))</f>
        <v/>
      </c>
      <c r="F84" s="27" t="str">
        <f>IF(発電計画!$E$30="","",ROUND((発電計画!$E$30*((E84/発電計画!$E$19)^2)/1000),3))</f>
        <v/>
      </c>
      <c r="G84" s="28">
        <f t="shared" si="51"/>
        <v>0.05</v>
      </c>
      <c r="H84" s="27" t="str">
        <f>IF(発電計画!$E$31="","",ROUND((発電計画!$E$31*((E84/発電計画!$E$19)^2)/200),3))</f>
        <v/>
      </c>
      <c r="I84" s="27" t="str">
        <f>IF(発電計画!$E$32="","",ROUND((発電計画!$E$32*((E84/発電計画!$E$19)^2)/1000),3))</f>
        <v/>
      </c>
      <c r="J84" s="28">
        <f t="shared" si="52"/>
        <v>0.5</v>
      </c>
      <c r="K84" s="27">
        <f t="shared" si="49"/>
        <v>0.55000000000000004</v>
      </c>
      <c r="L84" s="27">
        <f>発電計画!$E$15-$K$29</f>
        <v>-0.55000000000000004</v>
      </c>
      <c r="M84" s="27" t="str">
        <f>IF(発電計画!$E$19="","",9.8*発電計画!$E$19*$L84)</f>
        <v/>
      </c>
      <c r="N84" s="27" t="str">
        <f>IF(発電計画!$E$20="","",9.8*発電計画!$E$20*$L84)</f>
        <v/>
      </c>
      <c r="O84" s="206" t="str">
        <f>IF(AND($E84="",発電計画!$E$19=""),"",$E84/発電計画!$E$19)</f>
        <v/>
      </c>
      <c r="P84" s="331" t="str" cm="1">
        <f t="array" ref="P84">IF($O84="","",発電計画!$E$27*_xlfn.IFS($O84&gt;=相対合成効率!$C$14,相対合成効率!$F$14,$O84&gt;=相対合成効率!$C$15,相対合成効率!$F$15,$O84&gt;=相対合成効率!$C$16,相対合成効率!$F$16,TRUE,相対合成効率!$F$17))</f>
        <v/>
      </c>
      <c r="Q84" s="224" t="str">
        <f>IF($O84="","",IF($O84&lt;=発電計画!$E$28,0,9.8*$E84*$L84*$P84))</f>
        <v/>
      </c>
      <c r="R84" s="224" t="str">
        <f t="shared" si="50"/>
        <v/>
      </c>
      <c r="S84" s="207" t="str">
        <f>IF(D84="","",(D84*B84+SUM($D85:D$393))/(D84*365))</f>
        <v/>
      </c>
      <c r="T84" s="208"/>
    </row>
    <row r="85" spans="2:20">
      <c r="B85" s="80">
        <v>57</v>
      </c>
      <c r="C85" s="189" t="str">
        <f>流量データ!$R67</f>
        <v/>
      </c>
      <c r="D85" s="189" t="str">
        <f>IF(AND($C85="",発電計画!$E$33=""),"",MAX(0,$C85-発電計画!$E$33))</f>
        <v/>
      </c>
      <c r="E85" s="189" t="str">
        <f>IF($D85="","",IF(発電計画!$E$19&gt;$D85,$D85,発電計画!$E$19))</f>
        <v/>
      </c>
      <c r="F85" s="27" t="str">
        <f>IF(発電計画!$E$30="","",ROUND((発電計画!$E$30*((E85/発電計画!$E$19)^2)/1000),3))</f>
        <v/>
      </c>
      <c r="G85" s="28">
        <f t="shared" si="51"/>
        <v>0.05</v>
      </c>
      <c r="H85" s="27" t="str">
        <f>IF(発電計画!$E$31="","",ROUND((発電計画!$E$31*((E85/発電計画!$E$19)^2)/200),3))</f>
        <v/>
      </c>
      <c r="I85" s="27" t="str">
        <f>IF(発電計画!$E$32="","",ROUND((発電計画!$E$32*((E85/発電計画!$E$19)^2)/1000),3))</f>
        <v/>
      </c>
      <c r="J85" s="28">
        <f t="shared" si="52"/>
        <v>0.5</v>
      </c>
      <c r="K85" s="27">
        <f t="shared" si="49"/>
        <v>0.55000000000000004</v>
      </c>
      <c r="L85" s="27">
        <f>発電計画!$E$15-$K$29</f>
        <v>-0.55000000000000004</v>
      </c>
      <c r="M85" s="27" t="str">
        <f>IF(発電計画!$E$19="","",9.8*発電計画!$E$19*$L85)</f>
        <v/>
      </c>
      <c r="N85" s="27" t="str">
        <f>IF(発電計画!$E$20="","",9.8*発電計画!$E$20*$L85)</f>
        <v/>
      </c>
      <c r="O85" s="206" t="str">
        <f>IF(AND($E85="",発電計画!$E$19=""),"",$E85/発電計画!$E$19)</f>
        <v/>
      </c>
      <c r="P85" s="331" t="str" cm="1">
        <f t="array" ref="P85">IF($O85="","",発電計画!$E$27*_xlfn.IFS($O85&gt;=相対合成効率!$C$14,相対合成効率!$F$14,$O85&gt;=相対合成効率!$C$15,相対合成効率!$F$15,$O85&gt;=相対合成効率!$C$16,相対合成効率!$F$16,TRUE,相対合成効率!$F$17))</f>
        <v/>
      </c>
      <c r="Q85" s="224" t="str">
        <f>IF($O85="","",IF($O85&lt;=発電計画!$E$28,0,9.8*$E85*$L85*$P85))</f>
        <v/>
      </c>
      <c r="R85" s="224" t="str">
        <f t="shared" si="50"/>
        <v/>
      </c>
      <c r="S85" s="207" t="str">
        <f>IF(D85="","",(D85*B85+SUM($D86:D$393))/(D85*365))</f>
        <v/>
      </c>
      <c r="T85" s="208"/>
    </row>
    <row r="86" spans="2:20">
      <c r="B86" s="80">
        <v>58</v>
      </c>
      <c r="C86" s="189" t="str">
        <f>流量データ!$R68</f>
        <v/>
      </c>
      <c r="D86" s="189" t="str">
        <f>IF(AND($C86="",発電計画!$E$33=""),"",MAX(0,$C86-発電計画!$E$33))</f>
        <v/>
      </c>
      <c r="E86" s="189" t="str">
        <f>IF($D86="","",IF(発電計画!$E$19&gt;$D86,$D86,発電計画!$E$19))</f>
        <v/>
      </c>
      <c r="F86" s="27" t="str">
        <f>IF(発電計画!$E$30="","",ROUND((発電計画!$E$30*((E86/発電計画!$E$19)^2)/1000),3))</f>
        <v/>
      </c>
      <c r="G86" s="28">
        <f t="shared" si="51"/>
        <v>0.05</v>
      </c>
      <c r="H86" s="27" t="str">
        <f>IF(発電計画!$E$31="","",ROUND((発電計画!$E$31*((E86/発電計画!$E$19)^2)/200),3))</f>
        <v/>
      </c>
      <c r="I86" s="27" t="str">
        <f>IF(発電計画!$E$32="","",ROUND((発電計画!$E$32*((E86/発電計画!$E$19)^2)/1000),3))</f>
        <v/>
      </c>
      <c r="J86" s="28">
        <f t="shared" si="52"/>
        <v>0.5</v>
      </c>
      <c r="K86" s="27">
        <f t="shared" si="49"/>
        <v>0.55000000000000004</v>
      </c>
      <c r="L86" s="27">
        <f>発電計画!$E$15-$K$29</f>
        <v>-0.55000000000000004</v>
      </c>
      <c r="M86" s="27" t="str">
        <f>IF(発電計画!$E$19="","",9.8*発電計画!$E$19*$L86)</f>
        <v/>
      </c>
      <c r="N86" s="27" t="str">
        <f>IF(発電計画!$E$20="","",9.8*発電計画!$E$20*$L86)</f>
        <v/>
      </c>
      <c r="O86" s="206" t="str">
        <f>IF(AND($E86="",発電計画!$E$19=""),"",$E86/発電計画!$E$19)</f>
        <v/>
      </c>
      <c r="P86" s="331" t="str" cm="1">
        <f t="array" ref="P86">IF($O86="","",発電計画!$E$27*_xlfn.IFS($O86&gt;=相対合成効率!$C$14,相対合成効率!$F$14,$O86&gt;=相対合成効率!$C$15,相対合成効率!$F$15,$O86&gt;=相対合成効率!$C$16,相対合成効率!$F$16,TRUE,相対合成効率!$F$17))</f>
        <v/>
      </c>
      <c r="Q86" s="224" t="str">
        <f>IF($O86="","",IF($O86&lt;=発電計画!$E$28,0,9.8*$E86*$L86*$P86))</f>
        <v/>
      </c>
      <c r="R86" s="224" t="str">
        <f t="shared" si="50"/>
        <v/>
      </c>
      <c r="S86" s="207" t="str">
        <f>IF(D86="","",(D86*B86+SUM($D87:D$393))/(D86*365))</f>
        <v/>
      </c>
      <c r="T86" s="208"/>
    </row>
    <row r="87" spans="2:20">
      <c r="B87" s="80">
        <v>59</v>
      </c>
      <c r="C87" s="189" t="str">
        <f>流量データ!$R69</f>
        <v/>
      </c>
      <c r="D87" s="189" t="str">
        <f>IF(AND($C87="",発電計画!$E$33=""),"",MAX(0,$C87-発電計画!$E$33))</f>
        <v/>
      </c>
      <c r="E87" s="189" t="str">
        <f>IF($D87="","",IF(発電計画!$E$19&gt;$D87,$D87,発電計画!$E$19))</f>
        <v/>
      </c>
      <c r="F87" s="27" t="str">
        <f>IF(発電計画!$E$30="","",ROUND((発電計画!$E$30*((E87/発電計画!$E$19)^2)/1000),3))</f>
        <v/>
      </c>
      <c r="G87" s="28">
        <f t="shared" si="51"/>
        <v>0.05</v>
      </c>
      <c r="H87" s="27" t="str">
        <f>IF(発電計画!$E$31="","",ROUND((発電計画!$E$31*((E87/発電計画!$E$19)^2)/200),3))</f>
        <v/>
      </c>
      <c r="I87" s="27" t="str">
        <f>IF(発電計画!$E$32="","",ROUND((発電計画!$E$32*((E87/発電計画!$E$19)^2)/1000),3))</f>
        <v/>
      </c>
      <c r="J87" s="28">
        <f t="shared" si="52"/>
        <v>0.5</v>
      </c>
      <c r="K87" s="27">
        <f t="shared" si="49"/>
        <v>0.55000000000000004</v>
      </c>
      <c r="L87" s="27">
        <f>発電計画!$E$15-$K$29</f>
        <v>-0.55000000000000004</v>
      </c>
      <c r="M87" s="27" t="str">
        <f>IF(発電計画!$E$19="","",9.8*発電計画!$E$19*$L87)</f>
        <v/>
      </c>
      <c r="N87" s="27" t="str">
        <f>IF(発電計画!$E$20="","",9.8*発電計画!$E$20*$L87)</f>
        <v/>
      </c>
      <c r="O87" s="206" t="str">
        <f>IF(AND($E87="",発電計画!$E$19=""),"",$E87/発電計画!$E$19)</f>
        <v/>
      </c>
      <c r="P87" s="331" t="str" cm="1">
        <f t="array" ref="P87">IF($O87="","",発電計画!$E$27*_xlfn.IFS($O87&gt;=相対合成効率!$C$14,相対合成効率!$F$14,$O87&gt;=相対合成効率!$C$15,相対合成効率!$F$15,$O87&gt;=相対合成効率!$C$16,相対合成効率!$F$16,TRUE,相対合成効率!$F$17))</f>
        <v/>
      </c>
      <c r="Q87" s="224" t="str">
        <f>IF($O87="","",IF($O87&lt;=発電計画!$E$28,0,9.8*$E87*$L87*$P87))</f>
        <v/>
      </c>
      <c r="R87" s="224" t="str">
        <f t="shared" si="50"/>
        <v/>
      </c>
      <c r="S87" s="207" t="str">
        <f>IF(D87="","",(D87*B87+SUM($D88:D$393))/(D87*365))</f>
        <v/>
      </c>
      <c r="T87" s="208"/>
    </row>
    <row r="88" spans="2:20">
      <c r="B88" s="80">
        <v>60</v>
      </c>
      <c r="C88" s="189" t="str">
        <f>流量データ!$R70</f>
        <v/>
      </c>
      <c r="D88" s="189" t="str">
        <f>IF(AND($C88="",発電計画!$E$33=""),"",MAX(0,$C88-発電計画!$E$33))</f>
        <v/>
      </c>
      <c r="E88" s="189" t="str">
        <f>IF($D88="","",IF(発電計画!$E$19&gt;$D88,$D88,発電計画!$E$19))</f>
        <v/>
      </c>
      <c r="F88" s="27" t="str">
        <f>IF(発電計画!$E$30="","",ROUND((発電計画!$E$30*((E88/発電計画!$E$19)^2)/1000),3))</f>
        <v/>
      </c>
      <c r="G88" s="28">
        <f t="shared" si="51"/>
        <v>0.05</v>
      </c>
      <c r="H88" s="27" t="str">
        <f>IF(発電計画!$E$31="","",ROUND((発電計画!$E$31*((E88/発電計画!$E$19)^2)/200),3))</f>
        <v/>
      </c>
      <c r="I88" s="27" t="str">
        <f>IF(発電計画!$E$32="","",ROUND((発電計画!$E$32*((E88/発電計画!$E$19)^2)/1000),3))</f>
        <v/>
      </c>
      <c r="J88" s="28">
        <f t="shared" si="52"/>
        <v>0.5</v>
      </c>
      <c r="K88" s="27">
        <f t="shared" si="49"/>
        <v>0.55000000000000004</v>
      </c>
      <c r="L88" s="27">
        <f>発電計画!$E$15-$K$29</f>
        <v>-0.55000000000000004</v>
      </c>
      <c r="M88" s="27" t="str">
        <f>IF(発電計画!$E$19="","",9.8*発電計画!$E$19*$L88)</f>
        <v/>
      </c>
      <c r="N88" s="27" t="str">
        <f>IF(発電計画!$E$20="","",9.8*発電計画!$E$20*$L88)</f>
        <v/>
      </c>
      <c r="O88" s="206" t="str">
        <f>IF(AND($E88="",発電計画!$E$19=""),"",$E88/発電計画!$E$19)</f>
        <v/>
      </c>
      <c r="P88" s="331" t="str" cm="1">
        <f t="array" ref="P88">IF($O88="","",発電計画!$E$27*_xlfn.IFS($O88&gt;=相対合成効率!$C$14,相対合成効率!$F$14,$O88&gt;=相対合成効率!$C$15,相対合成効率!$F$15,$O88&gt;=相対合成効率!$C$16,相対合成効率!$F$16,TRUE,相対合成効率!$F$17))</f>
        <v/>
      </c>
      <c r="Q88" s="224" t="str">
        <f>IF($O88="","",IF($O88&lt;=発電計画!$E$28,0,9.8*$E88*$L88*$P88))</f>
        <v/>
      </c>
      <c r="R88" s="224" t="str">
        <f t="shared" si="50"/>
        <v/>
      </c>
      <c r="S88" s="207" t="str">
        <f>IF(D88="","",(D88*B88+SUM($D89:D$393))/(D88*365))</f>
        <v/>
      </c>
      <c r="T88" s="208"/>
    </row>
    <row r="89" spans="2:20">
      <c r="B89" s="80">
        <v>61</v>
      </c>
      <c r="C89" s="189" t="str">
        <f>流量データ!$R71</f>
        <v/>
      </c>
      <c r="D89" s="189" t="str">
        <f>IF(AND($C89="",発電計画!$E$33=""),"",MAX(0,$C89-発電計画!$E$33))</f>
        <v/>
      </c>
      <c r="E89" s="189" t="str">
        <f>IF($D89="","",IF(発電計画!$E$19&gt;$D89,$D89,発電計画!$E$19))</f>
        <v/>
      </c>
      <c r="F89" s="27" t="str">
        <f>IF(発電計画!$E$30="","",ROUND((発電計画!$E$30*((E89/発電計画!$E$19)^2)/1000),3))</f>
        <v/>
      </c>
      <c r="G89" s="28">
        <f t="shared" si="51"/>
        <v>0.05</v>
      </c>
      <c r="H89" s="27" t="str">
        <f>IF(発電計画!$E$31="","",ROUND((発電計画!$E$31*((E89/発電計画!$E$19)^2)/200),3))</f>
        <v/>
      </c>
      <c r="I89" s="27" t="str">
        <f>IF(発電計画!$E$32="","",ROUND((発電計画!$E$32*((E89/発電計画!$E$19)^2)/1000),3))</f>
        <v/>
      </c>
      <c r="J89" s="28">
        <f t="shared" si="52"/>
        <v>0.5</v>
      </c>
      <c r="K89" s="27">
        <f t="shared" si="49"/>
        <v>0.55000000000000004</v>
      </c>
      <c r="L89" s="27">
        <f>発電計画!$E$15-$K$29</f>
        <v>-0.55000000000000004</v>
      </c>
      <c r="M89" s="27" t="str">
        <f>IF(発電計画!$E$19="","",9.8*発電計画!$E$19*$L89)</f>
        <v/>
      </c>
      <c r="N89" s="27" t="str">
        <f>IF(発電計画!$E$20="","",9.8*発電計画!$E$20*$L89)</f>
        <v/>
      </c>
      <c r="O89" s="206" t="str">
        <f>IF(AND($E89="",発電計画!$E$19=""),"",$E89/発電計画!$E$19)</f>
        <v/>
      </c>
      <c r="P89" s="331" t="str" cm="1">
        <f t="array" ref="P89">IF($O89="","",発電計画!$E$27*_xlfn.IFS($O89&gt;=相対合成効率!$C$14,相対合成効率!$F$14,$O89&gt;=相対合成効率!$C$15,相対合成効率!$F$15,$O89&gt;=相対合成効率!$C$16,相対合成効率!$F$16,TRUE,相対合成効率!$F$17))</f>
        <v/>
      </c>
      <c r="Q89" s="224" t="str">
        <f>IF($O89="","",IF($O89&lt;=発電計画!$E$28,0,9.8*$E89*$L89*$P89))</f>
        <v/>
      </c>
      <c r="R89" s="224" t="str">
        <f t="shared" si="50"/>
        <v/>
      </c>
      <c r="S89" s="207" t="str">
        <f>IF(D89="","",(D89*B89+SUM($D90:D$393))/(D89*365))</f>
        <v/>
      </c>
      <c r="T89" s="208"/>
    </row>
    <row r="90" spans="2:20">
      <c r="B90" s="80">
        <v>62</v>
      </c>
      <c r="C90" s="189" t="str">
        <f>流量データ!$R72</f>
        <v/>
      </c>
      <c r="D90" s="189" t="str">
        <f>IF(AND($C90="",発電計画!$E$33=""),"",MAX(0,$C90-発電計画!$E$33))</f>
        <v/>
      </c>
      <c r="E90" s="189" t="str">
        <f>IF($D90="","",IF(発電計画!$E$19&gt;$D90,$D90,発電計画!$E$19))</f>
        <v/>
      </c>
      <c r="F90" s="27" t="str">
        <f>IF(発電計画!$E$30="","",ROUND((発電計画!$E$30*((E90/発電計画!$E$19)^2)/1000),3))</f>
        <v/>
      </c>
      <c r="G90" s="28">
        <f t="shared" si="51"/>
        <v>0.05</v>
      </c>
      <c r="H90" s="27" t="str">
        <f>IF(発電計画!$E$31="","",ROUND((発電計画!$E$31*((E90/発電計画!$E$19)^2)/200),3))</f>
        <v/>
      </c>
      <c r="I90" s="27" t="str">
        <f>IF(発電計画!$E$32="","",ROUND((発電計画!$E$32*((E90/発電計画!$E$19)^2)/1000),3))</f>
        <v/>
      </c>
      <c r="J90" s="28">
        <f t="shared" si="52"/>
        <v>0.5</v>
      </c>
      <c r="K90" s="27">
        <f t="shared" si="49"/>
        <v>0.55000000000000004</v>
      </c>
      <c r="L90" s="27">
        <f>発電計画!$E$15-$K$29</f>
        <v>-0.55000000000000004</v>
      </c>
      <c r="M90" s="27" t="str">
        <f>IF(発電計画!$E$19="","",9.8*発電計画!$E$19*$L90)</f>
        <v/>
      </c>
      <c r="N90" s="27" t="str">
        <f>IF(発電計画!$E$20="","",9.8*発電計画!$E$20*$L90)</f>
        <v/>
      </c>
      <c r="O90" s="206" t="str">
        <f>IF(AND($E90="",発電計画!$E$19=""),"",$E90/発電計画!$E$19)</f>
        <v/>
      </c>
      <c r="P90" s="331" t="str" cm="1">
        <f t="array" ref="P90">IF($O90="","",発電計画!$E$27*_xlfn.IFS($O90&gt;=相対合成効率!$C$14,相対合成効率!$F$14,$O90&gt;=相対合成効率!$C$15,相対合成効率!$F$15,$O90&gt;=相対合成効率!$C$16,相対合成効率!$F$16,TRUE,相対合成効率!$F$17))</f>
        <v/>
      </c>
      <c r="Q90" s="224" t="str">
        <f>IF($O90="","",IF($O90&lt;=発電計画!$E$28,0,9.8*$E90*$L90*$P90))</f>
        <v/>
      </c>
      <c r="R90" s="224" t="str">
        <f t="shared" si="50"/>
        <v/>
      </c>
      <c r="S90" s="207" t="str">
        <f>IF(D90="","",(D90*B90+SUM($D91:D$393))/(D90*365))</f>
        <v/>
      </c>
      <c r="T90" s="208"/>
    </row>
    <row r="91" spans="2:20">
      <c r="B91" s="80">
        <v>63</v>
      </c>
      <c r="C91" s="189" t="str">
        <f>流量データ!$R73</f>
        <v/>
      </c>
      <c r="D91" s="189" t="str">
        <f>IF(AND($C91="",発電計画!$E$33=""),"",MAX(0,$C91-発電計画!$E$33))</f>
        <v/>
      </c>
      <c r="E91" s="189" t="str">
        <f>IF($D91="","",IF(発電計画!$E$19&gt;$D91,$D91,発電計画!$E$19))</f>
        <v/>
      </c>
      <c r="F91" s="27" t="str">
        <f>IF(発電計画!$E$30="","",ROUND((発電計画!$E$30*((E91/発電計画!$E$19)^2)/1000),3))</f>
        <v/>
      </c>
      <c r="G91" s="28">
        <f t="shared" si="51"/>
        <v>0.05</v>
      </c>
      <c r="H91" s="27" t="str">
        <f>IF(発電計画!$E$31="","",ROUND((発電計画!$E$31*((E91/発電計画!$E$19)^2)/200),3))</f>
        <v/>
      </c>
      <c r="I91" s="27" t="str">
        <f>IF(発電計画!$E$32="","",ROUND((発電計画!$E$32*((E91/発電計画!$E$19)^2)/1000),3))</f>
        <v/>
      </c>
      <c r="J91" s="28">
        <f t="shared" si="52"/>
        <v>0.5</v>
      </c>
      <c r="K91" s="27">
        <f t="shared" si="49"/>
        <v>0.55000000000000004</v>
      </c>
      <c r="L91" s="27">
        <f>発電計画!$E$15-$K$29</f>
        <v>-0.55000000000000004</v>
      </c>
      <c r="M91" s="27" t="str">
        <f>IF(発電計画!$E$19="","",9.8*発電計画!$E$19*$L91)</f>
        <v/>
      </c>
      <c r="N91" s="27" t="str">
        <f>IF(発電計画!$E$20="","",9.8*発電計画!$E$20*$L91)</f>
        <v/>
      </c>
      <c r="O91" s="206" t="str">
        <f>IF(AND($E91="",発電計画!$E$19=""),"",$E91/発電計画!$E$19)</f>
        <v/>
      </c>
      <c r="P91" s="331" t="str" cm="1">
        <f t="array" ref="P91">IF($O91="","",発電計画!$E$27*_xlfn.IFS($O91&gt;=相対合成効率!$C$14,相対合成効率!$F$14,$O91&gt;=相対合成効率!$C$15,相対合成効率!$F$15,$O91&gt;=相対合成効率!$C$16,相対合成効率!$F$16,TRUE,相対合成効率!$F$17))</f>
        <v/>
      </c>
      <c r="Q91" s="224" t="str">
        <f>IF($O91="","",IF($O91&lt;=発電計画!$E$28,0,9.8*$E91*$L91*$P91))</f>
        <v/>
      </c>
      <c r="R91" s="224" t="str">
        <f t="shared" si="50"/>
        <v/>
      </c>
      <c r="S91" s="207" t="str">
        <f>IF(D91="","",(D91*B91+SUM($D92:D$393))/(D91*365))</f>
        <v/>
      </c>
      <c r="T91" s="208"/>
    </row>
    <row r="92" spans="2:20">
      <c r="B92" s="80">
        <v>64</v>
      </c>
      <c r="C92" s="189" t="str">
        <f>流量データ!$R74</f>
        <v/>
      </c>
      <c r="D92" s="189" t="str">
        <f>IF(AND($C92="",発電計画!$E$33=""),"",MAX(0,$C92-発電計画!$E$33))</f>
        <v/>
      </c>
      <c r="E92" s="189" t="str">
        <f>IF($D92="","",IF(発電計画!$E$19&gt;$D92,$D92,発電計画!$E$19))</f>
        <v/>
      </c>
      <c r="F92" s="27" t="str">
        <f>IF(発電計画!$E$30="","",ROUND((発電計画!$E$30*((E92/発電計画!$E$19)^2)/1000),3))</f>
        <v/>
      </c>
      <c r="G92" s="28">
        <f t="shared" si="51"/>
        <v>0.05</v>
      </c>
      <c r="H92" s="27" t="str">
        <f>IF(発電計画!$E$31="","",ROUND((発電計画!$E$31*((E92/発電計画!$E$19)^2)/200),3))</f>
        <v/>
      </c>
      <c r="I92" s="27" t="str">
        <f>IF(発電計画!$E$32="","",ROUND((発電計画!$E$32*((E92/発電計画!$E$19)^2)/1000),3))</f>
        <v/>
      </c>
      <c r="J92" s="28">
        <f t="shared" si="52"/>
        <v>0.5</v>
      </c>
      <c r="K92" s="27">
        <f t="shared" si="49"/>
        <v>0.55000000000000004</v>
      </c>
      <c r="L92" s="27">
        <f>発電計画!$E$15-$K$29</f>
        <v>-0.55000000000000004</v>
      </c>
      <c r="M92" s="27" t="str">
        <f>IF(発電計画!$E$19="","",9.8*発電計画!$E$19*$L92)</f>
        <v/>
      </c>
      <c r="N92" s="27" t="str">
        <f>IF(発電計画!$E$20="","",9.8*発電計画!$E$20*$L92)</f>
        <v/>
      </c>
      <c r="O92" s="206" t="str">
        <f>IF(AND($E92="",発電計画!$E$19=""),"",$E92/発電計画!$E$19)</f>
        <v/>
      </c>
      <c r="P92" s="331" t="str" cm="1">
        <f t="array" ref="P92">IF($O92="","",発電計画!$E$27*_xlfn.IFS($O92&gt;=相対合成効率!$C$14,相対合成効率!$F$14,$O92&gt;=相対合成効率!$C$15,相対合成効率!$F$15,$O92&gt;=相対合成効率!$C$16,相対合成効率!$F$16,TRUE,相対合成効率!$F$17))</f>
        <v/>
      </c>
      <c r="Q92" s="224" t="str">
        <f>IF($O92="","",IF($O92&lt;=発電計画!$E$28,0,9.8*$E92*$L92*$P92))</f>
        <v/>
      </c>
      <c r="R92" s="224" t="str">
        <f t="shared" si="50"/>
        <v/>
      </c>
      <c r="S92" s="207" t="str">
        <f>IF(D92="","",(D92*B92+SUM($D93:D$393))/(D92*365))</f>
        <v/>
      </c>
      <c r="T92" s="208"/>
    </row>
    <row r="93" spans="2:20">
      <c r="B93" s="80">
        <v>65</v>
      </c>
      <c r="C93" s="189" t="str">
        <f>流量データ!$R75</f>
        <v/>
      </c>
      <c r="D93" s="189" t="str">
        <f>IF(AND($C93="",発電計画!$E$33=""),"",MAX(0,$C93-発電計画!$E$33))</f>
        <v/>
      </c>
      <c r="E93" s="189" t="str">
        <f>IF($D93="","",IF(発電計画!$E$19&gt;$D93,$D93,発電計画!$E$19))</f>
        <v/>
      </c>
      <c r="F93" s="27" t="str">
        <f>IF(発電計画!$E$30="","",ROUND((発電計画!$E$30*((E93/発電計画!$E$19)^2)/1000),3))</f>
        <v/>
      </c>
      <c r="G93" s="28">
        <f t="shared" si="51"/>
        <v>0.05</v>
      </c>
      <c r="H93" s="27" t="str">
        <f>IF(発電計画!$E$31="","",ROUND((発電計画!$E$31*((E93/発電計画!$E$19)^2)/200),3))</f>
        <v/>
      </c>
      <c r="I93" s="27" t="str">
        <f>IF(発電計画!$E$32="","",ROUND((発電計画!$E$32*((E93/発電計画!$E$19)^2)/1000),3))</f>
        <v/>
      </c>
      <c r="J93" s="28">
        <f t="shared" si="52"/>
        <v>0.5</v>
      </c>
      <c r="K93" s="27">
        <f t="shared" si="49"/>
        <v>0.55000000000000004</v>
      </c>
      <c r="L93" s="27">
        <f>発電計画!$E$15-$K$29</f>
        <v>-0.55000000000000004</v>
      </c>
      <c r="M93" s="27" t="str">
        <f>IF(発電計画!$E$19="","",9.8*発電計画!$E$19*$L93)</f>
        <v/>
      </c>
      <c r="N93" s="27" t="str">
        <f>IF(発電計画!$E$20="","",9.8*発電計画!$E$20*$L93)</f>
        <v/>
      </c>
      <c r="O93" s="206" t="str">
        <f>IF(AND($E93="",発電計画!$E$19=""),"",$E93/発電計画!$E$19)</f>
        <v/>
      </c>
      <c r="P93" s="331" t="str" cm="1">
        <f t="array" ref="P93">IF($O93="","",発電計画!$E$27*_xlfn.IFS($O93&gt;=相対合成効率!$C$14,相対合成効率!$F$14,$O93&gt;=相対合成効率!$C$15,相対合成効率!$F$15,$O93&gt;=相対合成効率!$C$16,相対合成効率!$F$16,TRUE,相対合成効率!$F$17))</f>
        <v/>
      </c>
      <c r="Q93" s="224" t="str">
        <f>IF($O93="","",IF($O93&lt;=発電計画!$E$28,0,9.8*$E93*$L93*$P93))</f>
        <v/>
      </c>
      <c r="R93" s="224" t="str">
        <f t="shared" si="50"/>
        <v/>
      </c>
      <c r="S93" s="207" t="str">
        <f>IF(D93="","",(D93*B93+SUM($D94:D$393))/(D93*365))</f>
        <v/>
      </c>
      <c r="T93" s="208"/>
    </row>
    <row r="94" spans="2:20">
      <c r="B94" s="80">
        <v>66</v>
      </c>
      <c r="C94" s="189" t="str">
        <f>流量データ!$R76</f>
        <v/>
      </c>
      <c r="D94" s="189" t="str">
        <f>IF(AND($C94="",発電計画!$E$33=""),"",MAX(0,$C94-発電計画!$E$33))</f>
        <v/>
      </c>
      <c r="E94" s="189" t="str">
        <f>IF($D94="","",IF(発電計画!$E$19&gt;$D94,$D94,発電計画!$E$19))</f>
        <v/>
      </c>
      <c r="F94" s="27" t="str">
        <f>IF(発電計画!$E$30="","",ROUND((発電計画!$E$30*((E94/発電計画!$E$19)^2)/1000),3))</f>
        <v/>
      </c>
      <c r="G94" s="28">
        <f t="shared" si="51"/>
        <v>0.05</v>
      </c>
      <c r="H94" s="27" t="str">
        <f>IF(発電計画!$E$31="","",ROUND((発電計画!$E$31*((E94/発電計画!$E$19)^2)/200),3))</f>
        <v/>
      </c>
      <c r="I94" s="27" t="str">
        <f>IF(発電計画!$E$32="","",ROUND((発電計画!$E$32*((E94/発電計画!$E$19)^2)/1000),3))</f>
        <v/>
      </c>
      <c r="J94" s="28">
        <f t="shared" si="52"/>
        <v>0.5</v>
      </c>
      <c r="K94" s="27">
        <f t="shared" ref="K94:K157" si="53">SUM($F94:$J94)</f>
        <v>0.55000000000000004</v>
      </c>
      <c r="L94" s="27">
        <f>発電計画!$E$15-$K$29</f>
        <v>-0.55000000000000004</v>
      </c>
      <c r="M94" s="27" t="str">
        <f>IF(発電計画!$E$19="","",9.8*発電計画!$E$19*$L94)</f>
        <v/>
      </c>
      <c r="N94" s="27" t="str">
        <f>IF(発電計画!$E$20="","",9.8*発電計画!$E$20*$L94)</f>
        <v/>
      </c>
      <c r="O94" s="206" t="str">
        <f>IF(AND($E94="",発電計画!$E$19=""),"",$E94/発電計画!$E$19)</f>
        <v/>
      </c>
      <c r="P94" s="331" t="str" cm="1">
        <f t="array" ref="P94">IF($O94="","",発電計画!$E$27*_xlfn.IFS($O94&gt;=相対合成効率!$C$14,相対合成効率!$F$14,$O94&gt;=相対合成効率!$C$15,相対合成効率!$F$15,$O94&gt;=相対合成効率!$C$16,相対合成効率!$F$16,TRUE,相対合成効率!$F$17))</f>
        <v/>
      </c>
      <c r="Q94" s="224" t="str">
        <f>IF($O94="","",IF($O94&lt;=発電計画!$E$28,0,9.8*$E94*$L94*$P94))</f>
        <v/>
      </c>
      <c r="R94" s="224" t="str">
        <f t="shared" ref="R94:R157" si="54">IF($Q94="","",$Q94*24)</f>
        <v/>
      </c>
      <c r="S94" s="207" t="str">
        <f>IF(D94="","",(D94*B94+SUM($D95:D$393))/(D94*365))</f>
        <v/>
      </c>
      <c r="T94" s="208"/>
    </row>
    <row r="95" spans="2:20">
      <c r="B95" s="80">
        <v>67</v>
      </c>
      <c r="C95" s="189" t="str">
        <f>流量データ!$R77</f>
        <v/>
      </c>
      <c r="D95" s="189" t="str">
        <f>IF(AND($C95="",発電計画!$E$33=""),"",MAX(0,$C95-発電計画!$E$33))</f>
        <v/>
      </c>
      <c r="E95" s="189" t="str">
        <f>IF($D95="","",IF(発電計画!$E$19&gt;$D95,$D95,発電計画!$E$19))</f>
        <v/>
      </c>
      <c r="F95" s="27" t="str">
        <f>IF(発電計画!$E$30="","",ROUND((発電計画!$E$30*((E95/発電計画!$E$19)^2)/1000),3))</f>
        <v/>
      </c>
      <c r="G95" s="28">
        <f t="shared" ref="G95:G158" si="55">G94</f>
        <v>0.05</v>
      </c>
      <c r="H95" s="27" t="str">
        <f>IF(発電計画!$E$31="","",ROUND((発電計画!$E$31*((E95/発電計画!$E$19)^2)/200),3))</f>
        <v/>
      </c>
      <c r="I95" s="27" t="str">
        <f>IF(発電計画!$E$32="","",ROUND((発電計画!$E$32*((E95/発電計画!$E$19)^2)/1000),3))</f>
        <v/>
      </c>
      <c r="J95" s="28">
        <f t="shared" ref="J95:J158" si="56">J94</f>
        <v>0.5</v>
      </c>
      <c r="K95" s="27">
        <f t="shared" si="53"/>
        <v>0.55000000000000004</v>
      </c>
      <c r="L95" s="27">
        <f>発電計画!$E$15-$K$29</f>
        <v>-0.55000000000000004</v>
      </c>
      <c r="M95" s="27" t="str">
        <f>IF(発電計画!$E$19="","",9.8*発電計画!$E$19*$L95)</f>
        <v/>
      </c>
      <c r="N95" s="27" t="str">
        <f>IF(発電計画!$E$20="","",9.8*発電計画!$E$20*$L95)</f>
        <v/>
      </c>
      <c r="O95" s="206" t="str">
        <f>IF(AND($E95="",発電計画!$E$19=""),"",$E95/発電計画!$E$19)</f>
        <v/>
      </c>
      <c r="P95" s="331" t="str" cm="1">
        <f t="array" ref="P95">IF($O95="","",発電計画!$E$27*_xlfn.IFS($O95&gt;=相対合成効率!$C$14,相対合成効率!$F$14,$O95&gt;=相対合成効率!$C$15,相対合成効率!$F$15,$O95&gt;=相対合成効率!$C$16,相対合成効率!$F$16,TRUE,相対合成効率!$F$17))</f>
        <v/>
      </c>
      <c r="Q95" s="224" t="str">
        <f>IF($O95="","",IF($O95&lt;=発電計画!$E$28,0,9.8*$E95*$L95*$P95))</f>
        <v/>
      </c>
      <c r="R95" s="224" t="str">
        <f t="shared" si="54"/>
        <v/>
      </c>
      <c r="S95" s="207" t="str">
        <f>IF(D95="","",(D95*B95+SUM($D96:D$393))/(D95*365))</f>
        <v/>
      </c>
      <c r="T95" s="208"/>
    </row>
    <row r="96" spans="2:20">
      <c r="B96" s="80">
        <v>68</v>
      </c>
      <c r="C96" s="189" t="str">
        <f>流量データ!$R78</f>
        <v/>
      </c>
      <c r="D96" s="189" t="str">
        <f>IF(AND($C96="",発電計画!$E$33=""),"",MAX(0,$C96-発電計画!$E$33))</f>
        <v/>
      </c>
      <c r="E96" s="189" t="str">
        <f>IF($D96="","",IF(発電計画!$E$19&gt;$D96,$D96,発電計画!$E$19))</f>
        <v/>
      </c>
      <c r="F96" s="27" t="str">
        <f>IF(発電計画!$E$30="","",ROUND((発電計画!$E$30*((E96/発電計画!$E$19)^2)/1000),3))</f>
        <v/>
      </c>
      <c r="G96" s="28">
        <f t="shared" si="55"/>
        <v>0.05</v>
      </c>
      <c r="H96" s="27" t="str">
        <f>IF(発電計画!$E$31="","",ROUND((発電計画!$E$31*((E96/発電計画!$E$19)^2)/200),3))</f>
        <v/>
      </c>
      <c r="I96" s="27" t="str">
        <f>IF(発電計画!$E$32="","",ROUND((発電計画!$E$32*((E96/発電計画!$E$19)^2)/1000),3))</f>
        <v/>
      </c>
      <c r="J96" s="28">
        <f t="shared" si="56"/>
        <v>0.5</v>
      </c>
      <c r="K96" s="27">
        <f t="shared" si="53"/>
        <v>0.55000000000000004</v>
      </c>
      <c r="L96" s="27">
        <f>発電計画!$E$15-$K$29</f>
        <v>-0.55000000000000004</v>
      </c>
      <c r="M96" s="27" t="str">
        <f>IF(発電計画!$E$19="","",9.8*発電計画!$E$19*$L96)</f>
        <v/>
      </c>
      <c r="N96" s="27" t="str">
        <f>IF(発電計画!$E$20="","",9.8*発電計画!$E$20*$L96)</f>
        <v/>
      </c>
      <c r="O96" s="206" t="str">
        <f>IF(AND($E96="",発電計画!$E$19=""),"",$E96/発電計画!$E$19)</f>
        <v/>
      </c>
      <c r="P96" s="331" t="str" cm="1">
        <f t="array" ref="P96">IF($O96="","",発電計画!$E$27*_xlfn.IFS($O96&gt;=相対合成効率!$C$14,相対合成効率!$F$14,$O96&gt;=相対合成効率!$C$15,相対合成効率!$F$15,$O96&gt;=相対合成効率!$C$16,相対合成効率!$F$16,TRUE,相対合成効率!$F$17))</f>
        <v/>
      </c>
      <c r="Q96" s="224" t="str">
        <f>IF($O96="","",IF($O96&lt;=発電計画!$E$28,0,9.8*$E96*$L96*$P96))</f>
        <v/>
      </c>
      <c r="R96" s="224" t="str">
        <f t="shared" si="54"/>
        <v/>
      </c>
      <c r="S96" s="207" t="str">
        <f>IF(D96="","",(D96*B96+SUM($D97:D$393))/(D96*365))</f>
        <v/>
      </c>
      <c r="T96" s="208"/>
    </row>
    <row r="97" spans="2:20">
      <c r="B97" s="80">
        <v>69</v>
      </c>
      <c r="C97" s="189" t="str">
        <f>流量データ!$R79</f>
        <v/>
      </c>
      <c r="D97" s="189" t="str">
        <f>IF(AND($C97="",発電計画!$E$33=""),"",MAX(0,$C97-発電計画!$E$33))</f>
        <v/>
      </c>
      <c r="E97" s="189" t="str">
        <f>IF($D97="","",IF(発電計画!$E$19&gt;$D97,$D97,発電計画!$E$19))</f>
        <v/>
      </c>
      <c r="F97" s="27" t="str">
        <f>IF(発電計画!$E$30="","",ROUND((発電計画!$E$30*((E97/発電計画!$E$19)^2)/1000),3))</f>
        <v/>
      </c>
      <c r="G97" s="28">
        <f t="shared" si="55"/>
        <v>0.05</v>
      </c>
      <c r="H97" s="27" t="str">
        <f>IF(発電計画!$E$31="","",ROUND((発電計画!$E$31*((E97/発電計画!$E$19)^2)/200),3))</f>
        <v/>
      </c>
      <c r="I97" s="27" t="str">
        <f>IF(発電計画!$E$32="","",ROUND((発電計画!$E$32*((E97/発電計画!$E$19)^2)/1000),3))</f>
        <v/>
      </c>
      <c r="J97" s="28">
        <f t="shared" si="56"/>
        <v>0.5</v>
      </c>
      <c r="K97" s="27">
        <f t="shared" si="53"/>
        <v>0.55000000000000004</v>
      </c>
      <c r="L97" s="27">
        <f>発電計画!$E$15-$K$29</f>
        <v>-0.55000000000000004</v>
      </c>
      <c r="M97" s="27" t="str">
        <f>IF(発電計画!$E$19="","",9.8*発電計画!$E$19*$L97)</f>
        <v/>
      </c>
      <c r="N97" s="27" t="str">
        <f>IF(発電計画!$E$20="","",9.8*発電計画!$E$20*$L97)</f>
        <v/>
      </c>
      <c r="O97" s="206" t="str">
        <f>IF(AND($E97="",発電計画!$E$19=""),"",$E97/発電計画!$E$19)</f>
        <v/>
      </c>
      <c r="P97" s="331" t="str" cm="1">
        <f t="array" ref="P97">IF($O97="","",発電計画!$E$27*_xlfn.IFS($O97&gt;=相対合成効率!$C$14,相対合成効率!$F$14,$O97&gt;=相対合成効率!$C$15,相対合成効率!$F$15,$O97&gt;=相対合成効率!$C$16,相対合成効率!$F$16,TRUE,相対合成効率!$F$17))</f>
        <v/>
      </c>
      <c r="Q97" s="224" t="str">
        <f>IF($O97="","",IF($O97&lt;=発電計画!$E$28,0,9.8*$E97*$L97*$P97))</f>
        <v/>
      </c>
      <c r="R97" s="224" t="str">
        <f t="shared" si="54"/>
        <v/>
      </c>
      <c r="S97" s="207" t="str">
        <f>IF(D97="","",(D97*B97+SUM($D98:D$393))/(D97*365))</f>
        <v/>
      </c>
      <c r="T97" s="208"/>
    </row>
    <row r="98" spans="2:20">
      <c r="B98" s="80">
        <v>70</v>
      </c>
      <c r="C98" s="189" t="str">
        <f>流量データ!$R80</f>
        <v/>
      </c>
      <c r="D98" s="189" t="str">
        <f>IF(AND($C98="",発電計画!$E$33=""),"",MAX(0,$C98-発電計画!$E$33))</f>
        <v/>
      </c>
      <c r="E98" s="189" t="str">
        <f>IF($D98="","",IF(発電計画!$E$19&gt;$D98,$D98,発電計画!$E$19))</f>
        <v/>
      </c>
      <c r="F98" s="27" t="str">
        <f>IF(発電計画!$E$30="","",ROUND((発電計画!$E$30*((E98/発電計画!$E$19)^2)/1000),3))</f>
        <v/>
      </c>
      <c r="G98" s="28">
        <f t="shared" si="55"/>
        <v>0.05</v>
      </c>
      <c r="H98" s="27" t="str">
        <f>IF(発電計画!$E$31="","",ROUND((発電計画!$E$31*((E98/発電計画!$E$19)^2)/200),3))</f>
        <v/>
      </c>
      <c r="I98" s="27" t="str">
        <f>IF(発電計画!$E$32="","",ROUND((発電計画!$E$32*((E98/発電計画!$E$19)^2)/1000),3))</f>
        <v/>
      </c>
      <c r="J98" s="28">
        <f t="shared" si="56"/>
        <v>0.5</v>
      </c>
      <c r="K98" s="27">
        <f t="shared" si="53"/>
        <v>0.55000000000000004</v>
      </c>
      <c r="L98" s="27">
        <f>発電計画!$E$15-$K$29</f>
        <v>-0.55000000000000004</v>
      </c>
      <c r="M98" s="27" t="str">
        <f>IF(発電計画!$E$19="","",9.8*発電計画!$E$19*$L98)</f>
        <v/>
      </c>
      <c r="N98" s="27" t="str">
        <f>IF(発電計画!$E$20="","",9.8*発電計画!$E$20*$L98)</f>
        <v/>
      </c>
      <c r="O98" s="206" t="str">
        <f>IF(AND($E98="",発電計画!$E$19=""),"",$E98/発電計画!$E$19)</f>
        <v/>
      </c>
      <c r="P98" s="331" t="str" cm="1">
        <f t="array" ref="P98">IF($O98="","",発電計画!$E$27*_xlfn.IFS($O98&gt;=相対合成効率!$C$14,相対合成効率!$F$14,$O98&gt;=相対合成効率!$C$15,相対合成効率!$F$15,$O98&gt;=相対合成効率!$C$16,相対合成効率!$F$16,TRUE,相対合成効率!$F$17))</f>
        <v/>
      </c>
      <c r="Q98" s="224" t="str">
        <f>IF($O98="","",IF($O98&lt;=発電計画!$E$28,0,9.8*$E98*$L98*$P98))</f>
        <v/>
      </c>
      <c r="R98" s="224" t="str">
        <f t="shared" si="54"/>
        <v/>
      </c>
      <c r="S98" s="207" t="str">
        <f>IF(D98="","",(D98*B98+SUM($D99:D$393))/(D98*365))</f>
        <v/>
      </c>
      <c r="T98" s="208"/>
    </row>
    <row r="99" spans="2:20">
      <c r="B99" s="80">
        <v>71</v>
      </c>
      <c r="C99" s="189" t="str">
        <f>流量データ!$R81</f>
        <v/>
      </c>
      <c r="D99" s="189" t="str">
        <f>IF(AND($C99="",発電計画!$E$33=""),"",MAX(0,$C99-発電計画!$E$33))</f>
        <v/>
      </c>
      <c r="E99" s="189" t="str">
        <f>IF($D99="","",IF(発電計画!$E$19&gt;$D99,$D99,発電計画!$E$19))</f>
        <v/>
      </c>
      <c r="F99" s="27" t="str">
        <f>IF(発電計画!$E$30="","",ROUND((発電計画!$E$30*((E99/発電計画!$E$19)^2)/1000),3))</f>
        <v/>
      </c>
      <c r="G99" s="28">
        <f t="shared" si="55"/>
        <v>0.05</v>
      </c>
      <c r="H99" s="27" t="str">
        <f>IF(発電計画!$E$31="","",ROUND((発電計画!$E$31*((E99/発電計画!$E$19)^2)/200),3))</f>
        <v/>
      </c>
      <c r="I99" s="27" t="str">
        <f>IF(発電計画!$E$32="","",ROUND((発電計画!$E$32*((E99/発電計画!$E$19)^2)/1000),3))</f>
        <v/>
      </c>
      <c r="J99" s="28">
        <f t="shared" si="56"/>
        <v>0.5</v>
      </c>
      <c r="K99" s="27">
        <f t="shared" si="53"/>
        <v>0.55000000000000004</v>
      </c>
      <c r="L99" s="27">
        <f>発電計画!$E$15-$K$29</f>
        <v>-0.55000000000000004</v>
      </c>
      <c r="M99" s="27" t="str">
        <f>IF(発電計画!$E$19="","",9.8*発電計画!$E$19*$L99)</f>
        <v/>
      </c>
      <c r="N99" s="27" t="str">
        <f>IF(発電計画!$E$20="","",9.8*発電計画!$E$20*$L99)</f>
        <v/>
      </c>
      <c r="O99" s="206" t="str">
        <f>IF(AND($E99="",発電計画!$E$19=""),"",$E99/発電計画!$E$19)</f>
        <v/>
      </c>
      <c r="P99" s="331" t="str" cm="1">
        <f t="array" ref="P99">IF($O99="","",発電計画!$E$27*_xlfn.IFS($O99&gt;=相対合成効率!$C$14,相対合成効率!$F$14,$O99&gt;=相対合成効率!$C$15,相対合成効率!$F$15,$O99&gt;=相対合成効率!$C$16,相対合成効率!$F$16,TRUE,相対合成効率!$F$17))</f>
        <v/>
      </c>
      <c r="Q99" s="224" t="str">
        <f>IF($O99="","",IF($O99&lt;=発電計画!$E$28,0,9.8*$E99*$L99*$P99))</f>
        <v/>
      </c>
      <c r="R99" s="224" t="str">
        <f t="shared" si="54"/>
        <v/>
      </c>
      <c r="S99" s="207" t="str">
        <f>IF(D99="","",(D99*B99+SUM($D100:D$393))/(D99*365))</f>
        <v/>
      </c>
      <c r="T99" s="208"/>
    </row>
    <row r="100" spans="2:20">
      <c r="B100" s="80">
        <v>72</v>
      </c>
      <c r="C100" s="189" t="str">
        <f>流量データ!$R82</f>
        <v/>
      </c>
      <c r="D100" s="189" t="str">
        <f>IF(AND($C100="",発電計画!$E$33=""),"",MAX(0,$C100-発電計画!$E$33))</f>
        <v/>
      </c>
      <c r="E100" s="189" t="str">
        <f>IF($D100="","",IF(発電計画!$E$19&gt;$D100,$D100,発電計画!$E$19))</f>
        <v/>
      </c>
      <c r="F100" s="27" t="str">
        <f>IF(発電計画!$E$30="","",ROUND((発電計画!$E$30*((E100/発電計画!$E$19)^2)/1000),3))</f>
        <v/>
      </c>
      <c r="G100" s="28">
        <f t="shared" si="55"/>
        <v>0.05</v>
      </c>
      <c r="H100" s="27" t="str">
        <f>IF(発電計画!$E$31="","",ROUND((発電計画!$E$31*((E100/発電計画!$E$19)^2)/200),3))</f>
        <v/>
      </c>
      <c r="I100" s="27" t="str">
        <f>IF(発電計画!$E$32="","",ROUND((発電計画!$E$32*((E100/発電計画!$E$19)^2)/1000),3))</f>
        <v/>
      </c>
      <c r="J100" s="28">
        <f t="shared" si="56"/>
        <v>0.5</v>
      </c>
      <c r="K100" s="27">
        <f t="shared" si="53"/>
        <v>0.55000000000000004</v>
      </c>
      <c r="L100" s="27">
        <f>発電計画!$E$15-$K$29</f>
        <v>-0.55000000000000004</v>
      </c>
      <c r="M100" s="27" t="str">
        <f>IF(発電計画!$E$19="","",9.8*発電計画!$E$19*$L100)</f>
        <v/>
      </c>
      <c r="N100" s="27" t="str">
        <f>IF(発電計画!$E$20="","",9.8*発電計画!$E$20*$L100)</f>
        <v/>
      </c>
      <c r="O100" s="206" t="str">
        <f>IF(AND($E100="",発電計画!$E$19=""),"",$E100/発電計画!$E$19)</f>
        <v/>
      </c>
      <c r="P100" s="331" t="str" cm="1">
        <f t="array" ref="P100">IF($O100="","",発電計画!$E$27*_xlfn.IFS($O100&gt;=相対合成効率!$C$14,相対合成効率!$F$14,$O100&gt;=相対合成効率!$C$15,相対合成効率!$F$15,$O100&gt;=相対合成効率!$C$16,相対合成効率!$F$16,TRUE,相対合成効率!$F$17))</f>
        <v/>
      </c>
      <c r="Q100" s="224" t="str">
        <f>IF($O100="","",IF($O100&lt;=発電計画!$E$28,0,9.8*$E100*$L100*$P100))</f>
        <v/>
      </c>
      <c r="R100" s="224" t="str">
        <f t="shared" si="54"/>
        <v/>
      </c>
      <c r="S100" s="207" t="str">
        <f>IF(D100="","",(D100*B100+SUM($D101:D$393))/(D100*365))</f>
        <v/>
      </c>
      <c r="T100" s="208"/>
    </row>
    <row r="101" spans="2:20">
      <c r="B101" s="80">
        <v>73</v>
      </c>
      <c r="C101" s="189" t="str">
        <f>流量データ!$R83</f>
        <v/>
      </c>
      <c r="D101" s="189" t="str">
        <f>IF(AND($C101="",発電計画!$E$33=""),"",MAX(0,$C101-発電計画!$E$33))</f>
        <v/>
      </c>
      <c r="E101" s="189" t="str">
        <f>IF($D101="","",IF(発電計画!$E$19&gt;$D101,$D101,発電計画!$E$19))</f>
        <v/>
      </c>
      <c r="F101" s="27" t="str">
        <f>IF(発電計画!$E$30="","",ROUND((発電計画!$E$30*((E101/発電計画!$E$19)^2)/1000),3))</f>
        <v/>
      </c>
      <c r="G101" s="28">
        <f t="shared" si="55"/>
        <v>0.05</v>
      </c>
      <c r="H101" s="27" t="str">
        <f>IF(発電計画!$E$31="","",ROUND((発電計画!$E$31*((E101/発電計画!$E$19)^2)/200),3))</f>
        <v/>
      </c>
      <c r="I101" s="27" t="str">
        <f>IF(発電計画!$E$32="","",ROUND((発電計画!$E$32*((E101/発電計画!$E$19)^2)/1000),3))</f>
        <v/>
      </c>
      <c r="J101" s="28">
        <f t="shared" si="56"/>
        <v>0.5</v>
      </c>
      <c r="K101" s="27">
        <f t="shared" si="53"/>
        <v>0.55000000000000004</v>
      </c>
      <c r="L101" s="27">
        <f>発電計画!$E$15-$K$29</f>
        <v>-0.55000000000000004</v>
      </c>
      <c r="M101" s="27" t="str">
        <f>IF(発電計画!$E$19="","",9.8*発電計画!$E$19*$L101)</f>
        <v/>
      </c>
      <c r="N101" s="27" t="str">
        <f>IF(発電計画!$E$20="","",9.8*発電計画!$E$20*$L101)</f>
        <v/>
      </c>
      <c r="O101" s="206" t="str">
        <f>IF(AND($E101="",発電計画!$E$19=""),"",$E101/発電計画!$E$19)</f>
        <v/>
      </c>
      <c r="P101" s="331" t="str" cm="1">
        <f t="array" ref="P101">IF($O101="","",発電計画!$E$27*_xlfn.IFS($O101&gt;=相対合成効率!$C$14,相対合成効率!$F$14,$O101&gt;=相対合成効率!$C$15,相対合成効率!$F$15,$O101&gt;=相対合成効率!$C$16,相対合成効率!$F$16,TRUE,相対合成効率!$F$17))</f>
        <v/>
      </c>
      <c r="Q101" s="224" t="str">
        <f>IF($O101="","",IF($O101&lt;=発電計画!$E$28,0,9.8*$E101*$L101*$P101))</f>
        <v/>
      </c>
      <c r="R101" s="224" t="str">
        <f t="shared" si="54"/>
        <v/>
      </c>
      <c r="S101" s="207" t="str">
        <f>IF(D101="","",(D101*B101+SUM($D102:D$393))/(D101*365))</f>
        <v/>
      </c>
      <c r="T101" s="208"/>
    </row>
    <row r="102" spans="2:20">
      <c r="B102" s="80">
        <v>74</v>
      </c>
      <c r="C102" s="189" t="str">
        <f>流量データ!$R84</f>
        <v/>
      </c>
      <c r="D102" s="189" t="str">
        <f>IF(AND($C102="",発電計画!$E$33=""),"",MAX(0,$C102-発電計画!$E$33))</f>
        <v/>
      </c>
      <c r="E102" s="189" t="str">
        <f>IF($D102="","",IF(発電計画!$E$19&gt;$D102,$D102,発電計画!$E$19))</f>
        <v/>
      </c>
      <c r="F102" s="27" t="str">
        <f>IF(発電計画!$E$30="","",ROUND((発電計画!$E$30*((E102/発電計画!$E$19)^2)/1000),3))</f>
        <v/>
      </c>
      <c r="G102" s="28">
        <f t="shared" si="55"/>
        <v>0.05</v>
      </c>
      <c r="H102" s="27" t="str">
        <f>IF(発電計画!$E$31="","",ROUND((発電計画!$E$31*((E102/発電計画!$E$19)^2)/200),3))</f>
        <v/>
      </c>
      <c r="I102" s="27" t="str">
        <f>IF(発電計画!$E$32="","",ROUND((発電計画!$E$32*((E102/発電計画!$E$19)^2)/1000),3))</f>
        <v/>
      </c>
      <c r="J102" s="28">
        <f t="shared" si="56"/>
        <v>0.5</v>
      </c>
      <c r="K102" s="27">
        <f t="shared" si="53"/>
        <v>0.55000000000000004</v>
      </c>
      <c r="L102" s="27">
        <f>発電計画!$E$15-$K$29</f>
        <v>-0.55000000000000004</v>
      </c>
      <c r="M102" s="27" t="str">
        <f>IF(発電計画!$E$19="","",9.8*発電計画!$E$19*$L102)</f>
        <v/>
      </c>
      <c r="N102" s="27" t="str">
        <f>IF(発電計画!$E$20="","",9.8*発電計画!$E$20*$L102)</f>
        <v/>
      </c>
      <c r="O102" s="206" t="str">
        <f>IF(AND($E102="",発電計画!$E$19=""),"",$E102/発電計画!$E$19)</f>
        <v/>
      </c>
      <c r="P102" s="331" t="str" cm="1">
        <f t="array" ref="P102">IF($O102="","",発電計画!$E$27*_xlfn.IFS($O102&gt;=相対合成効率!$C$14,相対合成効率!$F$14,$O102&gt;=相対合成効率!$C$15,相対合成効率!$F$15,$O102&gt;=相対合成効率!$C$16,相対合成効率!$F$16,TRUE,相対合成効率!$F$17))</f>
        <v/>
      </c>
      <c r="Q102" s="224" t="str">
        <f>IF($O102="","",IF($O102&lt;=発電計画!$E$28,0,9.8*$E102*$L102*$P102))</f>
        <v/>
      </c>
      <c r="R102" s="224" t="str">
        <f t="shared" si="54"/>
        <v/>
      </c>
      <c r="S102" s="207" t="str">
        <f>IF(D102="","",(D102*B102+SUM($D103:D$393))/(D102*365))</f>
        <v/>
      </c>
      <c r="T102" s="208"/>
    </row>
    <row r="103" spans="2:20">
      <c r="B103" s="80">
        <v>75</v>
      </c>
      <c r="C103" s="189" t="str">
        <f>流量データ!$R85</f>
        <v/>
      </c>
      <c r="D103" s="189" t="str">
        <f>IF(AND($C103="",発電計画!$E$33=""),"",MAX(0,$C103-発電計画!$E$33))</f>
        <v/>
      </c>
      <c r="E103" s="189" t="str">
        <f>IF($D103="","",IF(発電計画!$E$19&gt;$D103,$D103,発電計画!$E$19))</f>
        <v/>
      </c>
      <c r="F103" s="27" t="str">
        <f>IF(発電計画!$E$30="","",ROUND((発電計画!$E$30*((E103/発電計画!$E$19)^2)/1000),3))</f>
        <v/>
      </c>
      <c r="G103" s="28">
        <f t="shared" si="55"/>
        <v>0.05</v>
      </c>
      <c r="H103" s="27" t="str">
        <f>IF(発電計画!$E$31="","",ROUND((発電計画!$E$31*((E103/発電計画!$E$19)^2)/200),3))</f>
        <v/>
      </c>
      <c r="I103" s="27" t="str">
        <f>IF(発電計画!$E$32="","",ROUND((発電計画!$E$32*((E103/発電計画!$E$19)^2)/1000),3))</f>
        <v/>
      </c>
      <c r="J103" s="28">
        <f t="shared" si="56"/>
        <v>0.5</v>
      </c>
      <c r="K103" s="27">
        <f t="shared" si="53"/>
        <v>0.55000000000000004</v>
      </c>
      <c r="L103" s="27">
        <f>発電計画!$E$15-$K$29</f>
        <v>-0.55000000000000004</v>
      </c>
      <c r="M103" s="27" t="str">
        <f>IF(発電計画!$E$19="","",9.8*発電計画!$E$19*$L103)</f>
        <v/>
      </c>
      <c r="N103" s="27" t="str">
        <f>IF(発電計画!$E$20="","",9.8*発電計画!$E$20*$L103)</f>
        <v/>
      </c>
      <c r="O103" s="206" t="str">
        <f>IF(AND($E103="",発電計画!$E$19=""),"",$E103/発電計画!$E$19)</f>
        <v/>
      </c>
      <c r="P103" s="331" t="str" cm="1">
        <f t="array" ref="P103">IF($O103="","",発電計画!$E$27*_xlfn.IFS($O103&gt;=相対合成効率!$C$14,相対合成効率!$F$14,$O103&gt;=相対合成効率!$C$15,相対合成効率!$F$15,$O103&gt;=相対合成効率!$C$16,相対合成効率!$F$16,TRUE,相対合成効率!$F$17))</f>
        <v/>
      </c>
      <c r="Q103" s="224" t="str">
        <f>IF($O103="","",IF($O103&lt;=発電計画!$E$28,0,9.8*$E103*$L103*$P103))</f>
        <v/>
      </c>
      <c r="R103" s="224" t="str">
        <f t="shared" si="54"/>
        <v/>
      </c>
      <c r="S103" s="207" t="str">
        <f>IF(D103="","",(D103*B103+SUM($D104:D$393))/(D103*365))</f>
        <v/>
      </c>
      <c r="T103" s="208"/>
    </row>
    <row r="104" spans="2:20">
      <c r="B104" s="80">
        <v>76</v>
      </c>
      <c r="C104" s="189" t="str">
        <f>流量データ!$R86</f>
        <v/>
      </c>
      <c r="D104" s="189" t="str">
        <f>IF(AND($C104="",発電計画!$E$33=""),"",MAX(0,$C104-発電計画!$E$33))</f>
        <v/>
      </c>
      <c r="E104" s="189" t="str">
        <f>IF($D104="","",IF(発電計画!$E$19&gt;$D104,$D104,発電計画!$E$19))</f>
        <v/>
      </c>
      <c r="F104" s="27" t="str">
        <f>IF(発電計画!$E$30="","",ROUND((発電計画!$E$30*((E104/発電計画!$E$19)^2)/1000),3))</f>
        <v/>
      </c>
      <c r="G104" s="28">
        <f t="shared" si="55"/>
        <v>0.05</v>
      </c>
      <c r="H104" s="27" t="str">
        <f>IF(発電計画!$E$31="","",ROUND((発電計画!$E$31*((E104/発電計画!$E$19)^2)/200),3))</f>
        <v/>
      </c>
      <c r="I104" s="27" t="str">
        <f>IF(発電計画!$E$32="","",ROUND((発電計画!$E$32*((E104/発電計画!$E$19)^2)/1000),3))</f>
        <v/>
      </c>
      <c r="J104" s="28">
        <f t="shared" si="56"/>
        <v>0.5</v>
      </c>
      <c r="K104" s="27">
        <f t="shared" si="53"/>
        <v>0.55000000000000004</v>
      </c>
      <c r="L104" s="27">
        <f>発電計画!$E$15-$K$29</f>
        <v>-0.55000000000000004</v>
      </c>
      <c r="M104" s="27" t="str">
        <f>IF(発電計画!$E$19="","",9.8*発電計画!$E$19*$L104)</f>
        <v/>
      </c>
      <c r="N104" s="27" t="str">
        <f>IF(発電計画!$E$20="","",9.8*発電計画!$E$20*$L104)</f>
        <v/>
      </c>
      <c r="O104" s="206" t="str">
        <f>IF(AND($E104="",発電計画!$E$19=""),"",$E104/発電計画!$E$19)</f>
        <v/>
      </c>
      <c r="P104" s="331" t="str" cm="1">
        <f t="array" ref="P104">IF($O104="","",発電計画!$E$27*_xlfn.IFS($O104&gt;=相対合成効率!$C$14,相対合成効率!$F$14,$O104&gt;=相対合成効率!$C$15,相対合成効率!$F$15,$O104&gt;=相対合成効率!$C$16,相対合成効率!$F$16,TRUE,相対合成効率!$F$17))</f>
        <v/>
      </c>
      <c r="Q104" s="224" t="str">
        <f>IF($O104="","",IF($O104&lt;=発電計画!$E$28,0,9.8*$E104*$L104*$P104))</f>
        <v/>
      </c>
      <c r="R104" s="224" t="str">
        <f t="shared" si="54"/>
        <v/>
      </c>
      <c r="S104" s="207" t="str">
        <f>IF(D104="","",(D104*B104+SUM($D105:D$393))/(D104*365))</f>
        <v/>
      </c>
      <c r="T104" s="208"/>
    </row>
    <row r="105" spans="2:20">
      <c r="B105" s="80">
        <v>77</v>
      </c>
      <c r="C105" s="189" t="str">
        <f>流量データ!$R87</f>
        <v/>
      </c>
      <c r="D105" s="189" t="str">
        <f>IF(AND($C105="",発電計画!$E$33=""),"",MAX(0,$C105-発電計画!$E$33))</f>
        <v/>
      </c>
      <c r="E105" s="189" t="str">
        <f>IF($D105="","",IF(発電計画!$E$19&gt;$D105,$D105,発電計画!$E$19))</f>
        <v/>
      </c>
      <c r="F105" s="27" t="str">
        <f>IF(発電計画!$E$30="","",ROUND((発電計画!$E$30*((E105/発電計画!$E$19)^2)/1000),3))</f>
        <v/>
      </c>
      <c r="G105" s="28">
        <f t="shared" si="55"/>
        <v>0.05</v>
      </c>
      <c r="H105" s="27" t="str">
        <f>IF(発電計画!$E$31="","",ROUND((発電計画!$E$31*((E105/発電計画!$E$19)^2)/200),3))</f>
        <v/>
      </c>
      <c r="I105" s="27" t="str">
        <f>IF(発電計画!$E$32="","",ROUND((発電計画!$E$32*((E105/発電計画!$E$19)^2)/1000),3))</f>
        <v/>
      </c>
      <c r="J105" s="28">
        <f t="shared" si="56"/>
        <v>0.5</v>
      </c>
      <c r="K105" s="27">
        <f t="shared" si="53"/>
        <v>0.55000000000000004</v>
      </c>
      <c r="L105" s="27">
        <f>発電計画!$E$15-$K$29</f>
        <v>-0.55000000000000004</v>
      </c>
      <c r="M105" s="27" t="str">
        <f>IF(発電計画!$E$19="","",9.8*発電計画!$E$19*$L105)</f>
        <v/>
      </c>
      <c r="N105" s="27" t="str">
        <f>IF(発電計画!$E$20="","",9.8*発電計画!$E$20*$L105)</f>
        <v/>
      </c>
      <c r="O105" s="206" t="str">
        <f>IF(AND($E105="",発電計画!$E$19=""),"",$E105/発電計画!$E$19)</f>
        <v/>
      </c>
      <c r="P105" s="331" t="str" cm="1">
        <f t="array" ref="P105">IF($O105="","",発電計画!$E$27*_xlfn.IFS($O105&gt;=相対合成効率!$C$14,相対合成効率!$F$14,$O105&gt;=相対合成効率!$C$15,相対合成効率!$F$15,$O105&gt;=相対合成効率!$C$16,相対合成効率!$F$16,TRUE,相対合成効率!$F$17))</f>
        <v/>
      </c>
      <c r="Q105" s="224" t="str">
        <f>IF($O105="","",IF($O105&lt;=発電計画!$E$28,0,9.8*$E105*$L105*$P105))</f>
        <v/>
      </c>
      <c r="R105" s="224" t="str">
        <f t="shared" si="54"/>
        <v/>
      </c>
      <c r="S105" s="207" t="str">
        <f>IF(D105="","",(D105*B105+SUM($D106:D$393))/(D105*365))</f>
        <v/>
      </c>
      <c r="T105" s="208"/>
    </row>
    <row r="106" spans="2:20">
      <c r="B106" s="80">
        <v>78</v>
      </c>
      <c r="C106" s="189" t="str">
        <f>流量データ!$R88</f>
        <v/>
      </c>
      <c r="D106" s="189" t="str">
        <f>IF(AND($C106="",発電計画!$E$33=""),"",MAX(0,$C106-発電計画!$E$33))</f>
        <v/>
      </c>
      <c r="E106" s="189" t="str">
        <f>IF($D106="","",IF(発電計画!$E$19&gt;$D106,$D106,発電計画!$E$19))</f>
        <v/>
      </c>
      <c r="F106" s="27" t="str">
        <f>IF(発電計画!$E$30="","",ROUND((発電計画!$E$30*((E106/発電計画!$E$19)^2)/1000),3))</f>
        <v/>
      </c>
      <c r="G106" s="28">
        <f t="shared" si="55"/>
        <v>0.05</v>
      </c>
      <c r="H106" s="27" t="str">
        <f>IF(発電計画!$E$31="","",ROUND((発電計画!$E$31*((E106/発電計画!$E$19)^2)/200),3))</f>
        <v/>
      </c>
      <c r="I106" s="27" t="str">
        <f>IF(発電計画!$E$32="","",ROUND((発電計画!$E$32*((E106/発電計画!$E$19)^2)/1000),3))</f>
        <v/>
      </c>
      <c r="J106" s="28">
        <f t="shared" si="56"/>
        <v>0.5</v>
      </c>
      <c r="K106" s="27">
        <f t="shared" si="53"/>
        <v>0.55000000000000004</v>
      </c>
      <c r="L106" s="27">
        <f>発電計画!$E$15-$K$29</f>
        <v>-0.55000000000000004</v>
      </c>
      <c r="M106" s="27" t="str">
        <f>IF(発電計画!$E$19="","",9.8*発電計画!$E$19*$L106)</f>
        <v/>
      </c>
      <c r="N106" s="27" t="str">
        <f>IF(発電計画!$E$20="","",9.8*発電計画!$E$20*$L106)</f>
        <v/>
      </c>
      <c r="O106" s="206" t="str">
        <f>IF(AND($E106="",発電計画!$E$19=""),"",$E106/発電計画!$E$19)</f>
        <v/>
      </c>
      <c r="P106" s="331" t="str" cm="1">
        <f t="array" ref="P106">IF($O106="","",発電計画!$E$27*_xlfn.IFS($O106&gt;=相対合成効率!$C$14,相対合成効率!$F$14,$O106&gt;=相対合成効率!$C$15,相対合成効率!$F$15,$O106&gt;=相対合成効率!$C$16,相対合成効率!$F$16,TRUE,相対合成効率!$F$17))</f>
        <v/>
      </c>
      <c r="Q106" s="224" t="str">
        <f>IF($O106="","",IF($O106&lt;=発電計画!$E$28,0,9.8*$E106*$L106*$P106))</f>
        <v/>
      </c>
      <c r="R106" s="224" t="str">
        <f t="shared" si="54"/>
        <v/>
      </c>
      <c r="S106" s="207" t="str">
        <f>IF(D106="","",(D106*B106+SUM($D107:D$393))/(D106*365))</f>
        <v/>
      </c>
      <c r="T106" s="208"/>
    </row>
    <row r="107" spans="2:20">
      <c r="B107" s="80">
        <v>79</v>
      </c>
      <c r="C107" s="189" t="str">
        <f>流量データ!$R89</f>
        <v/>
      </c>
      <c r="D107" s="189" t="str">
        <f>IF(AND($C107="",発電計画!$E$33=""),"",MAX(0,$C107-発電計画!$E$33))</f>
        <v/>
      </c>
      <c r="E107" s="189" t="str">
        <f>IF($D107="","",IF(発電計画!$E$19&gt;$D107,$D107,発電計画!$E$19))</f>
        <v/>
      </c>
      <c r="F107" s="27" t="str">
        <f>IF(発電計画!$E$30="","",ROUND((発電計画!$E$30*((E107/発電計画!$E$19)^2)/1000),3))</f>
        <v/>
      </c>
      <c r="G107" s="28">
        <f t="shared" si="55"/>
        <v>0.05</v>
      </c>
      <c r="H107" s="27" t="str">
        <f>IF(発電計画!$E$31="","",ROUND((発電計画!$E$31*((E107/発電計画!$E$19)^2)/200),3))</f>
        <v/>
      </c>
      <c r="I107" s="27" t="str">
        <f>IF(発電計画!$E$32="","",ROUND((発電計画!$E$32*((E107/発電計画!$E$19)^2)/1000),3))</f>
        <v/>
      </c>
      <c r="J107" s="28">
        <f t="shared" si="56"/>
        <v>0.5</v>
      </c>
      <c r="K107" s="27">
        <f t="shared" si="53"/>
        <v>0.55000000000000004</v>
      </c>
      <c r="L107" s="27">
        <f>発電計画!$E$15-$K$29</f>
        <v>-0.55000000000000004</v>
      </c>
      <c r="M107" s="27" t="str">
        <f>IF(発電計画!$E$19="","",9.8*発電計画!$E$19*$L107)</f>
        <v/>
      </c>
      <c r="N107" s="27" t="str">
        <f>IF(発電計画!$E$20="","",9.8*発電計画!$E$20*$L107)</f>
        <v/>
      </c>
      <c r="O107" s="206" t="str">
        <f>IF(AND($E107="",発電計画!$E$19=""),"",$E107/発電計画!$E$19)</f>
        <v/>
      </c>
      <c r="P107" s="331" t="str" cm="1">
        <f t="array" ref="P107">IF($O107="","",発電計画!$E$27*_xlfn.IFS($O107&gt;=相対合成効率!$C$14,相対合成効率!$F$14,$O107&gt;=相対合成効率!$C$15,相対合成効率!$F$15,$O107&gt;=相対合成効率!$C$16,相対合成効率!$F$16,TRUE,相対合成効率!$F$17))</f>
        <v/>
      </c>
      <c r="Q107" s="224" t="str">
        <f>IF($O107="","",IF($O107&lt;=発電計画!$E$28,0,9.8*$E107*$L107*$P107))</f>
        <v/>
      </c>
      <c r="R107" s="224" t="str">
        <f t="shared" si="54"/>
        <v/>
      </c>
      <c r="S107" s="207" t="str">
        <f>IF(D107="","",(D107*B107+SUM($D108:D$393))/(D107*365))</f>
        <v/>
      </c>
      <c r="T107" s="208"/>
    </row>
    <row r="108" spans="2:20">
      <c r="B108" s="80">
        <v>80</v>
      </c>
      <c r="C108" s="189" t="str">
        <f>流量データ!$R90</f>
        <v/>
      </c>
      <c r="D108" s="189" t="str">
        <f>IF(AND($C108="",発電計画!$E$33=""),"",MAX(0,$C108-発電計画!$E$33))</f>
        <v/>
      </c>
      <c r="E108" s="189" t="str">
        <f>IF($D108="","",IF(発電計画!$E$19&gt;$D108,$D108,発電計画!$E$19))</f>
        <v/>
      </c>
      <c r="F108" s="27" t="str">
        <f>IF(発電計画!$E$30="","",ROUND((発電計画!$E$30*((E108/発電計画!$E$19)^2)/1000),3))</f>
        <v/>
      </c>
      <c r="G108" s="28">
        <f t="shared" si="55"/>
        <v>0.05</v>
      </c>
      <c r="H108" s="27" t="str">
        <f>IF(発電計画!$E$31="","",ROUND((発電計画!$E$31*((E108/発電計画!$E$19)^2)/200),3))</f>
        <v/>
      </c>
      <c r="I108" s="27" t="str">
        <f>IF(発電計画!$E$32="","",ROUND((発電計画!$E$32*((E108/発電計画!$E$19)^2)/1000),3))</f>
        <v/>
      </c>
      <c r="J108" s="28">
        <f t="shared" si="56"/>
        <v>0.5</v>
      </c>
      <c r="K108" s="27">
        <f t="shared" si="53"/>
        <v>0.55000000000000004</v>
      </c>
      <c r="L108" s="27">
        <f>発電計画!$E$15-$K$29</f>
        <v>-0.55000000000000004</v>
      </c>
      <c r="M108" s="27" t="str">
        <f>IF(発電計画!$E$19="","",9.8*発電計画!$E$19*$L108)</f>
        <v/>
      </c>
      <c r="N108" s="27" t="str">
        <f>IF(発電計画!$E$20="","",9.8*発電計画!$E$20*$L108)</f>
        <v/>
      </c>
      <c r="O108" s="206" t="str">
        <f>IF(AND($E108="",発電計画!$E$19=""),"",$E108/発電計画!$E$19)</f>
        <v/>
      </c>
      <c r="P108" s="331" t="str" cm="1">
        <f t="array" ref="P108">IF($O108="","",発電計画!$E$27*_xlfn.IFS($O108&gt;=相対合成効率!$C$14,相対合成効率!$F$14,$O108&gt;=相対合成効率!$C$15,相対合成効率!$F$15,$O108&gt;=相対合成効率!$C$16,相対合成効率!$F$16,TRUE,相対合成効率!$F$17))</f>
        <v/>
      </c>
      <c r="Q108" s="224" t="str">
        <f>IF($O108="","",IF($O108&lt;=発電計画!$E$28,0,9.8*$E108*$L108*$P108))</f>
        <v/>
      </c>
      <c r="R108" s="224" t="str">
        <f t="shared" si="54"/>
        <v/>
      </c>
      <c r="S108" s="207" t="str">
        <f>IF(D108="","",(D108*B108+SUM($D109:D$393))/(D108*365))</f>
        <v/>
      </c>
      <c r="T108" s="208"/>
    </row>
    <row r="109" spans="2:20">
      <c r="B109" s="80">
        <v>81</v>
      </c>
      <c r="C109" s="189" t="str">
        <f>流量データ!$R91</f>
        <v/>
      </c>
      <c r="D109" s="189" t="str">
        <f>IF(AND($C109="",発電計画!$E$33=""),"",MAX(0,$C109-発電計画!$E$33))</f>
        <v/>
      </c>
      <c r="E109" s="189" t="str">
        <f>IF($D109="","",IF(発電計画!$E$19&gt;$D109,$D109,発電計画!$E$19))</f>
        <v/>
      </c>
      <c r="F109" s="27" t="str">
        <f>IF(発電計画!$E$30="","",ROUND((発電計画!$E$30*((E109/発電計画!$E$19)^2)/1000),3))</f>
        <v/>
      </c>
      <c r="G109" s="28">
        <f t="shared" si="55"/>
        <v>0.05</v>
      </c>
      <c r="H109" s="27" t="str">
        <f>IF(発電計画!$E$31="","",ROUND((発電計画!$E$31*((E109/発電計画!$E$19)^2)/200),3))</f>
        <v/>
      </c>
      <c r="I109" s="27" t="str">
        <f>IF(発電計画!$E$32="","",ROUND((発電計画!$E$32*((E109/発電計画!$E$19)^2)/1000),3))</f>
        <v/>
      </c>
      <c r="J109" s="28">
        <f t="shared" si="56"/>
        <v>0.5</v>
      </c>
      <c r="K109" s="27">
        <f t="shared" si="53"/>
        <v>0.55000000000000004</v>
      </c>
      <c r="L109" s="27">
        <f>発電計画!$E$15-$K$29</f>
        <v>-0.55000000000000004</v>
      </c>
      <c r="M109" s="27" t="str">
        <f>IF(発電計画!$E$19="","",9.8*発電計画!$E$19*$L109)</f>
        <v/>
      </c>
      <c r="N109" s="27" t="str">
        <f>IF(発電計画!$E$20="","",9.8*発電計画!$E$20*$L109)</f>
        <v/>
      </c>
      <c r="O109" s="206" t="str">
        <f>IF(AND($E109="",発電計画!$E$19=""),"",$E109/発電計画!$E$19)</f>
        <v/>
      </c>
      <c r="P109" s="331" t="str" cm="1">
        <f t="array" ref="P109">IF($O109="","",発電計画!$E$27*_xlfn.IFS($O109&gt;=相対合成効率!$C$14,相対合成効率!$F$14,$O109&gt;=相対合成効率!$C$15,相対合成効率!$F$15,$O109&gt;=相対合成効率!$C$16,相対合成効率!$F$16,TRUE,相対合成効率!$F$17))</f>
        <v/>
      </c>
      <c r="Q109" s="224" t="str">
        <f>IF($O109="","",IF($O109&lt;=発電計画!$E$28,0,9.8*$E109*$L109*$P109))</f>
        <v/>
      </c>
      <c r="R109" s="224" t="str">
        <f t="shared" si="54"/>
        <v/>
      </c>
      <c r="S109" s="207" t="str">
        <f>IF(D109="","",(D109*B109+SUM($D110:D$393))/(D109*365))</f>
        <v/>
      </c>
      <c r="T109" s="208"/>
    </row>
    <row r="110" spans="2:20">
      <c r="B110" s="80">
        <v>82</v>
      </c>
      <c r="C110" s="189" t="str">
        <f>流量データ!$R92</f>
        <v/>
      </c>
      <c r="D110" s="189" t="str">
        <f>IF(AND($C110="",発電計画!$E$33=""),"",MAX(0,$C110-発電計画!$E$33))</f>
        <v/>
      </c>
      <c r="E110" s="189" t="str">
        <f>IF($D110="","",IF(発電計画!$E$19&gt;$D110,$D110,発電計画!$E$19))</f>
        <v/>
      </c>
      <c r="F110" s="27" t="str">
        <f>IF(発電計画!$E$30="","",ROUND((発電計画!$E$30*((E110/発電計画!$E$19)^2)/1000),3))</f>
        <v/>
      </c>
      <c r="G110" s="28">
        <f t="shared" si="55"/>
        <v>0.05</v>
      </c>
      <c r="H110" s="27" t="str">
        <f>IF(発電計画!$E$31="","",ROUND((発電計画!$E$31*((E110/発電計画!$E$19)^2)/200),3))</f>
        <v/>
      </c>
      <c r="I110" s="27" t="str">
        <f>IF(発電計画!$E$32="","",ROUND((発電計画!$E$32*((E110/発電計画!$E$19)^2)/1000),3))</f>
        <v/>
      </c>
      <c r="J110" s="28">
        <f t="shared" si="56"/>
        <v>0.5</v>
      </c>
      <c r="K110" s="27">
        <f t="shared" si="53"/>
        <v>0.55000000000000004</v>
      </c>
      <c r="L110" s="27">
        <f>発電計画!$E$15-$K$29</f>
        <v>-0.55000000000000004</v>
      </c>
      <c r="M110" s="27" t="str">
        <f>IF(発電計画!$E$19="","",9.8*発電計画!$E$19*$L110)</f>
        <v/>
      </c>
      <c r="N110" s="27" t="str">
        <f>IF(発電計画!$E$20="","",9.8*発電計画!$E$20*$L110)</f>
        <v/>
      </c>
      <c r="O110" s="206" t="str">
        <f>IF(AND($E110="",発電計画!$E$19=""),"",$E110/発電計画!$E$19)</f>
        <v/>
      </c>
      <c r="P110" s="331" t="str" cm="1">
        <f t="array" ref="P110">IF($O110="","",発電計画!$E$27*_xlfn.IFS($O110&gt;=相対合成効率!$C$14,相対合成効率!$F$14,$O110&gt;=相対合成効率!$C$15,相対合成効率!$F$15,$O110&gt;=相対合成効率!$C$16,相対合成効率!$F$16,TRUE,相対合成効率!$F$17))</f>
        <v/>
      </c>
      <c r="Q110" s="224" t="str">
        <f>IF($O110="","",IF($O110&lt;=発電計画!$E$28,0,9.8*$E110*$L110*$P110))</f>
        <v/>
      </c>
      <c r="R110" s="224" t="str">
        <f t="shared" si="54"/>
        <v/>
      </c>
      <c r="S110" s="207" t="str">
        <f>IF(D110="","",(D110*B110+SUM($D111:D$393))/(D110*365))</f>
        <v/>
      </c>
      <c r="T110" s="208"/>
    </row>
    <row r="111" spans="2:20">
      <c r="B111" s="80">
        <v>83</v>
      </c>
      <c r="C111" s="189" t="str">
        <f>流量データ!$R93</f>
        <v/>
      </c>
      <c r="D111" s="189" t="str">
        <f>IF(AND($C111="",発電計画!$E$33=""),"",MAX(0,$C111-発電計画!$E$33))</f>
        <v/>
      </c>
      <c r="E111" s="189" t="str">
        <f>IF($D111="","",IF(発電計画!$E$19&gt;$D111,$D111,発電計画!$E$19))</f>
        <v/>
      </c>
      <c r="F111" s="27" t="str">
        <f>IF(発電計画!$E$30="","",ROUND((発電計画!$E$30*((E111/発電計画!$E$19)^2)/1000),3))</f>
        <v/>
      </c>
      <c r="G111" s="28">
        <f t="shared" si="55"/>
        <v>0.05</v>
      </c>
      <c r="H111" s="27" t="str">
        <f>IF(発電計画!$E$31="","",ROUND((発電計画!$E$31*((E111/発電計画!$E$19)^2)/200),3))</f>
        <v/>
      </c>
      <c r="I111" s="27" t="str">
        <f>IF(発電計画!$E$32="","",ROUND((発電計画!$E$32*((E111/発電計画!$E$19)^2)/1000),3))</f>
        <v/>
      </c>
      <c r="J111" s="28">
        <f t="shared" si="56"/>
        <v>0.5</v>
      </c>
      <c r="K111" s="27">
        <f t="shared" si="53"/>
        <v>0.55000000000000004</v>
      </c>
      <c r="L111" s="27">
        <f>発電計画!$E$15-$K$29</f>
        <v>-0.55000000000000004</v>
      </c>
      <c r="M111" s="27" t="str">
        <f>IF(発電計画!$E$19="","",9.8*発電計画!$E$19*$L111)</f>
        <v/>
      </c>
      <c r="N111" s="27" t="str">
        <f>IF(発電計画!$E$20="","",9.8*発電計画!$E$20*$L111)</f>
        <v/>
      </c>
      <c r="O111" s="206" t="str">
        <f>IF(AND($E111="",発電計画!$E$19=""),"",$E111/発電計画!$E$19)</f>
        <v/>
      </c>
      <c r="P111" s="331" t="str" cm="1">
        <f t="array" ref="P111">IF($O111="","",発電計画!$E$27*_xlfn.IFS($O111&gt;=相対合成効率!$C$14,相対合成効率!$F$14,$O111&gt;=相対合成効率!$C$15,相対合成効率!$F$15,$O111&gt;=相対合成効率!$C$16,相対合成効率!$F$16,TRUE,相対合成効率!$F$17))</f>
        <v/>
      </c>
      <c r="Q111" s="224" t="str">
        <f>IF($O111="","",IF($O111&lt;=発電計画!$E$28,0,9.8*$E111*$L111*$P111))</f>
        <v/>
      </c>
      <c r="R111" s="224" t="str">
        <f t="shared" si="54"/>
        <v/>
      </c>
      <c r="S111" s="207" t="str">
        <f>IF(D111="","",(D111*B111+SUM($D112:D$393))/(D111*365))</f>
        <v/>
      </c>
      <c r="T111" s="208"/>
    </row>
    <row r="112" spans="2:20">
      <c r="B112" s="80">
        <v>84</v>
      </c>
      <c r="C112" s="189" t="str">
        <f>流量データ!$R94</f>
        <v/>
      </c>
      <c r="D112" s="189" t="str">
        <f>IF(AND($C112="",発電計画!$E$33=""),"",MAX(0,$C112-発電計画!$E$33))</f>
        <v/>
      </c>
      <c r="E112" s="189" t="str">
        <f>IF($D112="","",IF(発電計画!$E$19&gt;$D112,$D112,発電計画!$E$19))</f>
        <v/>
      </c>
      <c r="F112" s="27" t="str">
        <f>IF(発電計画!$E$30="","",ROUND((発電計画!$E$30*((E112/発電計画!$E$19)^2)/1000),3))</f>
        <v/>
      </c>
      <c r="G112" s="28">
        <f t="shared" si="55"/>
        <v>0.05</v>
      </c>
      <c r="H112" s="27" t="str">
        <f>IF(発電計画!$E$31="","",ROUND((発電計画!$E$31*((E112/発電計画!$E$19)^2)/200),3))</f>
        <v/>
      </c>
      <c r="I112" s="27" t="str">
        <f>IF(発電計画!$E$32="","",ROUND((発電計画!$E$32*((E112/発電計画!$E$19)^2)/1000),3))</f>
        <v/>
      </c>
      <c r="J112" s="28">
        <f t="shared" si="56"/>
        <v>0.5</v>
      </c>
      <c r="K112" s="27">
        <f t="shared" si="53"/>
        <v>0.55000000000000004</v>
      </c>
      <c r="L112" s="27">
        <f>発電計画!$E$15-$K$29</f>
        <v>-0.55000000000000004</v>
      </c>
      <c r="M112" s="27" t="str">
        <f>IF(発電計画!$E$19="","",9.8*発電計画!$E$19*$L112)</f>
        <v/>
      </c>
      <c r="N112" s="27" t="str">
        <f>IF(発電計画!$E$20="","",9.8*発電計画!$E$20*$L112)</f>
        <v/>
      </c>
      <c r="O112" s="206" t="str">
        <f>IF(AND($E112="",発電計画!$E$19=""),"",$E112/発電計画!$E$19)</f>
        <v/>
      </c>
      <c r="P112" s="331" t="str" cm="1">
        <f t="array" ref="P112">IF($O112="","",発電計画!$E$27*_xlfn.IFS($O112&gt;=相対合成効率!$C$14,相対合成効率!$F$14,$O112&gt;=相対合成効率!$C$15,相対合成効率!$F$15,$O112&gt;=相対合成効率!$C$16,相対合成効率!$F$16,TRUE,相対合成効率!$F$17))</f>
        <v/>
      </c>
      <c r="Q112" s="224" t="str">
        <f>IF($O112="","",IF($O112&lt;=発電計画!$E$28,0,9.8*$E112*$L112*$P112))</f>
        <v/>
      </c>
      <c r="R112" s="224" t="str">
        <f t="shared" si="54"/>
        <v/>
      </c>
      <c r="S112" s="207" t="str">
        <f>IF(D112="","",(D112*B112+SUM($D113:D$393))/(D112*365))</f>
        <v/>
      </c>
      <c r="T112" s="208"/>
    </row>
    <row r="113" spans="2:20">
      <c r="B113" s="80">
        <v>85</v>
      </c>
      <c r="C113" s="189" t="str">
        <f>流量データ!$R95</f>
        <v/>
      </c>
      <c r="D113" s="189" t="str">
        <f>IF(AND($C113="",発電計画!$E$33=""),"",MAX(0,$C113-発電計画!$E$33))</f>
        <v/>
      </c>
      <c r="E113" s="189" t="str">
        <f>IF($D113="","",IF(発電計画!$E$19&gt;$D113,$D113,発電計画!$E$19))</f>
        <v/>
      </c>
      <c r="F113" s="27" t="str">
        <f>IF(発電計画!$E$30="","",ROUND((発電計画!$E$30*((E113/発電計画!$E$19)^2)/1000),3))</f>
        <v/>
      </c>
      <c r="G113" s="28">
        <f t="shared" si="55"/>
        <v>0.05</v>
      </c>
      <c r="H113" s="27" t="str">
        <f>IF(発電計画!$E$31="","",ROUND((発電計画!$E$31*((E113/発電計画!$E$19)^2)/200),3))</f>
        <v/>
      </c>
      <c r="I113" s="27" t="str">
        <f>IF(発電計画!$E$32="","",ROUND((発電計画!$E$32*((E113/発電計画!$E$19)^2)/1000),3))</f>
        <v/>
      </c>
      <c r="J113" s="28">
        <f t="shared" si="56"/>
        <v>0.5</v>
      </c>
      <c r="K113" s="27">
        <f t="shared" si="53"/>
        <v>0.55000000000000004</v>
      </c>
      <c r="L113" s="27">
        <f>発電計画!$E$15-$K$29</f>
        <v>-0.55000000000000004</v>
      </c>
      <c r="M113" s="27" t="str">
        <f>IF(発電計画!$E$19="","",9.8*発電計画!$E$19*$L113)</f>
        <v/>
      </c>
      <c r="N113" s="27" t="str">
        <f>IF(発電計画!$E$20="","",9.8*発電計画!$E$20*$L113)</f>
        <v/>
      </c>
      <c r="O113" s="206" t="str">
        <f>IF(AND($E113="",発電計画!$E$19=""),"",$E113/発電計画!$E$19)</f>
        <v/>
      </c>
      <c r="P113" s="331" t="str" cm="1">
        <f t="array" ref="P113">IF($O113="","",発電計画!$E$27*_xlfn.IFS($O113&gt;=相対合成効率!$C$14,相対合成効率!$F$14,$O113&gt;=相対合成効率!$C$15,相対合成効率!$F$15,$O113&gt;=相対合成効率!$C$16,相対合成効率!$F$16,TRUE,相対合成効率!$F$17))</f>
        <v/>
      </c>
      <c r="Q113" s="224" t="str">
        <f>IF($O113="","",IF($O113&lt;=発電計画!$E$28,0,9.8*$E113*$L113*$P113))</f>
        <v/>
      </c>
      <c r="R113" s="224" t="str">
        <f t="shared" si="54"/>
        <v/>
      </c>
      <c r="S113" s="207" t="str">
        <f>IF(D113="","",(D113*B113+SUM($D114:D$393))/(D113*365))</f>
        <v/>
      </c>
      <c r="T113" s="208"/>
    </row>
    <row r="114" spans="2:20">
      <c r="B114" s="80">
        <v>86</v>
      </c>
      <c r="C114" s="189" t="str">
        <f>流量データ!$R96</f>
        <v/>
      </c>
      <c r="D114" s="189" t="str">
        <f>IF(AND($C114="",発電計画!$E$33=""),"",MAX(0,$C114-発電計画!$E$33))</f>
        <v/>
      </c>
      <c r="E114" s="189" t="str">
        <f>IF($D114="","",IF(発電計画!$E$19&gt;$D114,$D114,発電計画!$E$19))</f>
        <v/>
      </c>
      <c r="F114" s="27" t="str">
        <f>IF(発電計画!$E$30="","",ROUND((発電計画!$E$30*((E114/発電計画!$E$19)^2)/1000),3))</f>
        <v/>
      </c>
      <c r="G114" s="28">
        <f t="shared" si="55"/>
        <v>0.05</v>
      </c>
      <c r="H114" s="27" t="str">
        <f>IF(発電計画!$E$31="","",ROUND((発電計画!$E$31*((E114/発電計画!$E$19)^2)/200),3))</f>
        <v/>
      </c>
      <c r="I114" s="27" t="str">
        <f>IF(発電計画!$E$32="","",ROUND((発電計画!$E$32*((E114/発電計画!$E$19)^2)/1000),3))</f>
        <v/>
      </c>
      <c r="J114" s="28">
        <f t="shared" si="56"/>
        <v>0.5</v>
      </c>
      <c r="K114" s="27">
        <f t="shared" si="53"/>
        <v>0.55000000000000004</v>
      </c>
      <c r="L114" s="27">
        <f>発電計画!$E$15-$K$29</f>
        <v>-0.55000000000000004</v>
      </c>
      <c r="M114" s="27" t="str">
        <f>IF(発電計画!$E$19="","",9.8*発電計画!$E$19*$L114)</f>
        <v/>
      </c>
      <c r="N114" s="27" t="str">
        <f>IF(発電計画!$E$20="","",9.8*発電計画!$E$20*$L114)</f>
        <v/>
      </c>
      <c r="O114" s="206" t="str">
        <f>IF(AND($E114="",発電計画!$E$19=""),"",$E114/発電計画!$E$19)</f>
        <v/>
      </c>
      <c r="P114" s="331" t="str" cm="1">
        <f t="array" ref="P114">IF($O114="","",発電計画!$E$27*_xlfn.IFS($O114&gt;=相対合成効率!$C$14,相対合成効率!$F$14,$O114&gt;=相対合成効率!$C$15,相対合成効率!$F$15,$O114&gt;=相対合成効率!$C$16,相対合成効率!$F$16,TRUE,相対合成効率!$F$17))</f>
        <v/>
      </c>
      <c r="Q114" s="224" t="str">
        <f>IF($O114="","",IF($O114&lt;=発電計画!$E$28,0,9.8*$E114*$L114*$P114))</f>
        <v/>
      </c>
      <c r="R114" s="224" t="str">
        <f t="shared" si="54"/>
        <v/>
      </c>
      <c r="S114" s="207" t="str">
        <f>IF(D114="","",(D114*B114+SUM($D115:D$393))/(D114*365))</f>
        <v/>
      </c>
      <c r="T114" s="208"/>
    </row>
    <row r="115" spans="2:20">
      <c r="B115" s="80">
        <v>87</v>
      </c>
      <c r="C115" s="189" t="str">
        <f>流量データ!$R97</f>
        <v/>
      </c>
      <c r="D115" s="189" t="str">
        <f>IF(AND($C115="",発電計画!$E$33=""),"",MAX(0,$C115-発電計画!$E$33))</f>
        <v/>
      </c>
      <c r="E115" s="189" t="str">
        <f>IF($D115="","",IF(発電計画!$E$19&gt;$D115,$D115,発電計画!$E$19))</f>
        <v/>
      </c>
      <c r="F115" s="27" t="str">
        <f>IF(発電計画!$E$30="","",ROUND((発電計画!$E$30*((E115/発電計画!$E$19)^2)/1000),3))</f>
        <v/>
      </c>
      <c r="G115" s="28">
        <f t="shared" si="55"/>
        <v>0.05</v>
      </c>
      <c r="H115" s="27" t="str">
        <f>IF(発電計画!$E$31="","",ROUND((発電計画!$E$31*((E115/発電計画!$E$19)^2)/200),3))</f>
        <v/>
      </c>
      <c r="I115" s="27" t="str">
        <f>IF(発電計画!$E$32="","",ROUND((発電計画!$E$32*((E115/発電計画!$E$19)^2)/1000),3))</f>
        <v/>
      </c>
      <c r="J115" s="28">
        <f t="shared" si="56"/>
        <v>0.5</v>
      </c>
      <c r="K115" s="27">
        <f t="shared" si="53"/>
        <v>0.55000000000000004</v>
      </c>
      <c r="L115" s="27">
        <f>発電計画!$E$15-$K$29</f>
        <v>-0.55000000000000004</v>
      </c>
      <c r="M115" s="27" t="str">
        <f>IF(発電計画!$E$19="","",9.8*発電計画!$E$19*$L115)</f>
        <v/>
      </c>
      <c r="N115" s="27" t="str">
        <f>IF(発電計画!$E$20="","",9.8*発電計画!$E$20*$L115)</f>
        <v/>
      </c>
      <c r="O115" s="206" t="str">
        <f>IF(AND($E115="",発電計画!$E$19=""),"",$E115/発電計画!$E$19)</f>
        <v/>
      </c>
      <c r="P115" s="331" t="str" cm="1">
        <f t="array" ref="P115">IF($O115="","",発電計画!$E$27*_xlfn.IFS($O115&gt;=相対合成効率!$C$14,相対合成効率!$F$14,$O115&gt;=相対合成効率!$C$15,相対合成効率!$F$15,$O115&gt;=相対合成効率!$C$16,相対合成効率!$F$16,TRUE,相対合成効率!$F$17))</f>
        <v/>
      </c>
      <c r="Q115" s="224" t="str">
        <f>IF($O115="","",IF($O115&lt;=発電計画!$E$28,0,9.8*$E115*$L115*$P115))</f>
        <v/>
      </c>
      <c r="R115" s="224" t="str">
        <f t="shared" si="54"/>
        <v/>
      </c>
      <c r="S115" s="207" t="str">
        <f>IF(D115="","",(D115*B115+SUM($D116:D$393))/(D115*365))</f>
        <v/>
      </c>
      <c r="T115" s="208"/>
    </row>
    <row r="116" spans="2:20">
      <c r="B116" s="80">
        <v>88</v>
      </c>
      <c r="C116" s="189" t="str">
        <f>流量データ!$R98</f>
        <v/>
      </c>
      <c r="D116" s="189" t="str">
        <f>IF(AND($C116="",発電計画!$E$33=""),"",MAX(0,$C116-発電計画!$E$33))</f>
        <v/>
      </c>
      <c r="E116" s="189" t="str">
        <f>IF($D116="","",IF(発電計画!$E$19&gt;$D116,$D116,発電計画!$E$19))</f>
        <v/>
      </c>
      <c r="F116" s="27" t="str">
        <f>IF(発電計画!$E$30="","",ROUND((発電計画!$E$30*((E116/発電計画!$E$19)^2)/1000),3))</f>
        <v/>
      </c>
      <c r="G116" s="28">
        <f t="shared" si="55"/>
        <v>0.05</v>
      </c>
      <c r="H116" s="27" t="str">
        <f>IF(発電計画!$E$31="","",ROUND((発電計画!$E$31*((E116/発電計画!$E$19)^2)/200),3))</f>
        <v/>
      </c>
      <c r="I116" s="27" t="str">
        <f>IF(発電計画!$E$32="","",ROUND((発電計画!$E$32*((E116/発電計画!$E$19)^2)/1000),3))</f>
        <v/>
      </c>
      <c r="J116" s="28">
        <f t="shared" si="56"/>
        <v>0.5</v>
      </c>
      <c r="K116" s="27">
        <f t="shared" si="53"/>
        <v>0.55000000000000004</v>
      </c>
      <c r="L116" s="27">
        <f>発電計画!$E$15-$K$29</f>
        <v>-0.55000000000000004</v>
      </c>
      <c r="M116" s="27" t="str">
        <f>IF(発電計画!$E$19="","",9.8*発電計画!$E$19*$L116)</f>
        <v/>
      </c>
      <c r="N116" s="27" t="str">
        <f>IF(発電計画!$E$20="","",9.8*発電計画!$E$20*$L116)</f>
        <v/>
      </c>
      <c r="O116" s="206" t="str">
        <f>IF(AND($E116="",発電計画!$E$19=""),"",$E116/発電計画!$E$19)</f>
        <v/>
      </c>
      <c r="P116" s="331" t="str" cm="1">
        <f t="array" ref="P116">IF($O116="","",発電計画!$E$27*_xlfn.IFS($O116&gt;=相対合成効率!$C$14,相対合成効率!$F$14,$O116&gt;=相対合成効率!$C$15,相対合成効率!$F$15,$O116&gt;=相対合成効率!$C$16,相対合成効率!$F$16,TRUE,相対合成効率!$F$17))</f>
        <v/>
      </c>
      <c r="Q116" s="224" t="str">
        <f>IF($O116="","",IF($O116&lt;=発電計画!$E$28,0,9.8*$E116*$L116*$P116))</f>
        <v/>
      </c>
      <c r="R116" s="224" t="str">
        <f t="shared" si="54"/>
        <v/>
      </c>
      <c r="S116" s="207" t="str">
        <f>IF(D116="","",(D116*B116+SUM($D117:D$393))/(D116*365))</f>
        <v/>
      </c>
      <c r="T116" s="208"/>
    </row>
    <row r="117" spans="2:20">
      <c r="B117" s="80">
        <v>89</v>
      </c>
      <c r="C117" s="189" t="str">
        <f>流量データ!$R99</f>
        <v/>
      </c>
      <c r="D117" s="189" t="str">
        <f>IF(AND($C117="",発電計画!$E$33=""),"",MAX(0,$C117-発電計画!$E$33))</f>
        <v/>
      </c>
      <c r="E117" s="189" t="str">
        <f>IF($D117="","",IF(発電計画!$E$19&gt;$D117,$D117,発電計画!$E$19))</f>
        <v/>
      </c>
      <c r="F117" s="27" t="str">
        <f>IF(発電計画!$E$30="","",ROUND((発電計画!$E$30*((E117/発電計画!$E$19)^2)/1000),3))</f>
        <v/>
      </c>
      <c r="G117" s="28">
        <f t="shared" si="55"/>
        <v>0.05</v>
      </c>
      <c r="H117" s="27" t="str">
        <f>IF(発電計画!$E$31="","",ROUND((発電計画!$E$31*((E117/発電計画!$E$19)^2)/200),3))</f>
        <v/>
      </c>
      <c r="I117" s="27" t="str">
        <f>IF(発電計画!$E$32="","",ROUND((発電計画!$E$32*((E117/発電計画!$E$19)^2)/1000),3))</f>
        <v/>
      </c>
      <c r="J117" s="28">
        <f t="shared" si="56"/>
        <v>0.5</v>
      </c>
      <c r="K117" s="27">
        <f t="shared" si="53"/>
        <v>0.55000000000000004</v>
      </c>
      <c r="L117" s="27">
        <f>発電計画!$E$15-$K$29</f>
        <v>-0.55000000000000004</v>
      </c>
      <c r="M117" s="27" t="str">
        <f>IF(発電計画!$E$19="","",9.8*発電計画!$E$19*$L117)</f>
        <v/>
      </c>
      <c r="N117" s="27" t="str">
        <f>IF(発電計画!$E$20="","",9.8*発電計画!$E$20*$L117)</f>
        <v/>
      </c>
      <c r="O117" s="206" t="str">
        <f>IF(AND($E117="",発電計画!$E$19=""),"",$E117/発電計画!$E$19)</f>
        <v/>
      </c>
      <c r="P117" s="331" t="str" cm="1">
        <f t="array" ref="P117">IF($O117="","",発電計画!$E$27*_xlfn.IFS($O117&gt;=相対合成効率!$C$14,相対合成効率!$F$14,$O117&gt;=相対合成効率!$C$15,相対合成効率!$F$15,$O117&gt;=相対合成効率!$C$16,相対合成効率!$F$16,TRUE,相対合成効率!$F$17))</f>
        <v/>
      </c>
      <c r="Q117" s="224" t="str">
        <f>IF($O117="","",IF($O117&lt;=発電計画!$E$28,0,9.8*$E117*$L117*$P117))</f>
        <v/>
      </c>
      <c r="R117" s="224" t="str">
        <f t="shared" si="54"/>
        <v/>
      </c>
      <c r="S117" s="207" t="str">
        <f>IF(D117="","",(D117*B117+SUM($D118:D$393))/(D117*365))</f>
        <v/>
      </c>
      <c r="T117" s="208"/>
    </row>
    <row r="118" spans="2:20">
      <c r="B118" s="80">
        <v>90</v>
      </c>
      <c r="C118" s="189" t="str">
        <f>流量データ!$R100</f>
        <v/>
      </c>
      <c r="D118" s="189" t="str">
        <f>IF(AND($C118="",発電計画!$E$33=""),"",MAX(0,$C118-発電計画!$E$33))</f>
        <v/>
      </c>
      <c r="E118" s="189" t="str">
        <f>IF($D118="","",IF(発電計画!$E$19&gt;$D118,$D118,発電計画!$E$19))</f>
        <v/>
      </c>
      <c r="F118" s="27" t="str">
        <f>IF(発電計画!$E$30="","",ROUND((発電計画!$E$30*((E118/発電計画!$E$19)^2)/1000),3))</f>
        <v/>
      </c>
      <c r="G118" s="28">
        <f t="shared" si="55"/>
        <v>0.05</v>
      </c>
      <c r="H118" s="27" t="str">
        <f>IF(発電計画!$E$31="","",ROUND((発電計画!$E$31*((E118/発電計画!$E$19)^2)/200),3))</f>
        <v/>
      </c>
      <c r="I118" s="27" t="str">
        <f>IF(発電計画!$E$32="","",ROUND((発電計画!$E$32*((E118/発電計画!$E$19)^2)/1000),3))</f>
        <v/>
      </c>
      <c r="J118" s="28">
        <f t="shared" si="56"/>
        <v>0.5</v>
      </c>
      <c r="K118" s="27">
        <f t="shared" si="53"/>
        <v>0.55000000000000004</v>
      </c>
      <c r="L118" s="27">
        <f>発電計画!$E$15-$K$29</f>
        <v>-0.55000000000000004</v>
      </c>
      <c r="M118" s="27" t="str">
        <f>IF(発電計画!$E$19="","",9.8*発電計画!$E$19*$L118)</f>
        <v/>
      </c>
      <c r="N118" s="27" t="str">
        <f>IF(発電計画!$E$20="","",9.8*発電計画!$E$20*$L118)</f>
        <v/>
      </c>
      <c r="O118" s="206" t="str">
        <f>IF(AND($E118="",発電計画!$E$19=""),"",$E118/発電計画!$E$19)</f>
        <v/>
      </c>
      <c r="P118" s="331" t="str" cm="1">
        <f t="array" ref="P118">IF($O118="","",発電計画!$E$27*_xlfn.IFS($O118&gt;=相対合成効率!$C$14,相対合成効率!$F$14,$O118&gt;=相対合成効率!$C$15,相対合成効率!$F$15,$O118&gt;=相対合成効率!$C$16,相対合成効率!$F$16,TRUE,相対合成効率!$F$17))</f>
        <v/>
      </c>
      <c r="Q118" s="224" t="str">
        <f>IF($O118="","",IF($O118&lt;=発電計画!$E$28,0,9.8*$E118*$L118*$P118))</f>
        <v/>
      </c>
      <c r="R118" s="224" t="str">
        <f t="shared" si="54"/>
        <v/>
      </c>
      <c r="S118" s="207" t="str">
        <f>IF(D118="","",(D118*B118+SUM($D119:D$393))/(D118*365))</f>
        <v/>
      </c>
      <c r="T118" s="208"/>
    </row>
    <row r="119" spans="2:20">
      <c r="B119" s="80">
        <v>91</v>
      </c>
      <c r="C119" s="189" t="str">
        <f>流量データ!$R101</f>
        <v/>
      </c>
      <c r="D119" s="189" t="str">
        <f>IF(AND($C119="",発電計画!$E$33=""),"",MAX(0,$C119-発電計画!$E$33))</f>
        <v/>
      </c>
      <c r="E119" s="189" t="str">
        <f>IF($D119="","",IF(発電計画!$E$19&gt;$D119,$D119,発電計画!$E$19))</f>
        <v/>
      </c>
      <c r="F119" s="27" t="str">
        <f>IF(発電計画!$E$30="","",ROUND((発電計画!$E$30*((E119/発電計画!$E$19)^2)/1000),3))</f>
        <v/>
      </c>
      <c r="G119" s="28">
        <f t="shared" si="55"/>
        <v>0.05</v>
      </c>
      <c r="H119" s="27" t="str">
        <f>IF(発電計画!$E$31="","",ROUND((発電計画!$E$31*((E119/発電計画!$E$19)^2)/200),3))</f>
        <v/>
      </c>
      <c r="I119" s="27" t="str">
        <f>IF(発電計画!$E$32="","",ROUND((発電計画!$E$32*((E119/発電計画!$E$19)^2)/1000),3))</f>
        <v/>
      </c>
      <c r="J119" s="28">
        <f t="shared" si="56"/>
        <v>0.5</v>
      </c>
      <c r="K119" s="27">
        <f t="shared" si="53"/>
        <v>0.55000000000000004</v>
      </c>
      <c r="L119" s="27">
        <f>発電計画!$E$15-$K$29</f>
        <v>-0.55000000000000004</v>
      </c>
      <c r="M119" s="27" t="str">
        <f>IF(発電計画!$E$19="","",9.8*発電計画!$E$19*$L119)</f>
        <v/>
      </c>
      <c r="N119" s="27" t="str">
        <f>IF(発電計画!$E$20="","",9.8*発電計画!$E$20*$L119)</f>
        <v/>
      </c>
      <c r="O119" s="206" t="str">
        <f>IF(AND($E119="",発電計画!$E$19=""),"",$E119/発電計画!$E$19)</f>
        <v/>
      </c>
      <c r="P119" s="331" t="str" cm="1">
        <f t="array" ref="P119">IF($O119="","",発電計画!$E$27*_xlfn.IFS($O119&gt;=相対合成効率!$C$14,相対合成効率!$F$14,$O119&gt;=相対合成効率!$C$15,相対合成効率!$F$15,$O119&gt;=相対合成効率!$C$16,相対合成効率!$F$16,TRUE,相対合成効率!$F$17))</f>
        <v/>
      </c>
      <c r="Q119" s="224" t="str">
        <f>IF($O119="","",IF($O119&lt;=発電計画!$E$28,0,9.8*$E119*$L119*$P119))</f>
        <v/>
      </c>
      <c r="R119" s="224" t="str">
        <f t="shared" si="54"/>
        <v/>
      </c>
      <c r="S119" s="207" t="str">
        <f>IF(D119="","",(D119*B119+SUM($D120:D$393))/(D119*365))</f>
        <v/>
      </c>
      <c r="T119" s="208"/>
    </row>
    <row r="120" spans="2:20">
      <c r="B120" s="80">
        <v>92</v>
      </c>
      <c r="C120" s="189" t="str">
        <f>流量データ!$R102</f>
        <v/>
      </c>
      <c r="D120" s="189" t="str">
        <f>IF(AND($C120="",発電計画!$E$33=""),"",MAX(0,$C120-発電計画!$E$33))</f>
        <v/>
      </c>
      <c r="E120" s="189" t="str">
        <f>IF($D120="","",IF(発電計画!$E$19&gt;$D120,$D120,発電計画!$E$19))</f>
        <v/>
      </c>
      <c r="F120" s="27" t="str">
        <f>IF(発電計画!$E$30="","",ROUND((発電計画!$E$30*((E120/発電計画!$E$19)^2)/1000),3))</f>
        <v/>
      </c>
      <c r="G120" s="28">
        <f t="shared" si="55"/>
        <v>0.05</v>
      </c>
      <c r="H120" s="27" t="str">
        <f>IF(発電計画!$E$31="","",ROUND((発電計画!$E$31*((E120/発電計画!$E$19)^2)/200),3))</f>
        <v/>
      </c>
      <c r="I120" s="27" t="str">
        <f>IF(発電計画!$E$32="","",ROUND((発電計画!$E$32*((E120/発電計画!$E$19)^2)/1000),3))</f>
        <v/>
      </c>
      <c r="J120" s="28">
        <f t="shared" si="56"/>
        <v>0.5</v>
      </c>
      <c r="K120" s="27">
        <f t="shared" si="53"/>
        <v>0.55000000000000004</v>
      </c>
      <c r="L120" s="27">
        <f>発電計画!$E$15-$K$29</f>
        <v>-0.55000000000000004</v>
      </c>
      <c r="M120" s="27" t="str">
        <f>IF(発電計画!$E$19="","",9.8*発電計画!$E$19*$L120)</f>
        <v/>
      </c>
      <c r="N120" s="27" t="str">
        <f>IF(発電計画!$E$20="","",9.8*発電計画!$E$20*$L120)</f>
        <v/>
      </c>
      <c r="O120" s="206" t="str">
        <f>IF(AND($E120="",発電計画!$E$19=""),"",$E120/発電計画!$E$19)</f>
        <v/>
      </c>
      <c r="P120" s="331" t="str" cm="1">
        <f t="array" ref="P120">IF($O120="","",発電計画!$E$27*_xlfn.IFS($O120&gt;=相対合成効率!$C$14,相対合成効率!$F$14,$O120&gt;=相対合成効率!$C$15,相対合成効率!$F$15,$O120&gt;=相対合成効率!$C$16,相対合成効率!$F$16,TRUE,相対合成効率!$F$17))</f>
        <v/>
      </c>
      <c r="Q120" s="224" t="str">
        <f>IF($O120="","",IF($O120&lt;=発電計画!$E$28,0,9.8*$E120*$L120*$P120))</f>
        <v/>
      </c>
      <c r="R120" s="224" t="str">
        <f t="shared" si="54"/>
        <v/>
      </c>
      <c r="S120" s="207" t="str">
        <f>IF(D120="","",(D120*B120+SUM($D121:D$393))/(D120*365))</f>
        <v/>
      </c>
      <c r="T120" s="208"/>
    </row>
    <row r="121" spans="2:20">
      <c r="B121" s="80">
        <v>93</v>
      </c>
      <c r="C121" s="189" t="str">
        <f>流量データ!$R103</f>
        <v/>
      </c>
      <c r="D121" s="189" t="str">
        <f>IF(AND($C121="",発電計画!$E$33=""),"",MAX(0,$C121-発電計画!$E$33))</f>
        <v/>
      </c>
      <c r="E121" s="189" t="str">
        <f>IF($D121="","",IF(発電計画!$E$19&gt;$D121,$D121,発電計画!$E$19))</f>
        <v/>
      </c>
      <c r="F121" s="27" t="str">
        <f>IF(発電計画!$E$30="","",ROUND((発電計画!$E$30*((E121/発電計画!$E$19)^2)/1000),3))</f>
        <v/>
      </c>
      <c r="G121" s="28">
        <f t="shared" si="55"/>
        <v>0.05</v>
      </c>
      <c r="H121" s="27" t="str">
        <f>IF(発電計画!$E$31="","",ROUND((発電計画!$E$31*((E121/発電計画!$E$19)^2)/200),3))</f>
        <v/>
      </c>
      <c r="I121" s="27" t="str">
        <f>IF(発電計画!$E$32="","",ROUND((発電計画!$E$32*((E121/発電計画!$E$19)^2)/1000),3))</f>
        <v/>
      </c>
      <c r="J121" s="28">
        <f t="shared" si="56"/>
        <v>0.5</v>
      </c>
      <c r="K121" s="27">
        <f t="shared" si="53"/>
        <v>0.55000000000000004</v>
      </c>
      <c r="L121" s="27">
        <f>発電計画!$E$15-$K$29</f>
        <v>-0.55000000000000004</v>
      </c>
      <c r="M121" s="27" t="str">
        <f>IF(発電計画!$E$19="","",9.8*発電計画!$E$19*$L121)</f>
        <v/>
      </c>
      <c r="N121" s="27" t="str">
        <f>IF(発電計画!$E$20="","",9.8*発電計画!$E$20*$L121)</f>
        <v/>
      </c>
      <c r="O121" s="206" t="str">
        <f>IF(AND($E121="",発電計画!$E$19=""),"",$E121/発電計画!$E$19)</f>
        <v/>
      </c>
      <c r="P121" s="331" t="str" cm="1">
        <f t="array" ref="P121">IF($O121="","",発電計画!$E$27*_xlfn.IFS($O121&gt;=相対合成効率!$C$14,相対合成効率!$F$14,$O121&gt;=相対合成効率!$C$15,相対合成効率!$F$15,$O121&gt;=相対合成効率!$C$16,相対合成効率!$F$16,TRUE,相対合成効率!$F$17))</f>
        <v/>
      </c>
      <c r="Q121" s="224" t="str">
        <f>IF($O121="","",IF($O121&lt;=発電計画!$E$28,0,9.8*$E121*$L121*$P121))</f>
        <v/>
      </c>
      <c r="R121" s="224" t="str">
        <f t="shared" si="54"/>
        <v/>
      </c>
      <c r="S121" s="207" t="str">
        <f>IF(D121="","",(D121*B121+SUM($D122:D$393))/(D121*365))</f>
        <v/>
      </c>
      <c r="T121" s="208"/>
    </row>
    <row r="122" spans="2:20">
      <c r="B122" s="80">
        <v>94</v>
      </c>
      <c r="C122" s="189" t="str">
        <f>流量データ!$R104</f>
        <v/>
      </c>
      <c r="D122" s="189" t="str">
        <f>IF(AND($C122="",発電計画!$E$33=""),"",MAX(0,$C122-発電計画!$E$33))</f>
        <v/>
      </c>
      <c r="E122" s="189" t="str">
        <f>IF($D122="","",IF(発電計画!$E$19&gt;$D122,$D122,発電計画!$E$19))</f>
        <v/>
      </c>
      <c r="F122" s="27" t="str">
        <f>IF(発電計画!$E$30="","",ROUND((発電計画!$E$30*((E122/発電計画!$E$19)^2)/1000),3))</f>
        <v/>
      </c>
      <c r="G122" s="28">
        <f t="shared" si="55"/>
        <v>0.05</v>
      </c>
      <c r="H122" s="27" t="str">
        <f>IF(発電計画!$E$31="","",ROUND((発電計画!$E$31*((E122/発電計画!$E$19)^2)/200),3))</f>
        <v/>
      </c>
      <c r="I122" s="27" t="str">
        <f>IF(発電計画!$E$32="","",ROUND((発電計画!$E$32*((E122/発電計画!$E$19)^2)/1000),3))</f>
        <v/>
      </c>
      <c r="J122" s="28">
        <f t="shared" si="56"/>
        <v>0.5</v>
      </c>
      <c r="K122" s="27">
        <f t="shared" si="53"/>
        <v>0.55000000000000004</v>
      </c>
      <c r="L122" s="27">
        <f>発電計画!$E$15-$K$29</f>
        <v>-0.55000000000000004</v>
      </c>
      <c r="M122" s="27" t="str">
        <f>IF(発電計画!$E$19="","",9.8*発電計画!$E$19*$L122)</f>
        <v/>
      </c>
      <c r="N122" s="27" t="str">
        <f>IF(発電計画!$E$20="","",9.8*発電計画!$E$20*$L122)</f>
        <v/>
      </c>
      <c r="O122" s="206" t="str">
        <f>IF(AND($E122="",発電計画!$E$19=""),"",$E122/発電計画!$E$19)</f>
        <v/>
      </c>
      <c r="P122" s="331" t="str" cm="1">
        <f t="array" ref="P122">IF($O122="","",発電計画!$E$27*_xlfn.IFS($O122&gt;=相対合成効率!$C$14,相対合成効率!$F$14,$O122&gt;=相対合成効率!$C$15,相対合成効率!$F$15,$O122&gt;=相対合成効率!$C$16,相対合成効率!$F$16,TRUE,相対合成効率!$F$17))</f>
        <v/>
      </c>
      <c r="Q122" s="224" t="str">
        <f>IF($O122="","",IF($O122&lt;=発電計画!$E$28,0,9.8*$E122*$L122*$P122))</f>
        <v/>
      </c>
      <c r="R122" s="224" t="str">
        <f t="shared" si="54"/>
        <v/>
      </c>
      <c r="S122" s="207" t="str">
        <f>IF(D122="","",(D122*B122+SUM($D123:D$393))/(D122*365))</f>
        <v/>
      </c>
      <c r="T122" s="208"/>
    </row>
    <row r="123" spans="2:20">
      <c r="B123" s="80">
        <v>95</v>
      </c>
      <c r="C123" s="189" t="str">
        <f>流量データ!$R105</f>
        <v/>
      </c>
      <c r="D123" s="189" t="str">
        <f>IF(AND($C123="",発電計画!$E$33=""),"",MAX(0,$C123-発電計画!$E$33))</f>
        <v/>
      </c>
      <c r="E123" s="189" t="str">
        <f>IF($D123="","",IF(発電計画!$E$19&gt;$D123,$D123,発電計画!$E$19))</f>
        <v/>
      </c>
      <c r="F123" s="27" t="str">
        <f>IF(発電計画!$E$30="","",ROUND((発電計画!$E$30*((E123/発電計画!$E$19)^2)/1000),3))</f>
        <v/>
      </c>
      <c r="G123" s="28">
        <f t="shared" si="55"/>
        <v>0.05</v>
      </c>
      <c r="H123" s="27" t="str">
        <f>IF(発電計画!$E$31="","",ROUND((発電計画!$E$31*((E123/発電計画!$E$19)^2)/200),3))</f>
        <v/>
      </c>
      <c r="I123" s="27" t="str">
        <f>IF(発電計画!$E$32="","",ROUND((発電計画!$E$32*((E123/発電計画!$E$19)^2)/1000),3))</f>
        <v/>
      </c>
      <c r="J123" s="28">
        <f t="shared" si="56"/>
        <v>0.5</v>
      </c>
      <c r="K123" s="27">
        <f t="shared" si="53"/>
        <v>0.55000000000000004</v>
      </c>
      <c r="L123" s="27">
        <f>発電計画!$E$15-$K$29</f>
        <v>-0.55000000000000004</v>
      </c>
      <c r="M123" s="27" t="str">
        <f>IF(発電計画!$E$19="","",9.8*発電計画!$E$19*$L123)</f>
        <v/>
      </c>
      <c r="N123" s="27" t="str">
        <f>IF(発電計画!$E$20="","",9.8*発電計画!$E$20*$L123)</f>
        <v/>
      </c>
      <c r="O123" s="206" t="str">
        <f>IF(AND($E123="",発電計画!$E$19=""),"",$E123/発電計画!$E$19)</f>
        <v/>
      </c>
      <c r="P123" s="331" t="str" cm="1">
        <f t="array" ref="P123">IF($O123="","",発電計画!$E$27*_xlfn.IFS($O123&gt;=相対合成効率!$C$14,相対合成効率!$F$14,$O123&gt;=相対合成効率!$C$15,相対合成効率!$F$15,$O123&gt;=相対合成効率!$C$16,相対合成効率!$F$16,TRUE,相対合成効率!$F$17))</f>
        <v/>
      </c>
      <c r="Q123" s="224" t="str">
        <f>IF($O123="","",IF($O123&lt;=発電計画!$E$28,0,9.8*$E123*$L123*$P123))</f>
        <v/>
      </c>
      <c r="R123" s="224" t="str">
        <f t="shared" si="54"/>
        <v/>
      </c>
      <c r="S123" s="207" t="str">
        <f>IF(D123="","",(D123*B123+SUM($D124:D$393))/(D123*365))</f>
        <v/>
      </c>
      <c r="T123" s="208"/>
    </row>
    <row r="124" spans="2:20">
      <c r="B124" s="80">
        <v>96</v>
      </c>
      <c r="C124" s="189" t="str">
        <f>流量データ!$R106</f>
        <v/>
      </c>
      <c r="D124" s="189" t="str">
        <f>IF(AND($C124="",発電計画!$E$33=""),"",MAX(0,$C124-発電計画!$E$33))</f>
        <v/>
      </c>
      <c r="E124" s="189" t="str">
        <f>IF($D124="","",IF(発電計画!$E$19&gt;$D124,$D124,発電計画!$E$19))</f>
        <v/>
      </c>
      <c r="F124" s="27" t="str">
        <f>IF(発電計画!$E$30="","",ROUND((発電計画!$E$30*((E124/発電計画!$E$19)^2)/1000),3))</f>
        <v/>
      </c>
      <c r="G124" s="28">
        <f t="shared" si="55"/>
        <v>0.05</v>
      </c>
      <c r="H124" s="27" t="str">
        <f>IF(発電計画!$E$31="","",ROUND((発電計画!$E$31*((E124/発電計画!$E$19)^2)/200),3))</f>
        <v/>
      </c>
      <c r="I124" s="27" t="str">
        <f>IF(発電計画!$E$32="","",ROUND((発電計画!$E$32*((E124/発電計画!$E$19)^2)/1000),3))</f>
        <v/>
      </c>
      <c r="J124" s="28">
        <f t="shared" si="56"/>
        <v>0.5</v>
      </c>
      <c r="K124" s="27">
        <f t="shared" si="53"/>
        <v>0.55000000000000004</v>
      </c>
      <c r="L124" s="27">
        <f>発電計画!$E$15-$K$29</f>
        <v>-0.55000000000000004</v>
      </c>
      <c r="M124" s="27" t="str">
        <f>IF(発電計画!$E$19="","",9.8*発電計画!$E$19*$L124)</f>
        <v/>
      </c>
      <c r="N124" s="27" t="str">
        <f>IF(発電計画!$E$20="","",9.8*発電計画!$E$20*$L124)</f>
        <v/>
      </c>
      <c r="O124" s="206" t="str">
        <f>IF(AND($E124="",発電計画!$E$19=""),"",$E124/発電計画!$E$19)</f>
        <v/>
      </c>
      <c r="P124" s="331" t="str" cm="1">
        <f t="array" ref="P124">IF($O124="","",発電計画!$E$27*_xlfn.IFS($O124&gt;=相対合成効率!$C$14,相対合成効率!$F$14,$O124&gt;=相対合成効率!$C$15,相対合成効率!$F$15,$O124&gt;=相対合成効率!$C$16,相対合成効率!$F$16,TRUE,相対合成効率!$F$17))</f>
        <v/>
      </c>
      <c r="Q124" s="224" t="str">
        <f>IF($O124="","",IF($O124&lt;=発電計画!$E$28,0,9.8*$E124*$L124*$P124))</f>
        <v/>
      </c>
      <c r="R124" s="224" t="str">
        <f t="shared" si="54"/>
        <v/>
      </c>
      <c r="S124" s="207" t="str">
        <f>IF(D124="","",(D124*B124+SUM($D125:D$393))/(D124*365))</f>
        <v/>
      </c>
      <c r="T124" s="208"/>
    </row>
    <row r="125" spans="2:20">
      <c r="B125" s="80">
        <v>97</v>
      </c>
      <c r="C125" s="189" t="str">
        <f>流量データ!$R107</f>
        <v/>
      </c>
      <c r="D125" s="189" t="str">
        <f>IF(AND($C125="",発電計画!$E$33=""),"",MAX(0,$C125-発電計画!$E$33))</f>
        <v/>
      </c>
      <c r="E125" s="189" t="str">
        <f>IF($D125="","",IF(発電計画!$E$19&gt;$D125,$D125,発電計画!$E$19))</f>
        <v/>
      </c>
      <c r="F125" s="27" t="str">
        <f>IF(発電計画!$E$30="","",ROUND((発電計画!$E$30*((E125/発電計画!$E$19)^2)/1000),3))</f>
        <v/>
      </c>
      <c r="G125" s="28">
        <f t="shared" si="55"/>
        <v>0.05</v>
      </c>
      <c r="H125" s="27" t="str">
        <f>IF(発電計画!$E$31="","",ROUND((発電計画!$E$31*((E125/発電計画!$E$19)^2)/200),3))</f>
        <v/>
      </c>
      <c r="I125" s="27" t="str">
        <f>IF(発電計画!$E$32="","",ROUND((発電計画!$E$32*((E125/発電計画!$E$19)^2)/1000),3))</f>
        <v/>
      </c>
      <c r="J125" s="28">
        <f t="shared" si="56"/>
        <v>0.5</v>
      </c>
      <c r="K125" s="27">
        <f t="shared" si="53"/>
        <v>0.55000000000000004</v>
      </c>
      <c r="L125" s="27">
        <f>発電計画!$E$15-$K$29</f>
        <v>-0.55000000000000004</v>
      </c>
      <c r="M125" s="27" t="str">
        <f>IF(発電計画!$E$19="","",9.8*発電計画!$E$19*$L125)</f>
        <v/>
      </c>
      <c r="N125" s="27" t="str">
        <f>IF(発電計画!$E$20="","",9.8*発電計画!$E$20*$L125)</f>
        <v/>
      </c>
      <c r="O125" s="206" t="str">
        <f>IF(AND($E125="",発電計画!$E$19=""),"",$E125/発電計画!$E$19)</f>
        <v/>
      </c>
      <c r="P125" s="331" t="str" cm="1">
        <f t="array" ref="P125">IF($O125="","",発電計画!$E$27*_xlfn.IFS($O125&gt;=相対合成効率!$C$14,相対合成効率!$F$14,$O125&gt;=相対合成効率!$C$15,相対合成効率!$F$15,$O125&gt;=相対合成効率!$C$16,相対合成効率!$F$16,TRUE,相対合成効率!$F$17))</f>
        <v/>
      </c>
      <c r="Q125" s="224" t="str">
        <f>IF($O125="","",IF($O125&lt;=発電計画!$E$28,0,9.8*$E125*$L125*$P125))</f>
        <v/>
      </c>
      <c r="R125" s="224" t="str">
        <f t="shared" si="54"/>
        <v/>
      </c>
      <c r="S125" s="207" t="str">
        <f>IF(D125="","",(D125*B125+SUM($D126:D$393))/(D125*365))</f>
        <v/>
      </c>
      <c r="T125" s="208"/>
    </row>
    <row r="126" spans="2:20">
      <c r="B126" s="80">
        <v>98</v>
      </c>
      <c r="C126" s="189" t="str">
        <f>流量データ!$R108</f>
        <v/>
      </c>
      <c r="D126" s="189" t="str">
        <f>IF(AND($C126="",発電計画!$E$33=""),"",MAX(0,$C126-発電計画!$E$33))</f>
        <v/>
      </c>
      <c r="E126" s="189" t="str">
        <f>IF($D126="","",IF(発電計画!$E$19&gt;$D126,$D126,発電計画!$E$19))</f>
        <v/>
      </c>
      <c r="F126" s="27" t="str">
        <f>IF(発電計画!$E$30="","",ROUND((発電計画!$E$30*((E126/発電計画!$E$19)^2)/1000),3))</f>
        <v/>
      </c>
      <c r="G126" s="28">
        <f t="shared" si="55"/>
        <v>0.05</v>
      </c>
      <c r="H126" s="27" t="str">
        <f>IF(発電計画!$E$31="","",ROUND((発電計画!$E$31*((E126/発電計画!$E$19)^2)/200),3))</f>
        <v/>
      </c>
      <c r="I126" s="27" t="str">
        <f>IF(発電計画!$E$32="","",ROUND((発電計画!$E$32*((E126/発電計画!$E$19)^2)/1000),3))</f>
        <v/>
      </c>
      <c r="J126" s="28">
        <f t="shared" si="56"/>
        <v>0.5</v>
      </c>
      <c r="K126" s="27">
        <f t="shared" si="53"/>
        <v>0.55000000000000004</v>
      </c>
      <c r="L126" s="27">
        <f>発電計画!$E$15-$K$29</f>
        <v>-0.55000000000000004</v>
      </c>
      <c r="M126" s="27" t="str">
        <f>IF(発電計画!$E$19="","",9.8*発電計画!$E$19*$L126)</f>
        <v/>
      </c>
      <c r="N126" s="27" t="str">
        <f>IF(発電計画!$E$20="","",9.8*発電計画!$E$20*$L126)</f>
        <v/>
      </c>
      <c r="O126" s="206" t="str">
        <f>IF(AND($E126="",発電計画!$E$19=""),"",$E126/発電計画!$E$19)</f>
        <v/>
      </c>
      <c r="P126" s="331" t="str" cm="1">
        <f t="array" ref="P126">IF($O126="","",発電計画!$E$27*_xlfn.IFS($O126&gt;=相対合成効率!$C$14,相対合成効率!$F$14,$O126&gt;=相対合成効率!$C$15,相対合成効率!$F$15,$O126&gt;=相対合成効率!$C$16,相対合成効率!$F$16,TRUE,相対合成効率!$F$17))</f>
        <v/>
      </c>
      <c r="Q126" s="224" t="str">
        <f>IF($O126="","",IF($O126&lt;=発電計画!$E$28,0,9.8*$E126*$L126*$P126))</f>
        <v/>
      </c>
      <c r="R126" s="224" t="str">
        <f t="shared" si="54"/>
        <v/>
      </c>
      <c r="S126" s="207" t="str">
        <f>IF(D126="","",(D126*B126+SUM($D127:D$393))/(D126*365))</f>
        <v/>
      </c>
      <c r="T126" s="208"/>
    </row>
    <row r="127" spans="2:20">
      <c r="B127" s="80">
        <v>99</v>
      </c>
      <c r="C127" s="189" t="str">
        <f>流量データ!$R109</f>
        <v/>
      </c>
      <c r="D127" s="189" t="str">
        <f>IF(AND($C127="",発電計画!$E$33=""),"",MAX(0,$C127-発電計画!$E$33))</f>
        <v/>
      </c>
      <c r="E127" s="189" t="str">
        <f>IF($D127="","",IF(発電計画!$E$19&gt;$D127,$D127,発電計画!$E$19))</f>
        <v/>
      </c>
      <c r="F127" s="27" t="str">
        <f>IF(発電計画!$E$30="","",ROUND((発電計画!$E$30*((E127/発電計画!$E$19)^2)/1000),3))</f>
        <v/>
      </c>
      <c r="G127" s="28">
        <f t="shared" si="55"/>
        <v>0.05</v>
      </c>
      <c r="H127" s="27" t="str">
        <f>IF(発電計画!$E$31="","",ROUND((発電計画!$E$31*((E127/発電計画!$E$19)^2)/200),3))</f>
        <v/>
      </c>
      <c r="I127" s="27" t="str">
        <f>IF(発電計画!$E$32="","",ROUND((発電計画!$E$32*((E127/発電計画!$E$19)^2)/1000),3))</f>
        <v/>
      </c>
      <c r="J127" s="28">
        <f t="shared" si="56"/>
        <v>0.5</v>
      </c>
      <c r="K127" s="27">
        <f t="shared" si="53"/>
        <v>0.55000000000000004</v>
      </c>
      <c r="L127" s="27">
        <f>発電計画!$E$15-$K$29</f>
        <v>-0.55000000000000004</v>
      </c>
      <c r="M127" s="27" t="str">
        <f>IF(発電計画!$E$19="","",9.8*発電計画!$E$19*$L127)</f>
        <v/>
      </c>
      <c r="N127" s="27" t="str">
        <f>IF(発電計画!$E$20="","",9.8*発電計画!$E$20*$L127)</f>
        <v/>
      </c>
      <c r="O127" s="206" t="str">
        <f>IF(AND($E127="",発電計画!$E$19=""),"",$E127/発電計画!$E$19)</f>
        <v/>
      </c>
      <c r="P127" s="331" t="str" cm="1">
        <f t="array" ref="P127">IF($O127="","",発電計画!$E$27*_xlfn.IFS($O127&gt;=相対合成効率!$C$14,相対合成効率!$F$14,$O127&gt;=相対合成効率!$C$15,相対合成効率!$F$15,$O127&gt;=相対合成効率!$C$16,相対合成効率!$F$16,TRUE,相対合成効率!$F$17))</f>
        <v/>
      </c>
      <c r="Q127" s="224" t="str">
        <f>IF($O127="","",IF($O127&lt;=発電計画!$E$28,0,9.8*$E127*$L127*$P127))</f>
        <v/>
      </c>
      <c r="R127" s="224" t="str">
        <f t="shared" si="54"/>
        <v/>
      </c>
      <c r="S127" s="207" t="str">
        <f>IF(D127="","",(D127*B127+SUM($D128:D$393))/(D127*365))</f>
        <v/>
      </c>
      <c r="T127" s="208"/>
    </row>
    <row r="128" spans="2:20">
      <c r="B128" s="80">
        <v>100</v>
      </c>
      <c r="C128" s="189" t="str">
        <f>流量データ!$R110</f>
        <v/>
      </c>
      <c r="D128" s="189" t="str">
        <f>IF(AND($C128="",発電計画!$E$33=""),"",MAX(0,$C128-発電計画!$E$33))</f>
        <v/>
      </c>
      <c r="E128" s="189" t="str">
        <f>IF($D128="","",IF(発電計画!$E$19&gt;$D128,$D128,発電計画!$E$19))</f>
        <v/>
      </c>
      <c r="F128" s="27" t="str">
        <f>IF(発電計画!$E$30="","",ROUND((発電計画!$E$30*((E128/発電計画!$E$19)^2)/1000),3))</f>
        <v/>
      </c>
      <c r="G128" s="28">
        <f t="shared" si="55"/>
        <v>0.05</v>
      </c>
      <c r="H128" s="27" t="str">
        <f>IF(発電計画!$E$31="","",ROUND((発電計画!$E$31*((E128/発電計画!$E$19)^2)/200),3))</f>
        <v/>
      </c>
      <c r="I128" s="27" t="str">
        <f>IF(発電計画!$E$32="","",ROUND((発電計画!$E$32*((E128/発電計画!$E$19)^2)/1000),3))</f>
        <v/>
      </c>
      <c r="J128" s="28">
        <f t="shared" si="56"/>
        <v>0.5</v>
      </c>
      <c r="K128" s="27">
        <f t="shared" si="53"/>
        <v>0.55000000000000004</v>
      </c>
      <c r="L128" s="27">
        <f>発電計画!$E$15-$K$29</f>
        <v>-0.55000000000000004</v>
      </c>
      <c r="M128" s="27" t="str">
        <f>IF(発電計画!$E$19="","",9.8*発電計画!$E$19*$L128)</f>
        <v/>
      </c>
      <c r="N128" s="27" t="str">
        <f>IF(発電計画!$E$20="","",9.8*発電計画!$E$20*$L128)</f>
        <v/>
      </c>
      <c r="O128" s="206" t="str">
        <f>IF(AND($E128="",発電計画!$E$19=""),"",$E128/発電計画!$E$19)</f>
        <v/>
      </c>
      <c r="P128" s="331" t="str" cm="1">
        <f t="array" ref="P128">IF($O128="","",発電計画!$E$27*_xlfn.IFS($O128&gt;=相対合成効率!$C$14,相対合成効率!$F$14,$O128&gt;=相対合成効率!$C$15,相対合成効率!$F$15,$O128&gt;=相対合成効率!$C$16,相対合成効率!$F$16,TRUE,相対合成効率!$F$17))</f>
        <v/>
      </c>
      <c r="Q128" s="224" t="str">
        <f>IF($O128="","",IF($O128&lt;=発電計画!$E$28,0,9.8*$E128*$L128*$P128))</f>
        <v/>
      </c>
      <c r="R128" s="224" t="str">
        <f t="shared" si="54"/>
        <v/>
      </c>
      <c r="S128" s="207" t="str">
        <f>IF(D128="","",(D128*B128+SUM($D129:D$393))/(D128*365))</f>
        <v/>
      </c>
      <c r="T128" s="208"/>
    </row>
    <row r="129" spans="2:20">
      <c r="B129" s="80">
        <v>101</v>
      </c>
      <c r="C129" s="189" t="str">
        <f>流量データ!$R111</f>
        <v/>
      </c>
      <c r="D129" s="189" t="str">
        <f>IF(AND($C129="",発電計画!$E$33=""),"",MAX(0,$C129-発電計画!$E$33))</f>
        <v/>
      </c>
      <c r="E129" s="189" t="str">
        <f>IF($D129="","",IF(発電計画!$E$19&gt;$D129,$D129,発電計画!$E$19))</f>
        <v/>
      </c>
      <c r="F129" s="27" t="str">
        <f>IF(発電計画!$E$30="","",ROUND((発電計画!$E$30*((E129/発電計画!$E$19)^2)/1000),3))</f>
        <v/>
      </c>
      <c r="G129" s="28">
        <f t="shared" si="55"/>
        <v>0.05</v>
      </c>
      <c r="H129" s="27" t="str">
        <f>IF(発電計画!$E$31="","",ROUND((発電計画!$E$31*((E129/発電計画!$E$19)^2)/200),3))</f>
        <v/>
      </c>
      <c r="I129" s="27" t="str">
        <f>IF(発電計画!$E$32="","",ROUND((発電計画!$E$32*((E129/発電計画!$E$19)^2)/1000),3))</f>
        <v/>
      </c>
      <c r="J129" s="28">
        <f t="shared" si="56"/>
        <v>0.5</v>
      </c>
      <c r="K129" s="27">
        <f t="shared" si="53"/>
        <v>0.55000000000000004</v>
      </c>
      <c r="L129" s="27">
        <f>発電計画!$E$15-$K$29</f>
        <v>-0.55000000000000004</v>
      </c>
      <c r="M129" s="27" t="str">
        <f>IF(発電計画!$E$19="","",9.8*発電計画!$E$19*$L129)</f>
        <v/>
      </c>
      <c r="N129" s="27" t="str">
        <f>IF(発電計画!$E$20="","",9.8*発電計画!$E$20*$L129)</f>
        <v/>
      </c>
      <c r="O129" s="206" t="str">
        <f>IF(AND($E129="",発電計画!$E$19=""),"",$E129/発電計画!$E$19)</f>
        <v/>
      </c>
      <c r="P129" s="331" t="str" cm="1">
        <f t="array" ref="P129">IF($O129="","",発電計画!$E$27*_xlfn.IFS($O129&gt;=相対合成効率!$C$14,相対合成効率!$F$14,$O129&gt;=相対合成効率!$C$15,相対合成効率!$F$15,$O129&gt;=相対合成効率!$C$16,相対合成効率!$F$16,TRUE,相対合成効率!$F$17))</f>
        <v/>
      </c>
      <c r="Q129" s="224" t="str">
        <f>IF($O129="","",IF($O129&lt;=発電計画!$E$28,0,9.8*$E129*$L129*$P129))</f>
        <v/>
      </c>
      <c r="R129" s="224" t="str">
        <f t="shared" si="54"/>
        <v/>
      </c>
      <c r="S129" s="207" t="str">
        <f>IF(D129="","",(D129*B129+SUM($D130:D$393))/(D129*365))</f>
        <v/>
      </c>
      <c r="T129" s="208"/>
    </row>
    <row r="130" spans="2:20">
      <c r="B130" s="80">
        <v>102</v>
      </c>
      <c r="C130" s="189" t="str">
        <f>流量データ!$R112</f>
        <v/>
      </c>
      <c r="D130" s="189" t="str">
        <f>IF(AND($C130="",発電計画!$E$33=""),"",MAX(0,$C130-発電計画!$E$33))</f>
        <v/>
      </c>
      <c r="E130" s="189" t="str">
        <f>IF($D130="","",IF(発電計画!$E$19&gt;$D130,$D130,発電計画!$E$19))</f>
        <v/>
      </c>
      <c r="F130" s="27" t="str">
        <f>IF(発電計画!$E$30="","",ROUND((発電計画!$E$30*((E130/発電計画!$E$19)^2)/1000),3))</f>
        <v/>
      </c>
      <c r="G130" s="28">
        <f t="shared" si="55"/>
        <v>0.05</v>
      </c>
      <c r="H130" s="27" t="str">
        <f>IF(発電計画!$E$31="","",ROUND((発電計画!$E$31*((E130/発電計画!$E$19)^2)/200),3))</f>
        <v/>
      </c>
      <c r="I130" s="27" t="str">
        <f>IF(発電計画!$E$32="","",ROUND((発電計画!$E$32*((E130/発電計画!$E$19)^2)/1000),3))</f>
        <v/>
      </c>
      <c r="J130" s="28">
        <f t="shared" si="56"/>
        <v>0.5</v>
      </c>
      <c r="K130" s="27">
        <f t="shared" si="53"/>
        <v>0.55000000000000004</v>
      </c>
      <c r="L130" s="27">
        <f>発電計画!$E$15-$K$29</f>
        <v>-0.55000000000000004</v>
      </c>
      <c r="M130" s="27" t="str">
        <f>IF(発電計画!$E$19="","",9.8*発電計画!$E$19*$L130)</f>
        <v/>
      </c>
      <c r="N130" s="27" t="str">
        <f>IF(発電計画!$E$20="","",9.8*発電計画!$E$20*$L130)</f>
        <v/>
      </c>
      <c r="O130" s="206" t="str">
        <f>IF(AND($E130="",発電計画!$E$19=""),"",$E130/発電計画!$E$19)</f>
        <v/>
      </c>
      <c r="P130" s="331" t="str" cm="1">
        <f t="array" ref="P130">IF($O130="","",発電計画!$E$27*_xlfn.IFS($O130&gt;=相対合成効率!$C$14,相対合成効率!$F$14,$O130&gt;=相対合成効率!$C$15,相対合成効率!$F$15,$O130&gt;=相対合成効率!$C$16,相対合成効率!$F$16,TRUE,相対合成効率!$F$17))</f>
        <v/>
      </c>
      <c r="Q130" s="224" t="str">
        <f>IF($O130="","",IF($O130&lt;=発電計画!$E$28,0,9.8*$E130*$L130*$P130))</f>
        <v/>
      </c>
      <c r="R130" s="224" t="str">
        <f t="shared" si="54"/>
        <v/>
      </c>
      <c r="S130" s="207" t="str">
        <f>IF(D130="","",(D130*B130+SUM($D131:D$393))/(D130*365))</f>
        <v/>
      </c>
      <c r="T130" s="208"/>
    </row>
    <row r="131" spans="2:20">
      <c r="B131" s="80">
        <v>103</v>
      </c>
      <c r="C131" s="189" t="str">
        <f>流量データ!$R113</f>
        <v/>
      </c>
      <c r="D131" s="189" t="str">
        <f>IF(AND($C131="",発電計画!$E$33=""),"",MAX(0,$C131-発電計画!$E$33))</f>
        <v/>
      </c>
      <c r="E131" s="189" t="str">
        <f>IF($D131="","",IF(発電計画!$E$19&gt;$D131,$D131,発電計画!$E$19))</f>
        <v/>
      </c>
      <c r="F131" s="27" t="str">
        <f>IF(発電計画!$E$30="","",ROUND((発電計画!$E$30*((E131/発電計画!$E$19)^2)/1000),3))</f>
        <v/>
      </c>
      <c r="G131" s="28">
        <f t="shared" si="55"/>
        <v>0.05</v>
      </c>
      <c r="H131" s="27" t="str">
        <f>IF(発電計画!$E$31="","",ROUND((発電計画!$E$31*((E131/発電計画!$E$19)^2)/200),3))</f>
        <v/>
      </c>
      <c r="I131" s="27" t="str">
        <f>IF(発電計画!$E$32="","",ROUND((発電計画!$E$32*((E131/発電計画!$E$19)^2)/1000),3))</f>
        <v/>
      </c>
      <c r="J131" s="28">
        <f t="shared" si="56"/>
        <v>0.5</v>
      </c>
      <c r="K131" s="27">
        <f t="shared" si="53"/>
        <v>0.55000000000000004</v>
      </c>
      <c r="L131" s="27">
        <f>発電計画!$E$15-$K$29</f>
        <v>-0.55000000000000004</v>
      </c>
      <c r="M131" s="27" t="str">
        <f>IF(発電計画!$E$19="","",9.8*発電計画!$E$19*$L131)</f>
        <v/>
      </c>
      <c r="N131" s="27" t="str">
        <f>IF(発電計画!$E$20="","",9.8*発電計画!$E$20*$L131)</f>
        <v/>
      </c>
      <c r="O131" s="206" t="str">
        <f>IF(AND($E131="",発電計画!$E$19=""),"",$E131/発電計画!$E$19)</f>
        <v/>
      </c>
      <c r="P131" s="331" t="str" cm="1">
        <f t="array" ref="P131">IF($O131="","",発電計画!$E$27*_xlfn.IFS($O131&gt;=相対合成効率!$C$14,相対合成効率!$F$14,$O131&gt;=相対合成効率!$C$15,相対合成効率!$F$15,$O131&gt;=相対合成効率!$C$16,相対合成効率!$F$16,TRUE,相対合成効率!$F$17))</f>
        <v/>
      </c>
      <c r="Q131" s="224" t="str">
        <f>IF($O131="","",IF($O131&lt;=発電計画!$E$28,0,9.8*$E131*$L131*$P131))</f>
        <v/>
      </c>
      <c r="R131" s="224" t="str">
        <f t="shared" si="54"/>
        <v/>
      </c>
      <c r="S131" s="207" t="str">
        <f>IF(D131="","",(D131*B131+SUM($D132:D$393))/(D131*365))</f>
        <v/>
      </c>
      <c r="T131" s="208"/>
    </row>
    <row r="132" spans="2:20">
      <c r="B132" s="80">
        <v>104</v>
      </c>
      <c r="C132" s="189" t="str">
        <f>流量データ!$R114</f>
        <v/>
      </c>
      <c r="D132" s="189" t="str">
        <f>IF(AND($C132="",発電計画!$E$33=""),"",MAX(0,$C132-発電計画!$E$33))</f>
        <v/>
      </c>
      <c r="E132" s="189" t="str">
        <f>IF($D132="","",IF(発電計画!$E$19&gt;$D132,$D132,発電計画!$E$19))</f>
        <v/>
      </c>
      <c r="F132" s="27" t="str">
        <f>IF(発電計画!$E$30="","",ROUND((発電計画!$E$30*((E132/発電計画!$E$19)^2)/1000),3))</f>
        <v/>
      </c>
      <c r="G132" s="28">
        <f t="shared" si="55"/>
        <v>0.05</v>
      </c>
      <c r="H132" s="27" t="str">
        <f>IF(発電計画!$E$31="","",ROUND((発電計画!$E$31*((E132/発電計画!$E$19)^2)/200),3))</f>
        <v/>
      </c>
      <c r="I132" s="27" t="str">
        <f>IF(発電計画!$E$32="","",ROUND((発電計画!$E$32*((E132/発電計画!$E$19)^2)/1000),3))</f>
        <v/>
      </c>
      <c r="J132" s="28">
        <f t="shared" si="56"/>
        <v>0.5</v>
      </c>
      <c r="K132" s="27">
        <f t="shared" si="53"/>
        <v>0.55000000000000004</v>
      </c>
      <c r="L132" s="27">
        <f>発電計画!$E$15-$K$29</f>
        <v>-0.55000000000000004</v>
      </c>
      <c r="M132" s="27" t="str">
        <f>IF(発電計画!$E$19="","",9.8*発電計画!$E$19*$L132)</f>
        <v/>
      </c>
      <c r="N132" s="27" t="str">
        <f>IF(発電計画!$E$20="","",9.8*発電計画!$E$20*$L132)</f>
        <v/>
      </c>
      <c r="O132" s="206" t="str">
        <f>IF(AND($E132="",発電計画!$E$19=""),"",$E132/発電計画!$E$19)</f>
        <v/>
      </c>
      <c r="P132" s="331" t="str" cm="1">
        <f t="array" ref="P132">IF($O132="","",発電計画!$E$27*_xlfn.IFS($O132&gt;=相対合成効率!$C$14,相対合成効率!$F$14,$O132&gt;=相対合成効率!$C$15,相対合成効率!$F$15,$O132&gt;=相対合成効率!$C$16,相対合成効率!$F$16,TRUE,相対合成効率!$F$17))</f>
        <v/>
      </c>
      <c r="Q132" s="224" t="str">
        <f>IF($O132="","",IF($O132&lt;=発電計画!$E$28,0,9.8*$E132*$L132*$P132))</f>
        <v/>
      </c>
      <c r="R132" s="224" t="str">
        <f t="shared" si="54"/>
        <v/>
      </c>
      <c r="S132" s="207" t="str">
        <f>IF(D132="","",(D132*B132+SUM($D133:D$393))/(D132*365))</f>
        <v/>
      </c>
      <c r="T132" s="208"/>
    </row>
    <row r="133" spans="2:20">
      <c r="B133" s="80">
        <v>105</v>
      </c>
      <c r="C133" s="189" t="str">
        <f>流量データ!$R115</f>
        <v/>
      </c>
      <c r="D133" s="189" t="str">
        <f>IF(AND($C133="",発電計画!$E$33=""),"",MAX(0,$C133-発電計画!$E$33))</f>
        <v/>
      </c>
      <c r="E133" s="189" t="str">
        <f>IF($D133="","",IF(発電計画!$E$19&gt;$D133,$D133,発電計画!$E$19))</f>
        <v/>
      </c>
      <c r="F133" s="27" t="str">
        <f>IF(発電計画!$E$30="","",ROUND((発電計画!$E$30*((E133/発電計画!$E$19)^2)/1000),3))</f>
        <v/>
      </c>
      <c r="G133" s="28">
        <f t="shared" si="55"/>
        <v>0.05</v>
      </c>
      <c r="H133" s="27" t="str">
        <f>IF(発電計画!$E$31="","",ROUND((発電計画!$E$31*((E133/発電計画!$E$19)^2)/200),3))</f>
        <v/>
      </c>
      <c r="I133" s="27" t="str">
        <f>IF(発電計画!$E$32="","",ROUND((発電計画!$E$32*((E133/発電計画!$E$19)^2)/1000),3))</f>
        <v/>
      </c>
      <c r="J133" s="28">
        <f t="shared" si="56"/>
        <v>0.5</v>
      </c>
      <c r="K133" s="27">
        <f t="shared" si="53"/>
        <v>0.55000000000000004</v>
      </c>
      <c r="L133" s="27">
        <f>発電計画!$E$15-$K$29</f>
        <v>-0.55000000000000004</v>
      </c>
      <c r="M133" s="27" t="str">
        <f>IF(発電計画!$E$19="","",9.8*発電計画!$E$19*$L133)</f>
        <v/>
      </c>
      <c r="N133" s="27" t="str">
        <f>IF(発電計画!$E$20="","",9.8*発電計画!$E$20*$L133)</f>
        <v/>
      </c>
      <c r="O133" s="206" t="str">
        <f>IF(AND($E133="",発電計画!$E$19=""),"",$E133/発電計画!$E$19)</f>
        <v/>
      </c>
      <c r="P133" s="331" t="str" cm="1">
        <f t="array" ref="P133">IF($O133="","",発電計画!$E$27*_xlfn.IFS($O133&gt;=相対合成効率!$C$14,相対合成効率!$F$14,$O133&gt;=相対合成効率!$C$15,相対合成効率!$F$15,$O133&gt;=相対合成効率!$C$16,相対合成効率!$F$16,TRUE,相対合成効率!$F$17))</f>
        <v/>
      </c>
      <c r="Q133" s="224" t="str">
        <f>IF($O133="","",IF($O133&lt;=発電計画!$E$28,0,9.8*$E133*$L133*$P133))</f>
        <v/>
      </c>
      <c r="R133" s="224" t="str">
        <f t="shared" si="54"/>
        <v/>
      </c>
      <c r="S133" s="207" t="str">
        <f>IF(D133="","",(D133*B133+SUM($D134:D$393))/(D133*365))</f>
        <v/>
      </c>
      <c r="T133" s="208"/>
    </row>
    <row r="134" spans="2:20">
      <c r="B134" s="80">
        <v>106</v>
      </c>
      <c r="C134" s="189" t="str">
        <f>流量データ!$R116</f>
        <v/>
      </c>
      <c r="D134" s="189" t="str">
        <f>IF(AND($C134="",発電計画!$E$33=""),"",MAX(0,$C134-発電計画!$E$33))</f>
        <v/>
      </c>
      <c r="E134" s="189" t="str">
        <f>IF($D134="","",IF(発電計画!$E$19&gt;$D134,$D134,発電計画!$E$19))</f>
        <v/>
      </c>
      <c r="F134" s="27" t="str">
        <f>IF(発電計画!$E$30="","",ROUND((発電計画!$E$30*((E134/発電計画!$E$19)^2)/1000),3))</f>
        <v/>
      </c>
      <c r="G134" s="28">
        <f t="shared" si="55"/>
        <v>0.05</v>
      </c>
      <c r="H134" s="27" t="str">
        <f>IF(発電計画!$E$31="","",ROUND((発電計画!$E$31*((E134/発電計画!$E$19)^2)/200),3))</f>
        <v/>
      </c>
      <c r="I134" s="27" t="str">
        <f>IF(発電計画!$E$32="","",ROUND((発電計画!$E$32*((E134/発電計画!$E$19)^2)/1000),3))</f>
        <v/>
      </c>
      <c r="J134" s="28">
        <f t="shared" si="56"/>
        <v>0.5</v>
      </c>
      <c r="K134" s="27">
        <f t="shared" si="53"/>
        <v>0.55000000000000004</v>
      </c>
      <c r="L134" s="27">
        <f>発電計画!$E$15-$K$29</f>
        <v>-0.55000000000000004</v>
      </c>
      <c r="M134" s="27" t="str">
        <f>IF(発電計画!$E$19="","",9.8*発電計画!$E$19*$L134)</f>
        <v/>
      </c>
      <c r="N134" s="27" t="str">
        <f>IF(発電計画!$E$20="","",9.8*発電計画!$E$20*$L134)</f>
        <v/>
      </c>
      <c r="O134" s="206" t="str">
        <f>IF(AND($E134="",発電計画!$E$19=""),"",$E134/発電計画!$E$19)</f>
        <v/>
      </c>
      <c r="P134" s="331" t="str" cm="1">
        <f t="array" ref="P134">IF($O134="","",発電計画!$E$27*_xlfn.IFS($O134&gt;=相対合成効率!$C$14,相対合成効率!$F$14,$O134&gt;=相対合成効率!$C$15,相対合成効率!$F$15,$O134&gt;=相対合成効率!$C$16,相対合成効率!$F$16,TRUE,相対合成効率!$F$17))</f>
        <v/>
      </c>
      <c r="Q134" s="224" t="str">
        <f>IF($O134="","",IF($O134&lt;=発電計画!$E$28,0,9.8*$E134*$L134*$P134))</f>
        <v/>
      </c>
      <c r="R134" s="224" t="str">
        <f t="shared" si="54"/>
        <v/>
      </c>
      <c r="S134" s="207" t="str">
        <f>IF(D134="","",(D134*B134+SUM($D135:D$393))/(D134*365))</f>
        <v/>
      </c>
      <c r="T134" s="208"/>
    </row>
    <row r="135" spans="2:20">
      <c r="B135" s="80">
        <v>107</v>
      </c>
      <c r="C135" s="189" t="str">
        <f>流量データ!$R117</f>
        <v/>
      </c>
      <c r="D135" s="189" t="str">
        <f>IF(AND($C135="",発電計画!$E$33=""),"",MAX(0,$C135-発電計画!$E$33))</f>
        <v/>
      </c>
      <c r="E135" s="189" t="str">
        <f>IF($D135="","",IF(発電計画!$E$19&gt;$D135,$D135,発電計画!$E$19))</f>
        <v/>
      </c>
      <c r="F135" s="27" t="str">
        <f>IF(発電計画!$E$30="","",ROUND((発電計画!$E$30*((E135/発電計画!$E$19)^2)/1000),3))</f>
        <v/>
      </c>
      <c r="G135" s="28">
        <f t="shared" si="55"/>
        <v>0.05</v>
      </c>
      <c r="H135" s="27" t="str">
        <f>IF(発電計画!$E$31="","",ROUND((発電計画!$E$31*((E135/発電計画!$E$19)^2)/200),3))</f>
        <v/>
      </c>
      <c r="I135" s="27" t="str">
        <f>IF(発電計画!$E$32="","",ROUND((発電計画!$E$32*((E135/発電計画!$E$19)^2)/1000),3))</f>
        <v/>
      </c>
      <c r="J135" s="28">
        <f t="shared" si="56"/>
        <v>0.5</v>
      </c>
      <c r="K135" s="27">
        <f t="shared" si="53"/>
        <v>0.55000000000000004</v>
      </c>
      <c r="L135" s="27">
        <f>発電計画!$E$15-$K$29</f>
        <v>-0.55000000000000004</v>
      </c>
      <c r="M135" s="27" t="str">
        <f>IF(発電計画!$E$19="","",9.8*発電計画!$E$19*$L135)</f>
        <v/>
      </c>
      <c r="N135" s="27" t="str">
        <f>IF(発電計画!$E$20="","",9.8*発電計画!$E$20*$L135)</f>
        <v/>
      </c>
      <c r="O135" s="206" t="str">
        <f>IF(AND($E135="",発電計画!$E$19=""),"",$E135/発電計画!$E$19)</f>
        <v/>
      </c>
      <c r="P135" s="331" t="str" cm="1">
        <f t="array" ref="P135">IF($O135="","",発電計画!$E$27*_xlfn.IFS($O135&gt;=相対合成効率!$C$14,相対合成効率!$F$14,$O135&gt;=相対合成効率!$C$15,相対合成効率!$F$15,$O135&gt;=相対合成効率!$C$16,相対合成効率!$F$16,TRUE,相対合成効率!$F$17))</f>
        <v/>
      </c>
      <c r="Q135" s="224" t="str">
        <f>IF($O135="","",IF($O135&lt;=発電計画!$E$28,0,9.8*$E135*$L135*$P135))</f>
        <v/>
      </c>
      <c r="R135" s="224" t="str">
        <f t="shared" si="54"/>
        <v/>
      </c>
      <c r="S135" s="207" t="str">
        <f>IF(D135="","",(D135*B135+SUM($D136:D$393))/(D135*365))</f>
        <v/>
      </c>
      <c r="T135" s="208"/>
    </row>
    <row r="136" spans="2:20">
      <c r="B136" s="80">
        <v>108</v>
      </c>
      <c r="C136" s="189" t="str">
        <f>流量データ!$R118</f>
        <v/>
      </c>
      <c r="D136" s="189" t="str">
        <f>IF(AND($C136="",発電計画!$E$33=""),"",MAX(0,$C136-発電計画!$E$33))</f>
        <v/>
      </c>
      <c r="E136" s="189" t="str">
        <f>IF($D136="","",IF(発電計画!$E$19&gt;$D136,$D136,発電計画!$E$19))</f>
        <v/>
      </c>
      <c r="F136" s="27" t="str">
        <f>IF(発電計画!$E$30="","",ROUND((発電計画!$E$30*((E136/発電計画!$E$19)^2)/1000),3))</f>
        <v/>
      </c>
      <c r="G136" s="28">
        <f t="shared" si="55"/>
        <v>0.05</v>
      </c>
      <c r="H136" s="27" t="str">
        <f>IF(発電計画!$E$31="","",ROUND((発電計画!$E$31*((E136/発電計画!$E$19)^2)/200),3))</f>
        <v/>
      </c>
      <c r="I136" s="27" t="str">
        <f>IF(発電計画!$E$32="","",ROUND((発電計画!$E$32*((E136/発電計画!$E$19)^2)/1000),3))</f>
        <v/>
      </c>
      <c r="J136" s="28">
        <f t="shared" si="56"/>
        <v>0.5</v>
      </c>
      <c r="K136" s="27">
        <f t="shared" si="53"/>
        <v>0.55000000000000004</v>
      </c>
      <c r="L136" s="27">
        <f>発電計画!$E$15-$K$29</f>
        <v>-0.55000000000000004</v>
      </c>
      <c r="M136" s="27" t="str">
        <f>IF(発電計画!$E$19="","",9.8*発電計画!$E$19*$L136)</f>
        <v/>
      </c>
      <c r="N136" s="27" t="str">
        <f>IF(発電計画!$E$20="","",9.8*発電計画!$E$20*$L136)</f>
        <v/>
      </c>
      <c r="O136" s="206" t="str">
        <f>IF(AND($E136="",発電計画!$E$19=""),"",$E136/発電計画!$E$19)</f>
        <v/>
      </c>
      <c r="P136" s="331" t="str" cm="1">
        <f t="array" ref="P136">IF($O136="","",発電計画!$E$27*_xlfn.IFS($O136&gt;=相対合成効率!$C$14,相対合成効率!$F$14,$O136&gt;=相対合成効率!$C$15,相対合成効率!$F$15,$O136&gt;=相対合成効率!$C$16,相対合成効率!$F$16,TRUE,相対合成効率!$F$17))</f>
        <v/>
      </c>
      <c r="Q136" s="224" t="str">
        <f>IF($O136="","",IF($O136&lt;=発電計画!$E$28,0,9.8*$E136*$L136*$P136))</f>
        <v/>
      </c>
      <c r="R136" s="224" t="str">
        <f t="shared" si="54"/>
        <v/>
      </c>
      <c r="S136" s="207" t="str">
        <f>IF(D136="","",(D136*B136+SUM($D137:D$393))/(D136*365))</f>
        <v/>
      </c>
      <c r="T136" s="208"/>
    </row>
    <row r="137" spans="2:20">
      <c r="B137" s="80">
        <v>109</v>
      </c>
      <c r="C137" s="189" t="str">
        <f>流量データ!$R119</f>
        <v/>
      </c>
      <c r="D137" s="189" t="str">
        <f>IF(AND($C137="",発電計画!$E$33=""),"",MAX(0,$C137-発電計画!$E$33))</f>
        <v/>
      </c>
      <c r="E137" s="189" t="str">
        <f>IF($D137="","",IF(発電計画!$E$19&gt;$D137,$D137,発電計画!$E$19))</f>
        <v/>
      </c>
      <c r="F137" s="27" t="str">
        <f>IF(発電計画!$E$30="","",ROUND((発電計画!$E$30*((E137/発電計画!$E$19)^2)/1000),3))</f>
        <v/>
      </c>
      <c r="G137" s="28">
        <f t="shared" si="55"/>
        <v>0.05</v>
      </c>
      <c r="H137" s="27" t="str">
        <f>IF(発電計画!$E$31="","",ROUND((発電計画!$E$31*((E137/発電計画!$E$19)^2)/200),3))</f>
        <v/>
      </c>
      <c r="I137" s="27" t="str">
        <f>IF(発電計画!$E$32="","",ROUND((発電計画!$E$32*((E137/発電計画!$E$19)^2)/1000),3))</f>
        <v/>
      </c>
      <c r="J137" s="28">
        <f t="shared" si="56"/>
        <v>0.5</v>
      </c>
      <c r="K137" s="27">
        <f t="shared" si="53"/>
        <v>0.55000000000000004</v>
      </c>
      <c r="L137" s="27">
        <f>発電計画!$E$15-$K$29</f>
        <v>-0.55000000000000004</v>
      </c>
      <c r="M137" s="27" t="str">
        <f>IF(発電計画!$E$19="","",9.8*発電計画!$E$19*$L137)</f>
        <v/>
      </c>
      <c r="N137" s="27" t="str">
        <f>IF(発電計画!$E$20="","",9.8*発電計画!$E$20*$L137)</f>
        <v/>
      </c>
      <c r="O137" s="206" t="str">
        <f>IF(AND($E137="",発電計画!$E$19=""),"",$E137/発電計画!$E$19)</f>
        <v/>
      </c>
      <c r="P137" s="331" t="str" cm="1">
        <f t="array" ref="P137">IF($O137="","",発電計画!$E$27*_xlfn.IFS($O137&gt;=相対合成効率!$C$14,相対合成効率!$F$14,$O137&gt;=相対合成効率!$C$15,相対合成効率!$F$15,$O137&gt;=相対合成効率!$C$16,相対合成効率!$F$16,TRUE,相対合成効率!$F$17))</f>
        <v/>
      </c>
      <c r="Q137" s="224" t="str">
        <f>IF($O137="","",IF($O137&lt;=発電計画!$E$28,0,9.8*$E137*$L137*$P137))</f>
        <v/>
      </c>
      <c r="R137" s="224" t="str">
        <f t="shared" si="54"/>
        <v/>
      </c>
      <c r="S137" s="207" t="str">
        <f>IF(D137="","",(D137*B137+SUM($D138:D$393))/(D137*365))</f>
        <v/>
      </c>
      <c r="T137" s="208"/>
    </row>
    <row r="138" spans="2:20">
      <c r="B138" s="80">
        <v>110</v>
      </c>
      <c r="C138" s="189" t="str">
        <f>流量データ!$R120</f>
        <v/>
      </c>
      <c r="D138" s="189" t="str">
        <f>IF(AND($C138="",発電計画!$E$33=""),"",MAX(0,$C138-発電計画!$E$33))</f>
        <v/>
      </c>
      <c r="E138" s="189" t="str">
        <f>IF($D138="","",IF(発電計画!$E$19&gt;$D138,$D138,発電計画!$E$19))</f>
        <v/>
      </c>
      <c r="F138" s="27" t="str">
        <f>IF(発電計画!$E$30="","",ROUND((発電計画!$E$30*((E138/発電計画!$E$19)^2)/1000),3))</f>
        <v/>
      </c>
      <c r="G138" s="28">
        <f t="shared" si="55"/>
        <v>0.05</v>
      </c>
      <c r="H138" s="27" t="str">
        <f>IF(発電計画!$E$31="","",ROUND((発電計画!$E$31*((E138/発電計画!$E$19)^2)/200),3))</f>
        <v/>
      </c>
      <c r="I138" s="27" t="str">
        <f>IF(発電計画!$E$32="","",ROUND((発電計画!$E$32*((E138/発電計画!$E$19)^2)/1000),3))</f>
        <v/>
      </c>
      <c r="J138" s="28">
        <f t="shared" si="56"/>
        <v>0.5</v>
      </c>
      <c r="K138" s="27">
        <f t="shared" si="53"/>
        <v>0.55000000000000004</v>
      </c>
      <c r="L138" s="27">
        <f>発電計画!$E$15-$K$29</f>
        <v>-0.55000000000000004</v>
      </c>
      <c r="M138" s="27" t="str">
        <f>IF(発電計画!$E$19="","",9.8*発電計画!$E$19*$L138)</f>
        <v/>
      </c>
      <c r="N138" s="27" t="str">
        <f>IF(発電計画!$E$20="","",9.8*発電計画!$E$20*$L138)</f>
        <v/>
      </c>
      <c r="O138" s="206" t="str">
        <f>IF(AND($E138="",発電計画!$E$19=""),"",$E138/発電計画!$E$19)</f>
        <v/>
      </c>
      <c r="P138" s="331" t="str" cm="1">
        <f t="array" ref="P138">IF($O138="","",発電計画!$E$27*_xlfn.IFS($O138&gt;=相対合成効率!$C$14,相対合成効率!$F$14,$O138&gt;=相対合成効率!$C$15,相対合成効率!$F$15,$O138&gt;=相対合成効率!$C$16,相対合成効率!$F$16,TRUE,相対合成効率!$F$17))</f>
        <v/>
      </c>
      <c r="Q138" s="224" t="str">
        <f>IF($O138="","",IF($O138&lt;=発電計画!$E$28,0,9.8*$E138*$L138*$P138))</f>
        <v/>
      </c>
      <c r="R138" s="224" t="str">
        <f t="shared" si="54"/>
        <v/>
      </c>
      <c r="S138" s="207" t="str">
        <f>IF(D138="","",(D138*B138+SUM($D139:D$393))/(D138*365))</f>
        <v/>
      </c>
      <c r="T138" s="208"/>
    </row>
    <row r="139" spans="2:20">
      <c r="B139" s="80">
        <v>111</v>
      </c>
      <c r="C139" s="189" t="str">
        <f>流量データ!$R121</f>
        <v/>
      </c>
      <c r="D139" s="189" t="str">
        <f>IF(AND($C139="",発電計画!$E$33=""),"",MAX(0,$C139-発電計画!$E$33))</f>
        <v/>
      </c>
      <c r="E139" s="189" t="str">
        <f>IF($D139="","",IF(発電計画!$E$19&gt;$D139,$D139,発電計画!$E$19))</f>
        <v/>
      </c>
      <c r="F139" s="27" t="str">
        <f>IF(発電計画!$E$30="","",ROUND((発電計画!$E$30*((E139/発電計画!$E$19)^2)/1000),3))</f>
        <v/>
      </c>
      <c r="G139" s="28">
        <f t="shared" si="55"/>
        <v>0.05</v>
      </c>
      <c r="H139" s="27" t="str">
        <f>IF(発電計画!$E$31="","",ROUND((発電計画!$E$31*((E139/発電計画!$E$19)^2)/200),3))</f>
        <v/>
      </c>
      <c r="I139" s="27" t="str">
        <f>IF(発電計画!$E$32="","",ROUND((発電計画!$E$32*((E139/発電計画!$E$19)^2)/1000),3))</f>
        <v/>
      </c>
      <c r="J139" s="28">
        <f t="shared" si="56"/>
        <v>0.5</v>
      </c>
      <c r="K139" s="27">
        <f t="shared" si="53"/>
        <v>0.55000000000000004</v>
      </c>
      <c r="L139" s="27">
        <f>発電計画!$E$15-$K$29</f>
        <v>-0.55000000000000004</v>
      </c>
      <c r="M139" s="27" t="str">
        <f>IF(発電計画!$E$19="","",9.8*発電計画!$E$19*$L139)</f>
        <v/>
      </c>
      <c r="N139" s="27" t="str">
        <f>IF(発電計画!$E$20="","",9.8*発電計画!$E$20*$L139)</f>
        <v/>
      </c>
      <c r="O139" s="206" t="str">
        <f>IF(AND($E139="",発電計画!$E$19=""),"",$E139/発電計画!$E$19)</f>
        <v/>
      </c>
      <c r="P139" s="331" t="str" cm="1">
        <f t="array" ref="P139">IF($O139="","",発電計画!$E$27*_xlfn.IFS($O139&gt;=相対合成効率!$C$14,相対合成効率!$F$14,$O139&gt;=相対合成効率!$C$15,相対合成効率!$F$15,$O139&gt;=相対合成効率!$C$16,相対合成効率!$F$16,TRUE,相対合成効率!$F$17))</f>
        <v/>
      </c>
      <c r="Q139" s="224" t="str">
        <f>IF($O139="","",IF($O139&lt;=発電計画!$E$28,0,9.8*$E139*$L139*$P139))</f>
        <v/>
      </c>
      <c r="R139" s="224" t="str">
        <f t="shared" si="54"/>
        <v/>
      </c>
      <c r="S139" s="207" t="str">
        <f>IF(D139="","",(D139*B139+SUM($D140:D$393))/(D139*365))</f>
        <v/>
      </c>
      <c r="T139" s="208"/>
    </row>
    <row r="140" spans="2:20">
      <c r="B140" s="80">
        <v>112</v>
      </c>
      <c r="C140" s="189" t="str">
        <f>流量データ!$R122</f>
        <v/>
      </c>
      <c r="D140" s="189" t="str">
        <f>IF(AND($C140="",発電計画!$E$33=""),"",MAX(0,$C140-発電計画!$E$33))</f>
        <v/>
      </c>
      <c r="E140" s="189" t="str">
        <f>IF($D140="","",IF(発電計画!$E$19&gt;$D140,$D140,発電計画!$E$19))</f>
        <v/>
      </c>
      <c r="F140" s="27" t="str">
        <f>IF(発電計画!$E$30="","",ROUND((発電計画!$E$30*((E140/発電計画!$E$19)^2)/1000),3))</f>
        <v/>
      </c>
      <c r="G140" s="28">
        <f t="shared" si="55"/>
        <v>0.05</v>
      </c>
      <c r="H140" s="27" t="str">
        <f>IF(発電計画!$E$31="","",ROUND((発電計画!$E$31*((E140/発電計画!$E$19)^2)/200),3))</f>
        <v/>
      </c>
      <c r="I140" s="27" t="str">
        <f>IF(発電計画!$E$32="","",ROUND((発電計画!$E$32*((E140/発電計画!$E$19)^2)/1000),3))</f>
        <v/>
      </c>
      <c r="J140" s="28">
        <f t="shared" si="56"/>
        <v>0.5</v>
      </c>
      <c r="K140" s="27">
        <f t="shared" si="53"/>
        <v>0.55000000000000004</v>
      </c>
      <c r="L140" s="27">
        <f>発電計画!$E$15-$K$29</f>
        <v>-0.55000000000000004</v>
      </c>
      <c r="M140" s="27" t="str">
        <f>IF(発電計画!$E$19="","",9.8*発電計画!$E$19*$L140)</f>
        <v/>
      </c>
      <c r="N140" s="27" t="str">
        <f>IF(発電計画!$E$20="","",9.8*発電計画!$E$20*$L140)</f>
        <v/>
      </c>
      <c r="O140" s="206" t="str">
        <f>IF(AND($E140="",発電計画!$E$19=""),"",$E140/発電計画!$E$19)</f>
        <v/>
      </c>
      <c r="P140" s="331" t="str" cm="1">
        <f t="array" ref="P140">IF($O140="","",発電計画!$E$27*_xlfn.IFS($O140&gt;=相対合成効率!$C$14,相対合成効率!$F$14,$O140&gt;=相対合成効率!$C$15,相対合成効率!$F$15,$O140&gt;=相対合成効率!$C$16,相対合成効率!$F$16,TRUE,相対合成効率!$F$17))</f>
        <v/>
      </c>
      <c r="Q140" s="224" t="str">
        <f>IF($O140="","",IF($O140&lt;=発電計画!$E$28,0,9.8*$E140*$L140*$P140))</f>
        <v/>
      </c>
      <c r="R140" s="224" t="str">
        <f t="shared" si="54"/>
        <v/>
      </c>
      <c r="S140" s="207" t="str">
        <f>IF(D140="","",(D140*B140+SUM($D141:D$393))/(D140*365))</f>
        <v/>
      </c>
      <c r="T140" s="208"/>
    </row>
    <row r="141" spans="2:20">
      <c r="B141" s="80">
        <v>113</v>
      </c>
      <c r="C141" s="189" t="str">
        <f>流量データ!$R123</f>
        <v/>
      </c>
      <c r="D141" s="189" t="str">
        <f>IF(AND($C141="",発電計画!$E$33=""),"",MAX(0,$C141-発電計画!$E$33))</f>
        <v/>
      </c>
      <c r="E141" s="189" t="str">
        <f>IF($D141="","",IF(発電計画!$E$19&gt;$D141,$D141,発電計画!$E$19))</f>
        <v/>
      </c>
      <c r="F141" s="27" t="str">
        <f>IF(発電計画!$E$30="","",ROUND((発電計画!$E$30*((E141/発電計画!$E$19)^2)/1000),3))</f>
        <v/>
      </c>
      <c r="G141" s="28">
        <f t="shared" si="55"/>
        <v>0.05</v>
      </c>
      <c r="H141" s="27" t="str">
        <f>IF(発電計画!$E$31="","",ROUND((発電計画!$E$31*((E141/発電計画!$E$19)^2)/200),3))</f>
        <v/>
      </c>
      <c r="I141" s="27" t="str">
        <f>IF(発電計画!$E$32="","",ROUND((発電計画!$E$32*((E141/発電計画!$E$19)^2)/1000),3))</f>
        <v/>
      </c>
      <c r="J141" s="28">
        <f t="shared" si="56"/>
        <v>0.5</v>
      </c>
      <c r="K141" s="27">
        <f t="shared" si="53"/>
        <v>0.55000000000000004</v>
      </c>
      <c r="L141" s="27">
        <f>発電計画!$E$15-$K$29</f>
        <v>-0.55000000000000004</v>
      </c>
      <c r="M141" s="27" t="str">
        <f>IF(発電計画!$E$19="","",9.8*発電計画!$E$19*$L141)</f>
        <v/>
      </c>
      <c r="N141" s="27" t="str">
        <f>IF(発電計画!$E$20="","",9.8*発電計画!$E$20*$L141)</f>
        <v/>
      </c>
      <c r="O141" s="206" t="str">
        <f>IF(AND($E141="",発電計画!$E$19=""),"",$E141/発電計画!$E$19)</f>
        <v/>
      </c>
      <c r="P141" s="331" t="str" cm="1">
        <f t="array" ref="P141">IF($O141="","",発電計画!$E$27*_xlfn.IFS($O141&gt;=相対合成効率!$C$14,相対合成効率!$F$14,$O141&gt;=相対合成効率!$C$15,相対合成効率!$F$15,$O141&gt;=相対合成効率!$C$16,相対合成効率!$F$16,TRUE,相対合成効率!$F$17))</f>
        <v/>
      </c>
      <c r="Q141" s="224" t="str">
        <f>IF($O141="","",IF($O141&lt;=発電計画!$E$28,0,9.8*$E141*$L141*$P141))</f>
        <v/>
      </c>
      <c r="R141" s="224" t="str">
        <f t="shared" si="54"/>
        <v/>
      </c>
      <c r="S141" s="207" t="str">
        <f>IF(D141="","",(D141*B141+SUM($D142:D$393))/(D141*365))</f>
        <v/>
      </c>
      <c r="T141" s="208"/>
    </row>
    <row r="142" spans="2:20">
      <c r="B142" s="80">
        <v>114</v>
      </c>
      <c r="C142" s="189" t="str">
        <f>流量データ!$R124</f>
        <v/>
      </c>
      <c r="D142" s="189" t="str">
        <f>IF(AND($C142="",発電計画!$E$33=""),"",MAX(0,$C142-発電計画!$E$33))</f>
        <v/>
      </c>
      <c r="E142" s="189" t="str">
        <f>IF($D142="","",IF(発電計画!$E$19&gt;$D142,$D142,発電計画!$E$19))</f>
        <v/>
      </c>
      <c r="F142" s="27" t="str">
        <f>IF(発電計画!$E$30="","",ROUND((発電計画!$E$30*((E142/発電計画!$E$19)^2)/1000),3))</f>
        <v/>
      </c>
      <c r="G142" s="28">
        <f t="shared" si="55"/>
        <v>0.05</v>
      </c>
      <c r="H142" s="27" t="str">
        <f>IF(発電計画!$E$31="","",ROUND((発電計画!$E$31*((E142/発電計画!$E$19)^2)/200),3))</f>
        <v/>
      </c>
      <c r="I142" s="27" t="str">
        <f>IF(発電計画!$E$32="","",ROUND((発電計画!$E$32*((E142/発電計画!$E$19)^2)/1000),3))</f>
        <v/>
      </c>
      <c r="J142" s="28">
        <f t="shared" si="56"/>
        <v>0.5</v>
      </c>
      <c r="K142" s="27">
        <f t="shared" si="53"/>
        <v>0.55000000000000004</v>
      </c>
      <c r="L142" s="27">
        <f>発電計画!$E$15-$K$29</f>
        <v>-0.55000000000000004</v>
      </c>
      <c r="M142" s="27" t="str">
        <f>IF(発電計画!$E$19="","",9.8*発電計画!$E$19*$L142)</f>
        <v/>
      </c>
      <c r="N142" s="27" t="str">
        <f>IF(発電計画!$E$20="","",9.8*発電計画!$E$20*$L142)</f>
        <v/>
      </c>
      <c r="O142" s="206" t="str">
        <f>IF(AND($E142="",発電計画!$E$19=""),"",$E142/発電計画!$E$19)</f>
        <v/>
      </c>
      <c r="P142" s="331" t="str" cm="1">
        <f t="array" ref="P142">IF($O142="","",発電計画!$E$27*_xlfn.IFS($O142&gt;=相対合成効率!$C$14,相対合成効率!$F$14,$O142&gt;=相対合成効率!$C$15,相対合成効率!$F$15,$O142&gt;=相対合成効率!$C$16,相対合成効率!$F$16,TRUE,相対合成効率!$F$17))</f>
        <v/>
      </c>
      <c r="Q142" s="224" t="str">
        <f>IF($O142="","",IF($O142&lt;=発電計画!$E$28,0,9.8*$E142*$L142*$P142))</f>
        <v/>
      </c>
      <c r="R142" s="224" t="str">
        <f t="shared" si="54"/>
        <v/>
      </c>
      <c r="S142" s="207" t="str">
        <f>IF(D142="","",(D142*B142+SUM($D143:D$393))/(D142*365))</f>
        <v/>
      </c>
      <c r="T142" s="208"/>
    </row>
    <row r="143" spans="2:20">
      <c r="B143" s="80">
        <v>115</v>
      </c>
      <c r="C143" s="189" t="str">
        <f>流量データ!$R125</f>
        <v/>
      </c>
      <c r="D143" s="189" t="str">
        <f>IF(AND($C143="",発電計画!$E$33=""),"",MAX(0,$C143-発電計画!$E$33))</f>
        <v/>
      </c>
      <c r="E143" s="189" t="str">
        <f>IF($D143="","",IF(発電計画!$E$19&gt;$D143,$D143,発電計画!$E$19))</f>
        <v/>
      </c>
      <c r="F143" s="27" t="str">
        <f>IF(発電計画!$E$30="","",ROUND((発電計画!$E$30*((E143/発電計画!$E$19)^2)/1000),3))</f>
        <v/>
      </c>
      <c r="G143" s="28">
        <f t="shared" si="55"/>
        <v>0.05</v>
      </c>
      <c r="H143" s="27" t="str">
        <f>IF(発電計画!$E$31="","",ROUND((発電計画!$E$31*((E143/発電計画!$E$19)^2)/200),3))</f>
        <v/>
      </c>
      <c r="I143" s="27" t="str">
        <f>IF(発電計画!$E$32="","",ROUND((発電計画!$E$32*((E143/発電計画!$E$19)^2)/1000),3))</f>
        <v/>
      </c>
      <c r="J143" s="28">
        <f t="shared" si="56"/>
        <v>0.5</v>
      </c>
      <c r="K143" s="27">
        <f t="shared" si="53"/>
        <v>0.55000000000000004</v>
      </c>
      <c r="L143" s="27">
        <f>発電計画!$E$15-$K$29</f>
        <v>-0.55000000000000004</v>
      </c>
      <c r="M143" s="27" t="str">
        <f>IF(発電計画!$E$19="","",9.8*発電計画!$E$19*$L143)</f>
        <v/>
      </c>
      <c r="N143" s="27" t="str">
        <f>IF(発電計画!$E$20="","",9.8*発電計画!$E$20*$L143)</f>
        <v/>
      </c>
      <c r="O143" s="206" t="str">
        <f>IF(AND($E143="",発電計画!$E$19=""),"",$E143/発電計画!$E$19)</f>
        <v/>
      </c>
      <c r="P143" s="331" t="str" cm="1">
        <f t="array" ref="P143">IF($O143="","",発電計画!$E$27*_xlfn.IFS($O143&gt;=相対合成効率!$C$14,相対合成効率!$F$14,$O143&gt;=相対合成効率!$C$15,相対合成効率!$F$15,$O143&gt;=相対合成効率!$C$16,相対合成効率!$F$16,TRUE,相対合成効率!$F$17))</f>
        <v/>
      </c>
      <c r="Q143" s="224" t="str">
        <f>IF($O143="","",IF($O143&lt;=発電計画!$E$28,0,9.8*$E143*$L143*$P143))</f>
        <v/>
      </c>
      <c r="R143" s="224" t="str">
        <f t="shared" si="54"/>
        <v/>
      </c>
      <c r="S143" s="207" t="str">
        <f>IF(D143="","",(D143*B143+SUM($D144:D$393))/(D143*365))</f>
        <v/>
      </c>
      <c r="T143" s="208"/>
    </row>
    <row r="144" spans="2:20">
      <c r="B144" s="80">
        <v>116</v>
      </c>
      <c r="C144" s="189" t="str">
        <f>流量データ!$R126</f>
        <v/>
      </c>
      <c r="D144" s="189" t="str">
        <f>IF(AND($C144="",発電計画!$E$33=""),"",MAX(0,$C144-発電計画!$E$33))</f>
        <v/>
      </c>
      <c r="E144" s="189" t="str">
        <f>IF($D144="","",IF(発電計画!$E$19&gt;$D144,$D144,発電計画!$E$19))</f>
        <v/>
      </c>
      <c r="F144" s="27" t="str">
        <f>IF(発電計画!$E$30="","",ROUND((発電計画!$E$30*((E144/発電計画!$E$19)^2)/1000),3))</f>
        <v/>
      </c>
      <c r="G144" s="28">
        <f t="shared" si="55"/>
        <v>0.05</v>
      </c>
      <c r="H144" s="27" t="str">
        <f>IF(発電計画!$E$31="","",ROUND((発電計画!$E$31*((E144/発電計画!$E$19)^2)/200),3))</f>
        <v/>
      </c>
      <c r="I144" s="27" t="str">
        <f>IF(発電計画!$E$32="","",ROUND((発電計画!$E$32*((E144/発電計画!$E$19)^2)/1000),3))</f>
        <v/>
      </c>
      <c r="J144" s="28">
        <f t="shared" si="56"/>
        <v>0.5</v>
      </c>
      <c r="K144" s="27">
        <f t="shared" si="53"/>
        <v>0.55000000000000004</v>
      </c>
      <c r="L144" s="27">
        <f>発電計画!$E$15-$K$29</f>
        <v>-0.55000000000000004</v>
      </c>
      <c r="M144" s="27" t="str">
        <f>IF(発電計画!$E$19="","",9.8*発電計画!$E$19*$L144)</f>
        <v/>
      </c>
      <c r="N144" s="27" t="str">
        <f>IF(発電計画!$E$20="","",9.8*発電計画!$E$20*$L144)</f>
        <v/>
      </c>
      <c r="O144" s="206" t="str">
        <f>IF(AND($E144="",発電計画!$E$19=""),"",$E144/発電計画!$E$19)</f>
        <v/>
      </c>
      <c r="P144" s="331" t="str" cm="1">
        <f t="array" ref="P144">IF($O144="","",発電計画!$E$27*_xlfn.IFS($O144&gt;=相対合成効率!$C$14,相対合成効率!$F$14,$O144&gt;=相対合成効率!$C$15,相対合成効率!$F$15,$O144&gt;=相対合成効率!$C$16,相対合成効率!$F$16,TRUE,相対合成効率!$F$17))</f>
        <v/>
      </c>
      <c r="Q144" s="224" t="str">
        <f>IF($O144="","",IF($O144&lt;=発電計画!$E$28,0,9.8*$E144*$L144*$P144))</f>
        <v/>
      </c>
      <c r="R144" s="224" t="str">
        <f t="shared" si="54"/>
        <v/>
      </c>
      <c r="S144" s="207" t="str">
        <f>IF(D144="","",(D144*B144+SUM($D145:D$393))/(D144*365))</f>
        <v/>
      </c>
      <c r="T144" s="208"/>
    </row>
    <row r="145" spans="2:20">
      <c r="B145" s="80">
        <v>117</v>
      </c>
      <c r="C145" s="189" t="str">
        <f>流量データ!$R127</f>
        <v/>
      </c>
      <c r="D145" s="189" t="str">
        <f>IF(AND($C145="",発電計画!$E$33=""),"",MAX(0,$C145-発電計画!$E$33))</f>
        <v/>
      </c>
      <c r="E145" s="189" t="str">
        <f>IF($D145="","",IF(発電計画!$E$19&gt;$D145,$D145,発電計画!$E$19))</f>
        <v/>
      </c>
      <c r="F145" s="27" t="str">
        <f>IF(発電計画!$E$30="","",ROUND((発電計画!$E$30*((E145/発電計画!$E$19)^2)/1000),3))</f>
        <v/>
      </c>
      <c r="G145" s="28">
        <f t="shared" si="55"/>
        <v>0.05</v>
      </c>
      <c r="H145" s="27" t="str">
        <f>IF(発電計画!$E$31="","",ROUND((発電計画!$E$31*((E145/発電計画!$E$19)^2)/200),3))</f>
        <v/>
      </c>
      <c r="I145" s="27" t="str">
        <f>IF(発電計画!$E$32="","",ROUND((発電計画!$E$32*((E145/発電計画!$E$19)^2)/1000),3))</f>
        <v/>
      </c>
      <c r="J145" s="28">
        <f t="shared" si="56"/>
        <v>0.5</v>
      </c>
      <c r="K145" s="27">
        <f t="shared" si="53"/>
        <v>0.55000000000000004</v>
      </c>
      <c r="L145" s="27">
        <f>発電計画!$E$15-$K$29</f>
        <v>-0.55000000000000004</v>
      </c>
      <c r="M145" s="27" t="str">
        <f>IF(発電計画!$E$19="","",9.8*発電計画!$E$19*$L145)</f>
        <v/>
      </c>
      <c r="N145" s="27" t="str">
        <f>IF(発電計画!$E$20="","",9.8*発電計画!$E$20*$L145)</f>
        <v/>
      </c>
      <c r="O145" s="206" t="str">
        <f>IF(AND($E145="",発電計画!$E$19=""),"",$E145/発電計画!$E$19)</f>
        <v/>
      </c>
      <c r="P145" s="331" t="str" cm="1">
        <f t="array" ref="P145">IF($O145="","",発電計画!$E$27*_xlfn.IFS($O145&gt;=相対合成効率!$C$14,相対合成効率!$F$14,$O145&gt;=相対合成効率!$C$15,相対合成効率!$F$15,$O145&gt;=相対合成効率!$C$16,相対合成効率!$F$16,TRUE,相対合成効率!$F$17))</f>
        <v/>
      </c>
      <c r="Q145" s="224" t="str">
        <f>IF($O145="","",IF($O145&lt;=発電計画!$E$28,0,9.8*$E145*$L145*$P145))</f>
        <v/>
      </c>
      <c r="R145" s="224" t="str">
        <f t="shared" si="54"/>
        <v/>
      </c>
      <c r="S145" s="207" t="str">
        <f>IF(D145="","",(D145*B145+SUM($D146:D$393))/(D145*365))</f>
        <v/>
      </c>
      <c r="T145" s="208"/>
    </row>
    <row r="146" spans="2:20">
      <c r="B146" s="80">
        <v>118</v>
      </c>
      <c r="C146" s="189" t="str">
        <f>流量データ!$R128</f>
        <v/>
      </c>
      <c r="D146" s="189" t="str">
        <f>IF(AND($C146="",発電計画!$E$33=""),"",MAX(0,$C146-発電計画!$E$33))</f>
        <v/>
      </c>
      <c r="E146" s="189" t="str">
        <f>IF($D146="","",IF(発電計画!$E$19&gt;$D146,$D146,発電計画!$E$19))</f>
        <v/>
      </c>
      <c r="F146" s="27" t="str">
        <f>IF(発電計画!$E$30="","",ROUND((発電計画!$E$30*((E146/発電計画!$E$19)^2)/1000),3))</f>
        <v/>
      </c>
      <c r="G146" s="28">
        <f t="shared" si="55"/>
        <v>0.05</v>
      </c>
      <c r="H146" s="27" t="str">
        <f>IF(発電計画!$E$31="","",ROUND((発電計画!$E$31*((E146/発電計画!$E$19)^2)/200),3))</f>
        <v/>
      </c>
      <c r="I146" s="27" t="str">
        <f>IF(発電計画!$E$32="","",ROUND((発電計画!$E$32*((E146/発電計画!$E$19)^2)/1000),3))</f>
        <v/>
      </c>
      <c r="J146" s="28">
        <f t="shared" si="56"/>
        <v>0.5</v>
      </c>
      <c r="K146" s="27">
        <f t="shared" si="53"/>
        <v>0.55000000000000004</v>
      </c>
      <c r="L146" s="27">
        <f>発電計画!$E$15-$K$29</f>
        <v>-0.55000000000000004</v>
      </c>
      <c r="M146" s="27" t="str">
        <f>IF(発電計画!$E$19="","",9.8*発電計画!$E$19*$L146)</f>
        <v/>
      </c>
      <c r="N146" s="27" t="str">
        <f>IF(発電計画!$E$20="","",9.8*発電計画!$E$20*$L146)</f>
        <v/>
      </c>
      <c r="O146" s="206" t="str">
        <f>IF(AND($E146="",発電計画!$E$19=""),"",$E146/発電計画!$E$19)</f>
        <v/>
      </c>
      <c r="P146" s="331" t="str" cm="1">
        <f t="array" ref="P146">IF($O146="","",発電計画!$E$27*_xlfn.IFS($O146&gt;=相対合成効率!$C$14,相対合成効率!$F$14,$O146&gt;=相対合成効率!$C$15,相対合成効率!$F$15,$O146&gt;=相対合成効率!$C$16,相対合成効率!$F$16,TRUE,相対合成効率!$F$17))</f>
        <v/>
      </c>
      <c r="Q146" s="224" t="str">
        <f>IF($O146="","",IF($O146&lt;=発電計画!$E$28,0,9.8*$E146*$L146*$P146))</f>
        <v/>
      </c>
      <c r="R146" s="224" t="str">
        <f t="shared" si="54"/>
        <v/>
      </c>
      <c r="S146" s="207" t="str">
        <f>IF(D146="","",(D146*B146+SUM($D147:D$393))/(D146*365))</f>
        <v/>
      </c>
      <c r="T146" s="208"/>
    </row>
    <row r="147" spans="2:20">
      <c r="B147" s="80">
        <v>119</v>
      </c>
      <c r="C147" s="189" t="str">
        <f>流量データ!$R129</f>
        <v/>
      </c>
      <c r="D147" s="189" t="str">
        <f>IF(AND($C147="",発電計画!$E$33=""),"",MAX(0,$C147-発電計画!$E$33))</f>
        <v/>
      </c>
      <c r="E147" s="189" t="str">
        <f>IF($D147="","",IF(発電計画!$E$19&gt;$D147,$D147,発電計画!$E$19))</f>
        <v/>
      </c>
      <c r="F147" s="27" t="str">
        <f>IF(発電計画!$E$30="","",ROUND((発電計画!$E$30*((E147/発電計画!$E$19)^2)/1000),3))</f>
        <v/>
      </c>
      <c r="G147" s="28">
        <f t="shared" si="55"/>
        <v>0.05</v>
      </c>
      <c r="H147" s="27" t="str">
        <f>IF(発電計画!$E$31="","",ROUND((発電計画!$E$31*((E147/発電計画!$E$19)^2)/200),3))</f>
        <v/>
      </c>
      <c r="I147" s="27" t="str">
        <f>IF(発電計画!$E$32="","",ROUND((発電計画!$E$32*((E147/発電計画!$E$19)^2)/1000),3))</f>
        <v/>
      </c>
      <c r="J147" s="28">
        <f t="shared" si="56"/>
        <v>0.5</v>
      </c>
      <c r="K147" s="27">
        <f t="shared" si="53"/>
        <v>0.55000000000000004</v>
      </c>
      <c r="L147" s="27">
        <f>発電計画!$E$15-$K$29</f>
        <v>-0.55000000000000004</v>
      </c>
      <c r="M147" s="27" t="str">
        <f>IF(発電計画!$E$19="","",9.8*発電計画!$E$19*$L147)</f>
        <v/>
      </c>
      <c r="N147" s="27" t="str">
        <f>IF(発電計画!$E$20="","",9.8*発電計画!$E$20*$L147)</f>
        <v/>
      </c>
      <c r="O147" s="206" t="str">
        <f>IF(AND($E147="",発電計画!$E$19=""),"",$E147/発電計画!$E$19)</f>
        <v/>
      </c>
      <c r="P147" s="331" t="str" cm="1">
        <f t="array" ref="P147">IF($O147="","",発電計画!$E$27*_xlfn.IFS($O147&gt;=相対合成効率!$C$14,相対合成効率!$F$14,$O147&gt;=相対合成効率!$C$15,相対合成効率!$F$15,$O147&gt;=相対合成効率!$C$16,相対合成効率!$F$16,TRUE,相対合成効率!$F$17))</f>
        <v/>
      </c>
      <c r="Q147" s="224" t="str">
        <f>IF($O147="","",IF($O147&lt;=発電計画!$E$28,0,9.8*$E147*$L147*$P147))</f>
        <v/>
      </c>
      <c r="R147" s="224" t="str">
        <f t="shared" si="54"/>
        <v/>
      </c>
      <c r="S147" s="207" t="str">
        <f>IF(D147="","",(D147*B147+SUM($D148:D$393))/(D147*365))</f>
        <v/>
      </c>
      <c r="T147" s="208"/>
    </row>
    <row r="148" spans="2:20">
      <c r="B148" s="80">
        <v>120</v>
      </c>
      <c r="C148" s="189" t="str">
        <f>流量データ!$R130</f>
        <v/>
      </c>
      <c r="D148" s="189" t="str">
        <f>IF(AND($C148="",発電計画!$E$33=""),"",MAX(0,$C148-発電計画!$E$33))</f>
        <v/>
      </c>
      <c r="E148" s="189" t="str">
        <f>IF($D148="","",IF(発電計画!$E$19&gt;$D148,$D148,発電計画!$E$19))</f>
        <v/>
      </c>
      <c r="F148" s="27" t="str">
        <f>IF(発電計画!$E$30="","",ROUND((発電計画!$E$30*((E148/発電計画!$E$19)^2)/1000),3))</f>
        <v/>
      </c>
      <c r="G148" s="28">
        <f t="shared" si="55"/>
        <v>0.05</v>
      </c>
      <c r="H148" s="27" t="str">
        <f>IF(発電計画!$E$31="","",ROUND((発電計画!$E$31*((E148/発電計画!$E$19)^2)/200),3))</f>
        <v/>
      </c>
      <c r="I148" s="27" t="str">
        <f>IF(発電計画!$E$32="","",ROUND((発電計画!$E$32*((E148/発電計画!$E$19)^2)/1000),3))</f>
        <v/>
      </c>
      <c r="J148" s="28">
        <f t="shared" si="56"/>
        <v>0.5</v>
      </c>
      <c r="K148" s="27">
        <f t="shared" si="53"/>
        <v>0.55000000000000004</v>
      </c>
      <c r="L148" s="27">
        <f>発電計画!$E$15-$K$29</f>
        <v>-0.55000000000000004</v>
      </c>
      <c r="M148" s="27" t="str">
        <f>IF(発電計画!$E$19="","",9.8*発電計画!$E$19*$L148)</f>
        <v/>
      </c>
      <c r="N148" s="27" t="str">
        <f>IF(発電計画!$E$20="","",9.8*発電計画!$E$20*$L148)</f>
        <v/>
      </c>
      <c r="O148" s="206" t="str">
        <f>IF(AND($E148="",発電計画!$E$19=""),"",$E148/発電計画!$E$19)</f>
        <v/>
      </c>
      <c r="P148" s="331" t="str" cm="1">
        <f t="array" ref="P148">IF($O148="","",発電計画!$E$27*_xlfn.IFS($O148&gt;=相対合成効率!$C$14,相対合成効率!$F$14,$O148&gt;=相対合成効率!$C$15,相対合成効率!$F$15,$O148&gt;=相対合成効率!$C$16,相対合成効率!$F$16,TRUE,相対合成効率!$F$17))</f>
        <v/>
      </c>
      <c r="Q148" s="224" t="str">
        <f>IF($O148="","",IF($O148&lt;=発電計画!$E$28,0,9.8*$E148*$L148*$P148))</f>
        <v/>
      </c>
      <c r="R148" s="224" t="str">
        <f t="shared" si="54"/>
        <v/>
      </c>
      <c r="S148" s="207" t="str">
        <f>IF(D148="","",(D148*B148+SUM($D149:D$393))/(D148*365))</f>
        <v/>
      </c>
      <c r="T148" s="208"/>
    </row>
    <row r="149" spans="2:20">
      <c r="B149" s="80">
        <v>121</v>
      </c>
      <c r="C149" s="189" t="str">
        <f>流量データ!$R131</f>
        <v/>
      </c>
      <c r="D149" s="189" t="str">
        <f>IF(AND($C149="",発電計画!$E$33=""),"",MAX(0,$C149-発電計画!$E$33))</f>
        <v/>
      </c>
      <c r="E149" s="189" t="str">
        <f>IF($D149="","",IF(発電計画!$E$19&gt;$D149,$D149,発電計画!$E$19))</f>
        <v/>
      </c>
      <c r="F149" s="27" t="str">
        <f>IF(発電計画!$E$30="","",ROUND((発電計画!$E$30*((E149/発電計画!$E$19)^2)/1000),3))</f>
        <v/>
      </c>
      <c r="G149" s="28">
        <f t="shared" si="55"/>
        <v>0.05</v>
      </c>
      <c r="H149" s="27" t="str">
        <f>IF(発電計画!$E$31="","",ROUND((発電計画!$E$31*((E149/発電計画!$E$19)^2)/200),3))</f>
        <v/>
      </c>
      <c r="I149" s="27" t="str">
        <f>IF(発電計画!$E$32="","",ROUND((発電計画!$E$32*((E149/発電計画!$E$19)^2)/1000),3))</f>
        <v/>
      </c>
      <c r="J149" s="28">
        <f t="shared" si="56"/>
        <v>0.5</v>
      </c>
      <c r="K149" s="27">
        <f t="shared" si="53"/>
        <v>0.55000000000000004</v>
      </c>
      <c r="L149" s="27">
        <f>発電計画!$E$15-$K$29</f>
        <v>-0.55000000000000004</v>
      </c>
      <c r="M149" s="27" t="str">
        <f>IF(発電計画!$E$19="","",9.8*発電計画!$E$19*$L149)</f>
        <v/>
      </c>
      <c r="N149" s="27" t="str">
        <f>IF(発電計画!$E$20="","",9.8*発電計画!$E$20*$L149)</f>
        <v/>
      </c>
      <c r="O149" s="206" t="str">
        <f>IF(AND($E149="",発電計画!$E$19=""),"",$E149/発電計画!$E$19)</f>
        <v/>
      </c>
      <c r="P149" s="331" t="str" cm="1">
        <f t="array" ref="P149">IF($O149="","",発電計画!$E$27*_xlfn.IFS($O149&gt;=相対合成効率!$C$14,相対合成効率!$F$14,$O149&gt;=相対合成効率!$C$15,相対合成効率!$F$15,$O149&gt;=相対合成効率!$C$16,相対合成効率!$F$16,TRUE,相対合成効率!$F$17))</f>
        <v/>
      </c>
      <c r="Q149" s="224" t="str">
        <f>IF($O149="","",IF($O149&lt;=発電計画!$E$28,0,9.8*$E149*$L149*$P149))</f>
        <v/>
      </c>
      <c r="R149" s="224" t="str">
        <f t="shared" si="54"/>
        <v/>
      </c>
      <c r="S149" s="207" t="str">
        <f>IF(D149="","",(D149*B149+SUM($D150:D$393))/(D149*365))</f>
        <v/>
      </c>
      <c r="T149" s="208"/>
    </row>
    <row r="150" spans="2:20">
      <c r="B150" s="80">
        <v>122</v>
      </c>
      <c r="C150" s="189" t="str">
        <f>流量データ!$R132</f>
        <v/>
      </c>
      <c r="D150" s="189" t="str">
        <f>IF(AND($C150="",発電計画!$E$33=""),"",MAX(0,$C150-発電計画!$E$33))</f>
        <v/>
      </c>
      <c r="E150" s="189" t="str">
        <f>IF($D150="","",IF(発電計画!$E$19&gt;$D150,$D150,発電計画!$E$19))</f>
        <v/>
      </c>
      <c r="F150" s="27" t="str">
        <f>IF(発電計画!$E$30="","",ROUND((発電計画!$E$30*((E150/発電計画!$E$19)^2)/1000),3))</f>
        <v/>
      </c>
      <c r="G150" s="28">
        <f t="shared" si="55"/>
        <v>0.05</v>
      </c>
      <c r="H150" s="27" t="str">
        <f>IF(発電計画!$E$31="","",ROUND((発電計画!$E$31*((E150/発電計画!$E$19)^2)/200),3))</f>
        <v/>
      </c>
      <c r="I150" s="27" t="str">
        <f>IF(発電計画!$E$32="","",ROUND((発電計画!$E$32*((E150/発電計画!$E$19)^2)/1000),3))</f>
        <v/>
      </c>
      <c r="J150" s="28">
        <f t="shared" si="56"/>
        <v>0.5</v>
      </c>
      <c r="K150" s="27">
        <f t="shared" si="53"/>
        <v>0.55000000000000004</v>
      </c>
      <c r="L150" s="27">
        <f>発電計画!$E$15-$K$29</f>
        <v>-0.55000000000000004</v>
      </c>
      <c r="M150" s="27" t="str">
        <f>IF(発電計画!$E$19="","",9.8*発電計画!$E$19*$L150)</f>
        <v/>
      </c>
      <c r="N150" s="27" t="str">
        <f>IF(発電計画!$E$20="","",9.8*発電計画!$E$20*$L150)</f>
        <v/>
      </c>
      <c r="O150" s="206" t="str">
        <f>IF(AND($E150="",発電計画!$E$19=""),"",$E150/発電計画!$E$19)</f>
        <v/>
      </c>
      <c r="P150" s="331" t="str" cm="1">
        <f t="array" ref="P150">IF($O150="","",発電計画!$E$27*_xlfn.IFS($O150&gt;=相対合成効率!$C$14,相対合成効率!$F$14,$O150&gt;=相対合成効率!$C$15,相対合成効率!$F$15,$O150&gt;=相対合成効率!$C$16,相対合成効率!$F$16,TRUE,相対合成効率!$F$17))</f>
        <v/>
      </c>
      <c r="Q150" s="224" t="str">
        <f>IF($O150="","",IF($O150&lt;=発電計画!$E$28,0,9.8*$E150*$L150*$P150))</f>
        <v/>
      </c>
      <c r="R150" s="224" t="str">
        <f t="shared" si="54"/>
        <v/>
      </c>
      <c r="S150" s="207" t="str">
        <f>IF(D150="","",(D150*B150+SUM($D151:D$393))/(D150*365))</f>
        <v/>
      </c>
      <c r="T150" s="208"/>
    </row>
    <row r="151" spans="2:20">
      <c r="B151" s="80">
        <v>123</v>
      </c>
      <c r="C151" s="189" t="str">
        <f>流量データ!$R133</f>
        <v/>
      </c>
      <c r="D151" s="189" t="str">
        <f>IF(AND($C151="",発電計画!$E$33=""),"",MAX(0,$C151-発電計画!$E$33))</f>
        <v/>
      </c>
      <c r="E151" s="189" t="str">
        <f>IF($D151="","",IF(発電計画!$E$19&gt;$D151,$D151,発電計画!$E$19))</f>
        <v/>
      </c>
      <c r="F151" s="27" t="str">
        <f>IF(発電計画!$E$30="","",ROUND((発電計画!$E$30*((E151/発電計画!$E$19)^2)/1000),3))</f>
        <v/>
      </c>
      <c r="G151" s="28">
        <f t="shared" si="55"/>
        <v>0.05</v>
      </c>
      <c r="H151" s="27" t="str">
        <f>IF(発電計画!$E$31="","",ROUND((発電計画!$E$31*((E151/発電計画!$E$19)^2)/200),3))</f>
        <v/>
      </c>
      <c r="I151" s="27" t="str">
        <f>IF(発電計画!$E$32="","",ROUND((発電計画!$E$32*((E151/発電計画!$E$19)^2)/1000),3))</f>
        <v/>
      </c>
      <c r="J151" s="28">
        <f t="shared" si="56"/>
        <v>0.5</v>
      </c>
      <c r="K151" s="27">
        <f t="shared" si="53"/>
        <v>0.55000000000000004</v>
      </c>
      <c r="L151" s="27">
        <f>発電計画!$E$15-$K$29</f>
        <v>-0.55000000000000004</v>
      </c>
      <c r="M151" s="27" t="str">
        <f>IF(発電計画!$E$19="","",9.8*発電計画!$E$19*$L151)</f>
        <v/>
      </c>
      <c r="N151" s="27" t="str">
        <f>IF(発電計画!$E$20="","",9.8*発電計画!$E$20*$L151)</f>
        <v/>
      </c>
      <c r="O151" s="206" t="str">
        <f>IF(AND($E151="",発電計画!$E$19=""),"",$E151/発電計画!$E$19)</f>
        <v/>
      </c>
      <c r="P151" s="331" t="str" cm="1">
        <f t="array" ref="P151">IF($O151="","",発電計画!$E$27*_xlfn.IFS($O151&gt;=相対合成効率!$C$14,相対合成効率!$F$14,$O151&gt;=相対合成効率!$C$15,相対合成効率!$F$15,$O151&gt;=相対合成効率!$C$16,相対合成効率!$F$16,TRUE,相対合成効率!$F$17))</f>
        <v/>
      </c>
      <c r="Q151" s="224" t="str">
        <f>IF($O151="","",IF($O151&lt;=発電計画!$E$28,0,9.8*$E151*$L151*$P151))</f>
        <v/>
      </c>
      <c r="R151" s="224" t="str">
        <f t="shared" si="54"/>
        <v/>
      </c>
      <c r="S151" s="207" t="str">
        <f>IF(D151="","",(D151*B151+SUM($D152:D$393))/(D151*365))</f>
        <v/>
      </c>
      <c r="T151" s="208"/>
    </row>
    <row r="152" spans="2:20">
      <c r="B152" s="80">
        <v>124</v>
      </c>
      <c r="C152" s="189" t="str">
        <f>流量データ!$R134</f>
        <v/>
      </c>
      <c r="D152" s="189" t="str">
        <f>IF(AND($C152="",発電計画!$E$33=""),"",MAX(0,$C152-発電計画!$E$33))</f>
        <v/>
      </c>
      <c r="E152" s="189" t="str">
        <f>IF($D152="","",IF(発電計画!$E$19&gt;$D152,$D152,発電計画!$E$19))</f>
        <v/>
      </c>
      <c r="F152" s="27" t="str">
        <f>IF(発電計画!$E$30="","",ROUND((発電計画!$E$30*((E152/発電計画!$E$19)^2)/1000),3))</f>
        <v/>
      </c>
      <c r="G152" s="28">
        <f t="shared" si="55"/>
        <v>0.05</v>
      </c>
      <c r="H152" s="27" t="str">
        <f>IF(発電計画!$E$31="","",ROUND((発電計画!$E$31*((E152/発電計画!$E$19)^2)/200),3))</f>
        <v/>
      </c>
      <c r="I152" s="27" t="str">
        <f>IF(発電計画!$E$32="","",ROUND((発電計画!$E$32*((E152/発電計画!$E$19)^2)/1000),3))</f>
        <v/>
      </c>
      <c r="J152" s="28">
        <f t="shared" si="56"/>
        <v>0.5</v>
      </c>
      <c r="K152" s="27">
        <f t="shared" si="53"/>
        <v>0.55000000000000004</v>
      </c>
      <c r="L152" s="27">
        <f>発電計画!$E$15-$K$29</f>
        <v>-0.55000000000000004</v>
      </c>
      <c r="M152" s="27" t="str">
        <f>IF(発電計画!$E$19="","",9.8*発電計画!$E$19*$L152)</f>
        <v/>
      </c>
      <c r="N152" s="27" t="str">
        <f>IF(発電計画!$E$20="","",9.8*発電計画!$E$20*$L152)</f>
        <v/>
      </c>
      <c r="O152" s="206" t="str">
        <f>IF(AND($E152="",発電計画!$E$19=""),"",$E152/発電計画!$E$19)</f>
        <v/>
      </c>
      <c r="P152" s="331" t="str" cm="1">
        <f t="array" ref="P152">IF($O152="","",発電計画!$E$27*_xlfn.IFS($O152&gt;=相対合成効率!$C$14,相対合成効率!$F$14,$O152&gt;=相対合成効率!$C$15,相対合成効率!$F$15,$O152&gt;=相対合成効率!$C$16,相対合成効率!$F$16,TRUE,相対合成効率!$F$17))</f>
        <v/>
      </c>
      <c r="Q152" s="224" t="str">
        <f>IF($O152="","",IF($O152&lt;=発電計画!$E$28,0,9.8*$E152*$L152*$P152))</f>
        <v/>
      </c>
      <c r="R152" s="224" t="str">
        <f t="shared" si="54"/>
        <v/>
      </c>
      <c r="S152" s="207" t="str">
        <f>IF(D152="","",(D152*B152+SUM($D153:D$393))/(D152*365))</f>
        <v/>
      </c>
      <c r="T152" s="208"/>
    </row>
    <row r="153" spans="2:20">
      <c r="B153" s="80">
        <v>125</v>
      </c>
      <c r="C153" s="189" t="str">
        <f>流量データ!$R135</f>
        <v/>
      </c>
      <c r="D153" s="189" t="str">
        <f>IF(AND($C153="",発電計画!$E$33=""),"",MAX(0,$C153-発電計画!$E$33))</f>
        <v/>
      </c>
      <c r="E153" s="189" t="str">
        <f>IF($D153="","",IF(発電計画!$E$19&gt;$D153,$D153,発電計画!$E$19))</f>
        <v/>
      </c>
      <c r="F153" s="27" t="str">
        <f>IF(発電計画!$E$30="","",ROUND((発電計画!$E$30*((E153/発電計画!$E$19)^2)/1000),3))</f>
        <v/>
      </c>
      <c r="G153" s="28">
        <f t="shared" si="55"/>
        <v>0.05</v>
      </c>
      <c r="H153" s="27" t="str">
        <f>IF(発電計画!$E$31="","",ROUND((発電計画!$E$31*((E153/発電計画!$E$19)^2)/200),3))</f>
        <v/>
      </c>
      <c r="I153" s="27" t="str">
        <f>IF(発電計画!$E$32="","",ROUND((発電計画!$E$32*((E153/発電計画!$E$19)^2)/1000),3))</f>
        <v/>
      </c>
      <c r="J153" s="28">
        <f t="shared" si="56"/>
        <v>0.5</v>
      </c>
      <c r="K153" s="27">
        <f t="shared" si="53"/>
        <v>0.55000000000000004</v>
      </c>
      <c r="L153" s="27">
        <f>発電計画!$E$15-$K$29</f>
        <v>-0.55000000000000004</v>
      </c>
      <c r="M153" s="27" t="str">
        <f>IF(発電計画!$E$19="","",9.8*発電計画!$E$19*$L153)</f>
        <v/>
      </c>
      <c r="N153" s="27" t="str">
        <f>IF(発電計画!$E$20="","",9.8*発電計画!$E$20*$L153)</f>
        <v/>
      </c>
      <c r="O153" s="206" t="str">
        <f>IF(AND($E153="",発電計画!$E$19=""),"",$E153/発電計画!$E$19)</f>
        <v/>
      </c>
      <c r="P153" s="331" t="str" cm="1">
        <f t="array" ref="P153">IF($O153="","",発電計画!$E$27*_xlfn.IFS($O153&gt;=相対合成効率!$C$14,相対合成効率!$F$14,$O153&gt;=相対合成効率!$C$15,相対合成効率!$F$15,$O153&gt;=相対合成効率!$C$16,相対合成効率!$F$16,TRUE,相対合成効率!$F$17))</f>
        <v/>
      </c>
      <c r="Q153" s="224" t="str">
        <f>IF($O153="","",IF($O153&lt;=発電計画!$E$28,0,9.8*$E153*$L153*$P153))</f>
        <v/>
      </c>
      <c r="R153" s="224" t="str">
        <f t="shared" si="54"/>
        <v/>
      </c>
      <c r="S153" s="207" t="str">
        <f>IF(D153="","",(D153*B153+SUM($D154:D$393))/(D153*365))</f>
        <v/>
      </c>
      <c r="T153" s="208"/>
    </row>
    <row r="154" spans="2:20">
      <c r="B154" s="80">
        <v>126</v>
      </c>
      <c r="C154" s="189" t="str">
        <f>流量データ!$R136</f>
        <v/>
      </c>
      <c r="D154" s="189" t="str">
        <f>IF(AND($C154="",発電計画!$E$33=""),"",MAX(0,$C154-発電計画!$E$33))</f>
        <v/>
      </c>
      <c r="E154" s="189" t="str">
        <f>IF($D154="","",IF(発電計画!$E$19&gt;$D154,$D154,発電計画!$E$19))</f>
        <v/>
      </c>
      <c r="F154" s="27" t="str">
        <f>IF(発電計画!$E$30="","",ROUND((発電計画!$E$30*((E154/発電計画!$E$19)^2)/1000),3))</f>
        <v/>
      </c>
      <c r="G154" s="28">
        <f t="shared" si="55"/>
        <v>0.05</v>
      </c>
      <c r="H154" s="27" t="str">
        <f>IF(発電計画!$E$31="","",ROUND((発電計画!$E$31*((E154/発電計画!$E$19)^2)/200),3))</f>
        <v/>
      </c>
      <c r="I154" s="27" t="str">
        <f>IF(発電計画!$E$32="","",ROUND((発電計画!$E$32*((E154/発電計画!$E$19)^2)/1000),3))</f>
        <v/>
      </c>
      <c r="J154" s="28">
        <f t="shared" si="56"/>
        <v>0.5</v>
      </c>
      <c r="K154" s="27">
        <f t="shared" si="53"/>
        <v>0.55000000000000004</v>
      </c>
      <c r="L154" s="27">
        <f>発電計画!$E$15-$K$29</f>
        <v>-0.55000000000000004</v>
      </c>
      <c r="M154" s="27" t="str">
        <f>IF(発電計画!$E$19="","",9.8*発電計画!$E$19*$L154)</f>
        <v/>
      </c>
      <c r="N154" s="27" t="str">
        <f>IF(発電計画!$E$20="","",9.8*発電計画!$E$20*$L154)</f>
        <v/>
      </c>
      <c r="O154" s="206" t="str">
        <f>IF(AND($E154="",発電計画!$E$19=""),"",$E154/発電計画!$E$19)</f>
        <v/>
      </c>
      <c r="P154" s="331" t="str" cm="1">
        <f t="array" ref="P154">IF($O154="","",発電計画!$E$27*_xlfn.IFS($O154&gt;=相対合成効率!$C$14,相対合成効率!$F$14,$O154&gt;=相対合成効率!$C$15,相対合成効率!$F$15,$O154&gt;=相対合成効率!$C$16,相対合成効率!$F$16,TRUE,相対合成効率!$F$17))</f>
        <v/>
      </c>
      <c r="Q154" s="224" t="str">
        <f>IF($O154="","",IF($O154&lt;=発電計画!$E$28,0,9.8*$E154*$L154*$P154))</f>
        <v/>
      </c>
      <c r="R154" s="224" t="str">
        <f t="shared" si="54"/>
        <v/>
      </c>
      <c r="S154" s="207" t="str">
        <f>IF(D154="","",(D154*B154+SUM($D155:D$393))/(D154*365))</f>
        <v/>
      </c>
      <c r="T154" s="208"/>
    </row>
    <row r="155" spans="2:20">
      <c r="B155" s="80">
        <v>127</v>
      </c>
      <c r="C155" s="189" t="str">
        <f>流量データ!$R137</f>
        <v/>
      </c>
      <c r="D155" s="189" t="str">
        <f>IF(AND($C155="",発電計画!$E$33=""),"",MAX(0,$C155-発電計画!$E$33))</f>
        <v/>
      </c>
      <c r="E155" s="189" t="str">
        <f>IF($D155="","",IF(発電計画!$E$19&gt;$D155,$D155,発電計画!$E$19))</f>
        <v/>
      </c>
      <c r="F155" s="27" t="str">
        <f>IF(発電計画!$E$30="","",ROUND((発電計画!$E$30*((E155/発電計画!$E$19)^2)/1000),3))</f>
        <v/>
      </c>
      <c r="G155" s="28">
        <f t="shared" si="55"/>
        <v>0.05</v>
      </c>
      <c r="H155" s="27" t="str">
        <f>IF(発電計画!$E$31="","",ROUND((発電計画!$E$31*((E155/発電計画!$E$19)^2)/200),3))</f>
        <v/>
      </c>
      <c r="I155" s="27" t="str">
        <f>IF(発電計画!$E$32="","",ROUND((発電計画!$E$32*((E155/発電計画!$E$19)^2)/1000),3))</f>
        <v/>
      </c>
      <c r="J155" s="28">
        <f t="shared" si="56"/>
        <v>0.5</v>
      </c>
      <c r="K155" s="27">
        <f t="shared" si="53"/>
        <v>0.55000000000000004</v>
      </c>
      <c r="L155" s="27">
        <f>発電計画!$E$15-$K$29</f>
        <v>-0.55000000000000004</v>
      </c>
      <c r="M155" s="27" t="str">
        <f>IF(発電計画!$E$19="","",9.8*発電計画!$E$19*$L155)</f>
        <v/>
      </c>
      <c r="N155" s="27" t="str">
        <f>IF(発電計画!$E$20="","",9.8*発電計画!$E$20*$L155)</f>
        <v/>
      </c>
      <c r="O155" s="206" t="str">
        <f>IF(AND($E155="",発電計画!$E$19=""),"",$E155/発電計画!$E$19)</f>
        <v/>
      </c>
      <c r="P155" s="331" t="str" cm="1">
        <f t="array" ref="P155">IF($O155="","",発電計画!$E$27*_xlfn.IFS($O155&gt;=相対合成効率!$C$14,相対合成効率!$F$14,$O155&gt;=相対合成効率!$C$15,相対合成効率!$F$15,$O155&gt;=相対合成効率!$C$16,相対合成効率!$F$16,TRUE,相対合成効率!$F$17))</f>
        <v/>
      </c>
      <c r="Q155" s="224" t="str">
        <f>IF($O155="","",IF($O155&lt;=発電計画!$E$28,0,9.8*$E155*$L155*$P155))</f>
        <v/>
      </c>
      <c r="R155" s="224" t="str">
        <f t="shared" si="54"/>
        <v/>
      </c>
      <c r="S155" s="207" t="str">
        <f>IF(D155="","",(D155*B155+SUM($D156:D$393))/(D155*365))</f>
        <v/>
      </c>
      <c r="T155" s="208"/>
    </row>
    <row r="156" spans="2:20">
      <c r="B156" s="80">
        <v>128</v>
      </c>
      <c r="C156" s="189" t="str">
        <f>流量データ!$R138</f>
        <v/>
      </c>
      <c r="D156" s="189" t="str">
        <f>IF(AND($C156="",発電計画!$E$33=""),"",MAX(0,$C156-発電計画!$E$33))</f>
        <v/>
      </c>
      <c r="E156" s="189" t="str">
        <f>IF($D156="","",IF(発電計画!$E$19&gt;$D156,$D156,発電計画!$E$19))</f>
        <v/>
      </c>
      <c r="F156" s="27" t="str">
        <f>IF(発電計画!$E$30="","",ROUND((発電計画!$E$30*((E156/発電計画!$E$19)^2)/1000),3))</f>
        <v/>
      </c>
      <c r="G156" s="28">
        <f t="shared" si="55"/>
        <v>0.05</v>
      </c>
      <c r="H156" s="27" t="str">
        <f>IF(発電計画!$E$31="","",ROUND((発電計画!$E$31*((E156/発電計画!$E$19)^2)/200),3))</f>
        <v/>
      </c>
      <c r="I156" s="27" t="str">
        <f>IF(発電計画!$E$32="","",ROUND((発電計画!$E$32*((E156/発電計画!$E$19)^2)/1000),3))</f>
        <v/>
      </c>
      <c r="J156" s="28">
        <f t="shared" si="56"/>
        <v>0.5</v>
      </c>
      <c r="K156" s="27">
        <f t="shared" si="53"/>
        <v>0.55000000000000004</v>
      </c>
      <c r="L156" s="27">
        <f>発電計画!$E$15-$K$29</f>
        <v>-0.55000000000000004</v>
      </c>
      <c r="M156" s="27" t="str">
        <f>IF(発電計画!$E$19="","",9.8*発電計画!$E$19*$L156)</f>
        <v/>
      </c>
      <c r="N156" s="27" t="str">
        <f>IF(発電計画!$E$20="","",9.8*発電計画!$E$20*$L156)</f>
        <v/>
      </c>
      <c r="O156" s="206" t="str">
        <f>IF(AND($E156="",発電計画!$E$19=""),"",$E156/発電計画!$E$19)</f>
        <v/>
      </c>
      <c r="P156" s="331" t="str" cm="1">
        <f t="array" ref="P156">IF($O156="","",発電計画!$E$27*_xlfn.IFS($O156&gt;=相対合成効率!$C$14,相対合成効率!$F$14,$O156&gt;=相対合成効率!$C$15,相対合成効率!$F$15,$O156&gt;=相対合成効率!$C$16,相対合成効率!$F$16,TRUE,相対合成効率!$F$17))</f>
        <v/>
      </c>
      <c r="Q156" s="224" t="str">
        <f>IF($O156="","",IF($O156&lt;=発電計画!$E$28,0,9.8*$E156*$L156*$P156))</f>
        <v/>
      </c>
      <c r="R156" s="224" t="str">
        <f t="shared" si="54"/>
        <v/>
      </c>
      <c r="S156" s="207" t="str">
        <f>IF(D156="","",(D156*B156+SUM($D157:D$393))/(D156*365))</f>
        <v/>
      </c>
      <c r="T156" s="208"/>
    </row>
    <row r="157" spans="2:20">
      <c r="B157" s="80">
        <v>129</v>
      </c>
      <c r="C157" s="189" t="str">
        <f>流量データ!$R139</f>
        <v/>
      </c>
      <c r="D157" s="189" t="str">
        <f>IF(AND($C157="",発電計画!$E$33=""),"",MAX(0,$C157-発電計画!$E$33))</f>
        <v/>
      </c>
      <c r="E157" s="189" t="str">
        <f>IF($D157="","",IF(発電計画!$E$19&gt;$D157,$D157,発電計画!$E$19))</f>
        <v/>
      </c>
      <c r="F157" s="27" t="str">
        <f>IF(発電計画!$E$30="","",ROUND((発電計画!$E$30*((E157/発電計画!$E$19)^2)/1000),3))</f>
        <v/>
      </c>
      <c r="G157" s="28">
        <f t="shared" si="55"/>
        <v>0.05</v>
      </c>
      <c r="H157" s="27" t="str">
        <f>IF(発電計画!$E$31="","",ROUND((発電計画!$E$31*((E157/発電計画!$E$19)^2)/200),3))</f>
        <v/>
      </c>
      <c r="I157" s="27" t="str">
        <f>IF(発電計画!$E$32="","",ROUND((発電計画!$E$32*((E157/発電計画!$E$19)^2)/1000),3))</f>
        <v/>
      </c>
      <c r="J157" s="28">
        <f t="shared" si="56"/>
        <v>0.5</v>
      </c>
      <c r="K157" s="27">
        <f t="shared" si="53"/>
        <v>0.55000000000000004</v>
      </c>
      <c r="L157" s="27">
        <f>発電計画!$E$15-$K$29</f>
        <v>-0.55000000000000004</v>
      </c>
      <c r="M157" s="27" t="str">
        <f>IF(発電計画!$E$19="","",9.8*発電計画!$E$19*$L157)</f>
        <v/>
      </c>
      <c r="N157" s="27" t="str">
        <f>IF(発電計画!$E$20="","",9.8*発電計画!$E$20*$L157)</f>
        <v/>
      </c>
      <c r="O157" s="206" t="str">
        <f>IF(AND($E157="",発電計画!$E$19=""),"",$E157/発電計画!$E$19)</f>
        <v/>
      </c>
      <c r="P157" s="331" t="str" cm="1">
        <f t="array" ref="P157">IF($O157="","",発電計画!$E$27*_xlfn.IFS($O157&gt;=相対合成効率!$C$14,相対合成効率!$F$14,$O157&gt;=相対合成効率!$C$15,相対合成効率!$F$15,$O157&gt;=相対合成効率!$C$16,相対合成効率!$F$16,TRUE,相対合成効率!$F$17))</f>
        <v/>
      </c>
      <c r="Q157" s="224" t="str">
        <f>IF($O157="","",IF($O157&lt;=発電計画!$E$28,0,9.8*$E157*$L157*$P157))</f>
        <v/>
      </c>
      <c r="R157" s="224" t="str">
        <f t="shared" si="54"/>
        <v/>
      </c>
      <c r="S157" s="207" t="str">
        <f>IF(D157="","",(D157*B157+SUM($D158:D$393))/(D157*365))</f>
        <v/>
      </c>
      <c r="T157" s="208"/>
    </row>
    <row r="158" spans="2:20">
      <c r="B158" s="80">
        <v>130</v>
      </c>
      <c r="C158" s="189" t="str">
        <f>流量データ!$R140</f>
        <v/>
      </c>
      <c r="D158" s="189" t="str">
        <f>IF(AND($C158="",発電計画!$E$33=""),"",MAX(0,$C158-発電計画!$E$33))</f>
        <v/>
      </c>
      <c r="E158" s="189" t="str">
        <f>IF($D158="","",IF(発電計画!$E$19&gt;$D158,$D158,発電計画!$E$19))</f>
        <v/>
      </c>
      <c r="F158" s="27" t="str">
        <f>IF(発電計画!$E$30="","",ROUND((発電計画!$E$30*((E158/発電計画!$E$19)^2)/1000),3))</f>
        <v/>
      </c>
      <c r="G158" s="28">
        <f t="shared" si="55"/>
        <v>0.05</v>
      </c>
      <c r="H158" s="27" t="str">
        <f>IF(発電計画!$E$31="","",ROUND((発電計画!$E$31*((E158/発電計画!$E$19)^2)/200),3))</f>
        <v/>
      </c>
      <c r="I158" s="27" t="str">
        <f>IF(発電計画!$E$32="","",ROUND((発電計画!$E$32*((E158/発電計画!$E$19)^2)/1000),3))</f>
        <v/>
      </c>
      <c r="J158" s="28">
        <f t="shared" si="56"/>
        <v>0.5</v>
      </c>
      <c r="K158" s="27">
        <f t="shared" ref="K158:K221" si="57">SUM($F158:$J158)</f>
        <v>0.55000000000000004</v>
      </c>
      <c r="L158" s="27">
        <f>発電計画!$E$15-$K$29</f>
        <v>-0.55000000000000004</v>
      </c>
      <c r="M158" s="27" t="str">
        <f>IF(発電計画!$E$19="","",9.8*発電計画!$E$19*$L158)</f>
        <v/>
      </c>
      <c r="N158" s="27" t="str">
        <f>IF(発電計画!$E$20="","",9.8*発電計画!$E$20*$L158)</f>
        <v/>
      </c>
      <c r="O158" s="206" t="str">
        <f>IF(AND($E158="",発電計画!$E$19=""),"",$E158/発電計画!$E$19)</f>
        <v/>
      </c>
      <c r="P158" s="331" t="str" cm="1">
        <f t="array" ref="P158">IF($O158="","",発電計画!$E$27*_xlfn.IFS($O158&gt;=相対合成効率!$C$14,相対合成効率!$F$14,$O158&gt;=相対合成効率!$C$15,相対合成効率!$F$15,$O158&gt;=相対合成効率!$C$16,相対合成効率!$F$16,TRUE,相対合成効率!$F$17))</f>
        <v/>
      </c>
      <c r="Q158" s="224" t="str">
        <f>IF($O158="","",IF($O158&lt;=発電計画!$E$28,0,9.8*$E158*$L158*$P158))</f>
        <v/>
      </c>
      <c r="R158" s="224" t="str">
        <f t="shared" ref="R158:R221" si="58">IF($Q158="","",$Q158*24)</f>
        <v/>
      </c>
      <c r="S158" s="207" t="str">
        <f>IF(D158="","",(D158*B158+SUM($D159:D$393))/(D158*365))</f>
        <v/>
      </c>
      <c r="T158" s="208"/>
    </row>
    <row r="159" spans="2:20">
      <c r="B159" s="80">
        <v>131</v>
      </c>
      <c r="C159" s="189" t="str">
        <f>流量データ!$R141</f>
        <v/>
      </c>
      <c r="D159" s="189" t="str">
        <f>IF(AND($C159="",発電計画!$E$33=""),"",MAX(0,$C159-発電計画!$E$33))</f>
        <v/>
      </c>
      <c r="E159" s="189" t="str">
        <f>IF($D159="","",IF(発電計画!$E$19&gt;$D159,$D159,発電計画!$E$19))</f>
        <v/>
      </c>
      <c r="F159" s="27" t="str">
        <f>IF(発電計画!$E$30="","",ROUND((発電計画!$E$30*((E159/発電計画!$E$19)^2)/1000),3))</f>
        <v/>
      </c>
      <c r="G159" s="28">
        <f t="shared" ref="G159:G222" si="59">G158</f>
        <v>0.05</v>
      </c>
      <c r="H159" s="27" t="str">
        <f>IF(発電計画!$E$31="","",ROUND((発電計画!$E$31*((E159/発電計画!$E$19)^2)/200),3))</f>
        <v/>
      </c>
      <c r="I159" s="27" t="str">
        <f>IF(発電計画!$E$32="","",ROUND((発電計画!$E$32*((E159/発電計画!$E$19)^2)/1000),3))</f>
        <v/>
      </c>
      <c r="J159" s="28">
        <f t="shared" ref="J159:J222" si="60">J158</f>
        <v>0.5</v>
      </c>
      <c r="K159" s="27">
        <f t="shared" si="57"/>
        <v>0.55000000000000004</v>
      </c>
      <c r="L159" s="27">
        <f>発電計画!$E$15-$K$29</f>
        <v>-0.55000000000000004</v>
      </c>
      <c r="M159" s="27" t="str">
        <f>IF(発電計画!$E$19="","",9.8*発電計画!$E$19*$L159)</f>
        <v/>
      </c>
      <c r="N159" s="27" t="str">
        <f>IF(発電計画!$E$20="","",9.8*発電計画!$E$20*$L159)</f>
        <v/>
      </c>
      <c r="O159" s="206" t="str">
        <f>IF(AND($E159="",発電計画!$E$19=""),"",$E159/発電計画!$E$19)</f>
        <v/>
      </c>
      <c r="P159" s="331" t="str" cm="1">
        <f t="array" ref="P159">IF($O159="","",発電計画!$E$27*_xlfn.IFS($O159&gt;=相対合成効率!$C$14,相対合成効率!$F$14,$O159&gt;=相対合成効率!$C$15,相対合成効率!$F$15,$O159&gt;=相対合成効率!$C$16,相対合成効率!$F$16,TRUE,相対合成効率!$F$17))</f>
        <v/>
      </c>
      <c r="Q159" s="224" t="str">
        <f>IF($O159="","",IF($O159&lt;=発電計画!$E$28,0,9.8*$E159*$L159*$P159))</f>
        <v/>
      </c>
      <c r="R159" s="224" t="str">
        <f t="shared" si="58"/>
        <v/>
      </c>
      <c r="S159" s="207" t="str">
        <f>IF(D159="","",(D159*B159+SUM($D160:D$393))/(D159*365))</f>
        <v/>
      </c>
      <c r="T159" s="208"/>
    </row>
    <row r="160" spans="2:20">
      <c r="B160" s="80">
        <v>132</v>
      </c>
      <c r="C160" s="189" t="str">
        <f>流量データ!$R142</f>
        <v/>
      </c>
      <c r="D160" s="189" t="str">
        <f>IF(AND($C160="",発電計画!$E$33=""),"",MAX(0,$C160-発電計画!$E$33))</f>
        <v/>
      </c>
      <c r="E160" s="189" t="str">
        <f>IF($D160="","",IF(発電計画!$E$19&gt;$D160,$D160,発電計画!$E$19))</f>
        <v/>
      </c>
      <c r="F160" s="27" t="str">
        <f>IF(発電計画!$E$30="","",ROUND((発電計画!$E$30*((E160/発電計画!$E$19)^2)/1000),3))</f>
        <v/>
      </c>
      <c r="G160" s="28">
        <f t="shared" si="59"/>
        <v>0.05</v>
      </c>
      <c r="H160" s="27" t="str">
        <f>IF(発電計画!$E$31="","",ROUND((発電計画!$E$31*((E160/発電計画!$E$19)^2)/200),3))</f>
        <v/>
      </c>
      <c r="I160" s="27" t="str">
        <f>IF(発電計画!$E$32="","",ROUND((発電計画!$E$32*((E160/発電計画!$E$19)^2)/1000),3))</f>
        <v/>
      </c>
      <c r="J160" s="28">
        <f t="shared" si="60"/>
        <v>0.5</v>
      </c>
      <c r="K160" s="27">
        <f t="shared" si="57"/>
        <v>0.55000000000000004</v>
      </c>
      <c r="L160" s="27">
        <f>発電計画!$E$15-$K$29</f>
        <v>-0.55000000000000004</v>
      </c>
      <c r="M160" s="27" t="str">
        <f>IF(発電計画!$E$19="","",9.8*発電計画!$E$19*$L160)</f>
        <v/>
      </c>
      <c r="N160" s="27" t="str">
        <f>IF(発電計画!$E$20="","",9.8*発電計画!$E$20*$L160)</f>
        <v/>
      </c>
      <c r="O160" s="206" t="str">
        <f>IF(AND($E160="",発電計画!$E$19=""),"",$E160/発電計画!$E$19)</f>
        <v/>
      </c>
      <c r="P160" s="331" t="str" cm="1">
        <f t="array" ref="P160">IF($O160="","",発電計画!$E$27*_xlfn.IFS($O160&gt;=相対合成効率!$C$14,相対合成効率!$F$14,$O160&gt;=相対合成効率!$C$15,相対合成効率!$F$15,$O160&gt;=相対合成効率!$C$16,相対合成効率!$F$16,TRUE,相対合成効率!$F$17))</f>
        <v/>
      </c>
      <c r="Q160" s="224" t="str">
        <f>IF($O160="","",IF($O160&lt;=発電計画!$E$28,0,9.8*$E160*$L160*$P160))</f>
        <v/>
      </c>
      <c r="R160" s="224" t="str">
        <f t="shared" si="58"/>
        <v/>
      </c>
      <c r="S160" s="207" t="str">
        <f>IF(D160="","",(D160*B160+SUM($D161:D$393))/(D160*365))</f>
        <v/>
      </c>
      <c r="T160" s="208"/>
    </row>
    <row r="161" spans="2:20">
      <c r="B161" s="80">
        <v>133</v>
      </c>
      <c r="C161" s="189" t="str">
        <f>流量データ!$R143</f>
        <v/>
      </c>
      <c r="D161" s="189" t="str">
        <f>IF(AND($C161="",発電計画!$E$33=""),"",MAX(0,$C161-発電計画!$E$33))</f>
        <v/>
      </c>
      <c r="E161" s="189" t="str">
        <f>IF($D161="","",IF(発電計画!$E$19&gt;$D161,$D161,発電計画!$E$19))</f>
        <v/>
      </c>
      <c r="F161" s="27" t="str">
        <f>IF(発電計画!$E$30="","",ROUND((発電計画!$E$30*((E161/発電計画!$E$19)^2)/1000),3))</f>
        <v/>
      </c>
      <c r="G161" s="28">
        <f t="shared" si="59"/>
        <v>0.05</v>
      </c>
      <c r="H161" s="27" t="str">
        <f>IF(発電計画!$E$31="","",ROUND((発電計画!$E$31*((E161/発電計画!$E$19)^2)/200),3))</f>
        <v/>
      </c>
      <c r="I161" s="27" t="str">
        <f>IF(発電計画!$E$32="","",ROUND((発電計画!$E$32*((E161/発電計画!$E$19)^2)/1000),3))</f>
        <v/>
      </c>
      <c r="J161" s="28">
        <f t="shared" si="60"/>
        <v>0.5</v>
      </c>
      <c r="K161" s="27">
        <f t="shared" si="57"/>
        <v>0.55000000000000004</v>
      </c>
      <c r="L161" s="27">
        <f>発電計画!$E$15-$K$29</f>
        <v>-0.55000000000000004</v>
      </c>
      <c r="M161" s="27" t="str">
        <f>IF(発電計画!$E$19="","",9.8*発電計画!$E$19*$L161)</f>
        <v/>
      </c>
      <c r="N161" s="27" t="str">
        <f>IF(発電計画!$E$20="","",9.8*発電計画!$E$20*$L161)</f>
        <v/>
      </c>
      <c r="O161" s="206" t="str">
        <f>IF(AND($E161="",発電計画!$E$19=""),"",$E161/発電計画!$E$19)</f>
        <v/>
      </c>
      <c r="P161" s="331" t="str" cm="1">
        <f t="array" ref="P161">IF($O161="","",発電計画!$E$27*_xlfn.IFS($O161&gt;=相対合成効率!$C$14,相対合成効率!$F$14,$O161&gt;=相対合成効率!$C$15,相対合成効率!$F$15,$O161&gt;=相対合成効率!$C$16,相対合成効率!$F$16,TRUE,相対合成効率!$F$17))</f>
        <v/>
      </c>
      <c r="Q161" s="224" t="str">
        <f>IF($O161="","",IF($O161&lt;=発電計画!$E$28,0,9.8*$E161*$L161*$P161))</f>
        <v/>
      </c>
      <c r="R161" s="224" t="str">
        <f t="shared" si="58"/>
        <v/>
      </c>
      <c r="S161" s="207" t="str">
        <f>IF(D161="","",(D161*B161+SUM($D162:D$393))/(D161*365))</f>
        <v/>
      </c>
      <c r="T161" s="208"/>
    </row>
    <row r="162" spans="2:20">
      <c r="B162" s="80">
        <v>134</v>
      </c>
      <c r="C162" s="189" t="str">
        <f>流量データ!$R144</f>
        <v/>
      </c>
      <c r="D162" s="189" t="str">
        <f>IF(AND($C162="",発電計画!$E$33=""),"",MAX(0,$C162-発電計画!$E$33))</f>
        <v/>
      </c>
      <c r="E162" s="189" t="str">
        <f>IF($D162="","",IF(発電計画!$E$19&gt;$D162,$D162,発電計画!$E$19))</f>
        <v/>
      </c>
      <c r="F162" s="27" t="str">
        <f>IF(発電計画!$E$30="","",ROUND((発電計画!$E$30*((E162/発電計画!$E$19)^2)/1000),3))</f>
        <v/>
      </c>
      <c r="G162" s="28">
        <f t="shared" si="59"/>
        <v>0.05</v>
      </c>
      <c r="H162" s="27" t="str">
        <f>IF(発電計画!$E$31="","",ROUND((発電計画!$E$31*((E162/発電計画!$E$19)^2)/200),3))</f>
        <v/>
      </c>
      <c r="I162" s="27" t="str">
        <f>IF(発電計画!$E$32="","",ROUND((発電計画!$E$32*((E162/発電計画!$E$19)^2)/1000),3))</f>
        <v/>
      </c>
      <c r="J162" s="28">
        <f t="shared" si="60"/>
        <v>0.5</v>
      </c>
      <c r="K162" s="27">
        <f t="shared" si="57"/>
        <v>0.55000000000000004</v>
      </c>
      <c r="L162" s="27">
        <f>発電計画!$E$15-$K$29</f>
        <v>-0.55000000000000004</v>
      </c>
      <c r="M162" s="27" t="str">
        <f>IF(発電計画!$E$19="","",9.8*発電計画!$E$19*$L162)</f>
        <v/>
      </c>
      <c r="N162" s="27" t="str">
        <f>IF(発電計画!$E$20="","",9.8*発電計画!$E$20*$L162)</f>
        <v/>
      </c>
      <c r="O162" s="206" t="str">
        <f>IF(AND($E162="",発電計画!$E$19=""),"",$E162/発電計画!$E$19)</f>
        <v/>
      </c>
      <c r="P162" s="331" t="str" cm="1">
        <f t="array" ref="P162">IF($O162="","",発電計画!$E$27*_xlfn.IFS($O162&gt;=相対合成効率!$C$14,相対合成効率!$F$14,$O162&gt;=相対合成効率!$C$15,相対合成効率!$F$15,$O162&gt;=相対合成効率!$C$16,相対合成効率!$F$16,TRUE,相対合成効率!$F$17))</f>
        <v/>
      </c>
      <c r="Q162" s="224" t="str">
        <f>IF($O162="","",IF($O162&lt;=発電計画!$E$28,0,9.8*$E162*$L162*$P162))</f>
        <v/>
      </c>
      <c r="R162" s="224" t="str">
        <f t="shared" si="58"/>
        <v/>
      </c>
      <c r="S162" s="207" t="str">
        <f>IF(D162="","",(D162*B162+SUM($D163:D$393))/(D162*365))</f>
        <v/>
      </c>
      <c r="T162" s="208"/>
    </row>
    <row r="163" spans="2:20">
      <c r="B163" s="80">
        <v>135</v>
      </c>
      <c r="C163" s="189" t="str">
        <f>流量データ!$R145</f>
        <v/>
      </c>
      <c r="D163" s="189" t="str">
        <f>IF(AND($C163="",発電計画!$E$33=""),"",MAX(0,$C163-発電計画!$E$33))</f>
        <v/>
      </c>
      <c r="E163" s="189" t="str">
        <f>IF($D163="","",IF(発電計画!$E$19&gt;$D163,$D163,発電計画!$E$19))</f>
        <v/>
      </c>
      <c r="F163" s="27" t="str">
        <f>IF(発電計画!$E$30="","",ROUND((発電計画!$E$30*((E163/発電計画!$E$19)^2)/1000),3))</f>
        <v/>
      </c>
      <c r="G163" s="28">
        <f t="shared" si="59"/>
        <v>0.05</v>
      </c>
      <c r="H163" s="27" t="str">
        <f>IF(発電計画!$E$31="","",ROUND((発電計画!$E$31*((E163/発電計画!$E$19)^2)/200),3))</f>
        <v/>
      </c>
      <c r="I163" s="27" t="str">
        <f>IF(発電計画!$E$32="","",ROUND((発電計画!$E$32*((E163/発電計画!$E$19)^2)/1000),3))</f>
        <v/>
      </c>
      <c r="J163" s="28">
        <f t="shared" si="60"/>
        <v>0.5</v>
      </c>
      <c r="K163" s="27">
        <f t="shared" si="57"/>
        <v>0.55000000000000004</v>
      </c>
      <c r="L163" s="27">
        <f>発電計画!$E$15-$K$29</f>
        <v>-0.55000000000000004</v>
      </c>
      <c r="M163" s="27" t="str">
        <f>IF(発電計画!$E$19="","",9.8*発電計画!$E$19*$L163)</f>
        <v/>
      </c>
      <c r="N163" s="27" t="str">
        <f>IF(発電計画!$E$20="","",9.8*発電計画!$E$20*$L163)</f>
        <v/>
      </c>
      <c r="O163" s="206" t="str">
        <f>IF(AND($E163="",発電計画!$E$19=""),"",$E163/発電計画!$E$19)</f>
        <v/>
      </c>
      <c r="P163" s="331" t="str" cm="1">
        <f t="array" ref="P163">IF($O163="","",発電計画!$E$27*_xlfn.IFS($O163&gt;=相対合成効率!$C$14,相対合成効率!$F$14,$O163&gt;=相対合成効率!$C$15,相対合成効率!$F$15,$O163&gt;=相対合成効率!$C$16,相対合成効率!$F$16,TRUE,相対合成効率!$F$17))</f>
        <v/>
      </c>
      <c r="Q163" s="224" t="str">
        <f>IF($O163="","",IF($O163&lt;=発電計画!$E$28,0,9.8*$E163*$L163*$P163))</f>
        <v/>
      </c>
      <c r="R163" s="224" t="str">
        <f t="shared" si="58"/>
        <v/>
      </c>
      <c r="S163" s="207" t="str">
        <f>IF(D163="","",(D163*B163+SUM($D164:D$393))/(D163*365))</f>
        <v/>
      </c>
      <c r="T163" s="208"/>
    </row>
    <row r="164" spans="2:20">
      <c r="B164" s="80">
        <v>136</v>
      </c>
      <c r="C164" s="189" t="str">
        <f>流量データ!$R146</f>
        <v/>
      </c>
      <c r="D164" s="189" t="str">
        <f>IF(AND($C164="",発電計画!$E$33=""),"",MAX(0,$C164-発電計画!$E$33))</f>
        <v/>
      </c>
      <c r="E164" s="189" t="str">
        <f>IF($D164="","",IF(発電計画!$E$19&gt;$D164,$D164,発電計画!$E$19))</f>
        <v/>
      </c>
      <c r="F164" s="27" t="str">
        <f>IF(発電計画!$E$30="","",ROUND((発電計画!$E$30*((E164/発電計画!$E$19)^2)/1000),3))</f>
        <v/>
      </c>
      <c r="G164" s="28">
        <f t="shared" si="59"/>
        <v>0.05</v>
      </c>
      <c r="H164" s="27" t="str">
        <f>IF(発電計画!$E$31="","",ROUND((発電計画!$E$31*((E164/発電計画!$E$19)^2)/200),3))</f>
        <v/>
      </c>
      <c r="I164" s="27" t="str">
        <f>IF(発電計画!$E$32="","",ROUND((発電計画!$E$32*((E164/発電計画!$E$19)^2)/1000),3))</f>
        <v/>
      </c>
      <c r="J164" s="28">
        <f t="shared" si="60"/>
        <v>0.5</v>
      </c>
      <c r="K164" s="27">
        <f t="shared" si="57"/>
        <v>0.55000000000000004</v>
      </c>
      <c r="L164" s="27">
        <f>発電計画!$E$15-$K$29</f>
        <v>-0.55000000000000004</v>
      </c>
      <c r="M164" s="27" t="str">
        <f>IF(発電計画!$E$19="","",9.8*発電計画!$E$19*$L164)</f>
        <v/>
      </c>
      <c r="N164" s="27" t="str">
        <f>IF(発電計画!$E$20="","",9.8*発電計画!$E$20*$L164)</f>
        <v/>
      </c>
      <c r="O164" s="206" t="str">
        <f>IF(AND($E164="",発電計画!$E$19=""),"",$E164/発電計画!$E$19)</f>
        <v/>
      </c>
      <c r="P164" s="331" t="str" cm="1">
        <f t="array" ref="P164">IF($O164="","",発電計画!$E$27*_xlfn.IFS($O164&gt;=相対合成効率!$C$14,相対合成効率!$F$14,$O164&gt;=相対合成効率!$C$15,相対合成効率!$F$15,$O164&gt;=相対合成効率!$C$16,相対合成効率!$F$16,TRUE,相対合成効率!$F$17))</f>
        <v/>
      </c>
      <c r="Q164" s="224" t="str">
        <f>IF($O164="","",IF($O164&lt;=発電計画!$E$28,0,9.8*$E164*$L164*$P164))</f>
        <v/>
      </c>
      <c r="R164" s="224" t="str">
        <f t="shared" si="58"/>
        <v/>
      </c>
      <c r="S164" s="207" t="str">
        <f>IF(D164="","",(D164*B164+SUM($D165:D$393))/(D164*365))</f>
        <v/>
      </c>
      <c r="T164" s="208"/>
    </row>
    <row r="165" spans="2:20">
      <c r="B165" s="80">
        <v>137</v>
      </c>
      <c r="C165" s="189" t="str">
        <f>流量データ!$R147</f>
        <v/>
      </c>
      <c r="D165" s="189" t="str">
        <f>IF(AND($C165="",発電計画!$E$33=""),"",MAX(0,$C165-発電計画!$E$33))</f>
        <v/>
      </c>
      <c r="E165" s="189" t="str">
        <f>IF($D165="","",IF(発電計画!$E$19&gt;$D165,$D165,発電計画!$E$19))</f>
        <v/>
      </c>
      <c r="F165" s="27" t="str">
        <f>IF(発電計画!$E$30="","",ROUND((発電計画!$E$30*((E165/発電計画!$E$19)^2)/1000),3))</f>
        <v/>
      </c>
      <c r="G165" s="28">
        <f t="shared" si="59"/>
        <v>0.05</v>
      </c>
      <c r="H165" s="27" t="str">
        <f>IF(発電計画!$E$31="","",ROUND((発電計画!$E$31*((E165/発電計画!$E$19)^2)/200),3))</f>
        <v/>
      </c>
      <c r="I165" s="27" t="str">
        <f>IF(発電計画!$E$32="","",ROUND((発電計画!$E$32*((E165/発電計画!$E$19)^2)/1000),3))</f>
        <v/>
      </c>
      <c r="J165" s="28">
        <f t="shared" si="60"/>
        <v>0.5</v>
      </c>
      <c r="K165" s="27">
        <f t="shared" si="57"/>
        <v>0.55000000000000004</v>
      </c>
      <c r="L165" s="27">
        <f>発電計画!$E$15-$K$29</f>
        <v>-0.55000000000000004</v>
      </c>
      <c r="M165" s="27" t="str">
        <f>IF(発電計画!$E$19="","",9.8*発電計画!$E$19*$L165)</f>
        <v/>
      </c>
      <c r="N165" s="27" t="str">
        <f>IF(発電計画!$E$20="","",9.8*発電計画!$E$20*$L165)</f>
        <v/>
      </c>
      <c r="O165" s="206" t="str">
        <f>IF(AND($E165="",発電計画!$E$19=""),"",$E165/発電計画!$E$19)</f>
        <v/>
      </c>
      <c r="P165" s="331" t="str" cm="1">
        <f t="array" ref="P165">IF($O165="","",発電計画!$E$27*_xlfn.IFS($O165&gt;=相対合成効率!$C$14,相対合成効率!$F$14,$O165&gt;=相対合成効率!$C$15,相対合成効率!$F$15,$O165&gt;=相対合成効率!$C$16,相対合成効率!$F$16,TRUE,相対合成効率!$F$17))</f>
        <v/>
      </c>
      <c r="Q165" s="224" t="str">
        <f>IF($O165="","",IF($O165&lt;=発電計画!$E$28,0,9.8*$E165*$L165*$P165))</f>
        <v/>
      </c>
      <c r="R165" s="224" t="str">
        <f t="shared" si="58"/>
        <v/>
      </c>
      <c r="S165" s="207" t="str">
        <f>IF(D165="","",(D165*B165+SUM($D166:D$393))/(D165*365))</f>
        <v/>
      </c>
      <c r="T165" s="208"/>
    </row>
    <row r="166" spans="2:20">
      <c r="B166" s="80">
        <v>138</v>
      </c>
      <c r="C166" s="189" t="str">
        <f>流量データ!$R148</f>
        <v/>
      </c>
      <c r="D166" s="189" t="str">
        <f>IF(AND($C166="",発電計画!$E$33=""),"",MAX(0,$C166-発電計画!$E$33))</f>
        <v/>
      </c>
      <c r="E166" s="189" t="str">
        <f>IF($D166="","",IF(発電計画!$E$19&gt;$D166,$D166,発電計画!$E$19))</f>
        <v/>
      </c>
      <c r="F166" s="27" t="str">
        <f>IF(発電計画!$E$30="","",ROUND((発電計画!$E$30*((E166/発電計画!$E$19)^2)/1000),3))</f>
        <v/>
      </c>
      <c r="G166" s="28">
        <f t="shared" si="59"/>
        <v>0.05</v>
      </c>
      <c r="H166" s="27" t="str">
        <f>IF(発電計画!$E$31="","",ROUND((発電計画!$E$31*((E166/発電計画!$E$19)^2)/200),3))</f>
        <v/>
      </c>
      <c r="I166" s="27" t="str">
        <f>IF(発電計画!$E$32="","",ROUND((発電計画!$E$32*((E166/発電計画!$E$19)^2)/1000),3))</f>
        <v/>
      </c>
      <c r="J166" s="28">
        <f t="shared" si="60"/>
        <v>0.5</v>
      </c>
      <c r="K166" s="27">
        <f t="shared" si="57"/>
        <v>0.55000000000000004</v>
      </c>
      <c r="L166" s="27">
        <f>発電計画!$E$15-$K$29</f>
        <v>-0.55000000000000004</v>
      </c>
      <c r="M166" s="27" t="str">
        <f>IF(発電計画!$E$19="","",9.8*発電計画!$E$19*$L166)</f>
        <v/>
      </c>
      <c r="N166" s="27" t="str">
        <f>IF(発電計画!$E$20="","",9.8*発電計画!$E$20*$L166)</f>
        <v/>
      </c>
      <c r="O166" s="206" t="str">
        <f>IF(AND($E166="",発電計画!$E$19=""),"",$E166/発電計画!$E$19)</f>
        <v/>
      </c>
      <c r="P166" s="331" t="str" cm="1">
        <f t="array" ref="P166">IF($O166="","",発電計画!$E$27*_xlfn.IFS($O166&gt;=相対合成効率!$C$14,相対合成効率!$F$14,$O166&gt;=相対合成効率!$C$15,相対合成効率!$F$15,$O166&gt;=相対合成効率!$C$16,相対合成効率!$F$16,TRUE,相対合成効率!$F$17))</f>
        <v/>
      </c>
      <c r="Q166" s="224" t="str">
        <f>IF($O166="","",IF($O166&lt;=発電計画!$E$28,0,9.8*$E166*$L166*$P166))</f>
        <v/>
      </c>
      <c r="R166" s="224" t="str">
        <f t="shared" si="58"/>
        <v/>
      </c>
      <c r="S166" s="207" t="str">
        <f>IF(D166="","",(D166*B166+SUM($D167:D$393))/(D166*365))</f>
        <v/>
      </c>
      <c r="T166" s="208"/>
    </row>
    <row r="167" spans="2:20">
      <c r="B167" s="80">
        <v>139</v>
      </c>
      <c r="C167" s="189" t="str">
        <f>流量データ!$R149</f>
        <v/>
      </c>
      <c r="D167" s="189" t="str">
        <f>IF(AND($C167="",発電計画!$E$33=""),"",MAX(0,$C167-発電計画!$E$33))</f>
        <v/>
      </c>
      <c r="E167" s="189" t="str">
        <f>IF($D167="","",IF(発電計画!$E$19&gt;$D167,$D167,発電計画!$E$19))</f>
        <v/>
      </c>
      <c r="F167" s="27" t="str">
        <f>IF(発電計画!$E$30="","",ROUND((発電計画!$E$30*((E167/発電計画!$E$19)^2)/1000),3))</f>
        <v/>
      </c>
      <c r="G167" s="28">
        <f t="shared" si="59"/>
        <v>0.05</v>
      </c>
      <c r="H167" s="27" t="str">
        <f>IF(発電計画!$E$31="","",ROUND((発電計画!$E$31*((E167/発電計画!$E$19)^2)/200),3))</f>
        <v/>
      </c>
      <c r="I167" s="27" t="str">
        <f>IF(発電計画!$E$32="","",ROUND((発電計画!$E$32*((E167/発電計画!$E$19)^2)/1000),3))</f>
        <v/>
      </c>
      <c r="J167" s="28">
        <f t="shared" si="60"/>
        <v>0.5</v>
      </c>
      <c r="K167" s="27">
        <f t="shared" si="57"/>
        <v>0.55000000000000004</v>
      </c>
      <c r="L167" s="27">
        <f>発電計画!$E$15-$K$29</f>
        <v>-0.55000000000000004</v>
      </c>
      <c r="M167" s="27" t="str">
        <f>IF(発電計画!$E$19="","",9.8*発電計画!$E$19*$L167)</f>
        <v/>
      </c>
      <c r="N167" s="27" t="str">
        <f>IF(発電計画!$E$20="","",9.8*発電計画!$E$20*$L167)</f>
        <v/>
      </c>
      <c r="O167" s="206" t="str">
        <f>IF(AND($E167="",発電計画!$E$19=""),"",$E167/発電計画!$E$19)</f>
        <v/>
      </c>
      <c r="P167" s="331" t="str" cm="1">
        <f t="array" ref="P167">IF($O167="","",発電計画!$E$27*_xlfn.IFS($O167&gt;=相対合成効率!$C$14,相対合成効率!$F$14,$O167&gt;=相対合成効率!$C$15,相対合成効率!$F$15,$O167&gt;=相対合成効率!$C$16,相対合成効率!$F$16,TRUE,相対合成効率!$F$17))</f>
        <v/>
      </c>
      <c r="Q167" s="224" t="str">
        <f>IF($O167="","",IF($O167&lt;=発電計画!$E$28,0,9.8*$E167*$L167*$P167))</f>
        <v/>
      </c>
      <c r="R167" s="224" t="str">
        <f t="shared" si="58"/>
        <v/>
      </c>
      <c r="S167" s="207" t="str">
        <f>IF(D167="","",(D167*B167+SUM($D168:D$393))/(D167*365))</f>
        <v/>
      </c>
      <c r="T167" s="208"/>
    </row>
    <row r="168" spans="2:20">
      <c r="B168" s="80">
        <v>140</v>
      </c>
      <c r="C168" s="189" t="str">
        <f>流量データ!$R150</f>
        <v/>
      </c>
      <c r="D168" s="189" t="str">
        <f>IF(AND($C168="",発電計画!$E$33=""),"",MAX(0,$C168-発電計画!$E$33))</f>
        <v/>
      </c>
      <c r="E168" s="189" t="str">
        <f>IF($D168="","",IF(発電計画!$E$19&gt;$D168,$D168,発電計画!$E$19))</f>
        <v/>
      </c>
      <c r="F168" s="27" t="str">
        <f>IF(発電計画!$E$30="","",ROUND((発電計画!$E$30*((E168/発電計画!$E$19)^2)/1000),3))</f>
        <v/>
      </c>
      <c r="G168" s="28">
        <f t="shared" si="59"/>
        <v>0.05</v>
      </c>
      <c r="H168" s="27" t="str">
        <f>IF(発電計画!$E$31="","",ROUND((発電計画!$E$31*((E168/発電計画!$E$19)^2)/200),3))</f>
        <v/>
      </c>
      <c r="I168" s="27" t="str">
        <f>IF(発電計画!$E$32="","",ROUND((発電計画!$E$32*((E168/発電計画!$E$19)^2)/1000),3))</f>
        <v/>
      </c>
      <c r="J168" s="28">
        <f t="shared" si="60"/>
        <v>0.5</v>
      </c>
      <c r="K168" s="27">
        <f t="shared" si="57"/>
        <v>0.55000000000000004</v>
      </c>
      <c r="L168" s="27">
        <f>発電計画!$E$15-$K$29</f>
        <v>-0.55000000000000004</v>
      </c>
      <c r="M168" s="27" t="str">
        <f>IF(発電計画!$E$19="","",9.8*発電計画!$E$19*$L168)</f>
        <v/>
      </c>
      <c r="N168" s="27" t="str">
        <f>IF(発電計画!$E$20="","",9.8*発電計画!$E$20*$L168)</f>
        <v/>
      </c>
      <c r="O168" s="206" t="str">
        <f>IF(AND($E168="",発電計画!$E$19=""),"",$E168/発電計画!$E$19)</f>
        <v/>
      </c>
      <c r="P168" s="331" t="str" cm="1">
        <f t="array" ref="P168">IF($O168="","",発電計画!$E$27*_xlfn.IFS($O168&gt;=相対合成効率!$C$14,相対合成効率!$F$14,$O168&gt;=相対合成効率!$C$15,相対合成効率!$F$15,$O168&gt;=相対合成効率!$C$16,相対合成効率!$F$16,TRUE,相対合成効率!$F$17))</f>
        <v/>
      </c>
      <c r="Q168" s="224" t="str">
        <f>IF($O168="","",IF($O168&lt;=発電計画!$E$28,0,9.8*$E168*$L168*$P168))</f>
        <v/>
      </c>
      <c r="R168" s="224" t="str">
        <f t="shared" si="58"/>
        <v/>
      </c>
      <c r="S168" s="207" t="str">
        <f>IF(D168="","",(D168*B168+SUM($D169:D$393))/(D168*365))</f>
        <v/>
      </c>
      <c r="T168" s="208"/>
    </row>
    <row r="169" spans="2:20">
      <c r="B169" s="80">
        <v>141</v>
      </c>
      <c r="C169" s="189" t="str">
        <f>流量データ!$R151</f>
        <v/>
      </c>
      <c r="D169" s="189" t="str">
        <f>IF(AND($C169="",発電計画!$E$33=""),"",MAX(0,$C169-発電計画!$E$33))</f>
        <v/>
      </c>
      <c r="E169" s="189" t="str">
        <f>IF($D169="","",IF(発電計画!$E$19&gt;$D169,$D169,発電計画!$E$19))</f>
        <v/>
      </c>
      <c r="F169" s="27" t="str">
        <f>IF(発電計画!$E$30="","",ROUND((発電計画!$E$30*((E169/発電計画!$E$19)^2)/1000),3))</f>
        <v/>
      </c>
      <c r="G169" s="28">
        <f t="shared" si="59"/>
        <v>0.05</v>
      </c>
      <c r="H169" s="27" t="str">
        <f>IF(発電計画!$E$31="","",ROUND((発電計画!$E$31*((E169/発電計画!$E$19)^2)/200),3))</f>
        <v/>
      </c>
      <c r="I169" s="27" t="str">
        <f>IF(発電計画!$E$32="","",ROUND((発電計画!$E$32*((E169/発電計画!$E$19)^2)/1000),3))</f>
        <v/>
      </c>
      <c r="J169" s="28">
        <f t="shared" si="60"/>
        <v>0.5</v>
      </c>
      <c r="K169" s="27">
        <f t="shared" si="57"/>
        <v>0.55000000000000004</v>
      </c>
      <c r="L169" s="27">
        <f>発電計画!$E$15-$K$29</f>
        <v>-0.55000000000000004</v>
      </c>
      <c r="M169" s="27" t="str">
        <f>IF(発電計画!$E$19="","",9.8*発電計画!$E$19*$L169)</f>
        <v/>
      </c>
      <c r="N169" s="27" t="str">
        <f>IF(発電計画!$E$20="","",9.8*発電計画!$E$20*$L169)</f>
        <v/>
      </c>
      <c r="O169" s="206" t="str">
        <f>IF(AND($E169="",発電計画!$E$19=""),"",$E169/発電計画!$E$19)</f>
        <v/>
      </c>
      <c r="P169" s="331" t="str" cm="1">
        <f t="array" ref="P169">IF($O169="","",発電計画!$E$27*_xlfn.IFS($O169&gt;=相対合成効率!$C$14,相対合成効率!$F$14,$O169&gt;=相対合成効率!$C$15,相対合成効率!$F$15,$O169&gt;=相対合成効率!$C$16,相対合成効率!$F$16,TRUE,相対合成効率!$F$17))</f>
        <v/>
      </c>
      <c r="Q169" s="224" t="str">
        <f>IF($O169="","",IF($O169&lt;=発電計画!$E$28,0,9.8*$E169*$L169*$P169))</f>
        <v/>
      </c>
      <c r="R169" s="224" t="str">
        <f t="shared" si="58"/>
        <v/>
      </c>
      <c r="S169" s="207" t="str">
        <f>IF(D169="","",(D169*B169+SUM($D170:D$393))/(D169*365))</f>
        <v/>
      </c>
      <c r="T169" s="208"/>
    </row>
    <row r="170" spans="2:20">
      <c r="B170" s="80">
        <v>142</v>
      </c>
      <c r="C170" s="189" t="str">
        <f>流量データ!$R152</f>
        <v/>
      </c>
      <c r="D170" s="189" t="str">
        <f>IF(AND($C170="",発電計画!$E$33=""),"",MAX(0,$C170-発電計画!$E$33))</f>
        <v/>
      </c>
      <c r="E170" s="189" t="str">
        <f>IF($D170="","",IF(発電計画!$E$19&gt;$D170,$D170,発電計画!$E$19))</f>
        <v/>
      </c>
      <c r="F170" s="27" t="str">
        <f>IF(発電計画!$E$30="","",ROUND((発電計画!$E$30*((E170/発電計画!$E$19)^2)/1000),3))</f>
        <v/>
      </c>
      <c r="G170" s="28">
        <f t="shared" si="59"/>
        <v>0.05</v>
      </c>
      <c r="H170" s="27" t="str">
        <f>IF(発電計画!$E$31="","",ROUND((発電計画!$E$31*((E170/発電計画!$E$19)^2)/200),3))</f>
        <v/>
      </c>
      <c r="I170" s="27" t="str">
        <f>IF(発電計画!$E$32="","",ROUND((発電計画!$E$32*((E170/発電計画!$E$19)^2)/1000),3))</f>
        <v/>
      </c>
      <c r="J170" s="28">
        <f t="shared" si="60"/>
        <v>0.5</v>
      </c>
      <c r="K170" s="27">
        <f t="shared" si="57"/>
        <v>0.55000000000000004</v>
      </c>
      <c r="L170" s="27">
        <f>発電計画!$E$15-$K$29</f>
        <v>-0.55000000000000004</v>
      </c>
      <c r="M170" s="27" t="str">
        <f>IF(発電計画!$E$19="","",9.8*発電計画!$E$19*$L170)</f>
        <v/>
      </c>
      <c r="N170" s="27" t="str">
        <f>IF(発電計画!$E$20="","",9.8*発電計画!$E$20*$L170)</f>
        <v/>
      </c>
      <c r="O170" s="206" t="str">
        <f>IF(AND($E170="",発電計画!$E$19=""),"",$E170/発電計画!$E$19)</f>
        <v/>
      </c>
      <c r="P170" s="331" t="str" cm="1">
        <f t="array" ref="P170">IF($O170="","",発電計画!$E$27*_xlfn.IFS($O170&gt;=相対合成効率!$C$14,相対合成効率!$F$14,$O170&gt;=相対合成効率!$C$15,相対合成効率!$F$15,$O170&gt;=相対合成効率!$C$16,相対合成効率!$F$16,TRUE,相対合成効率!$F$17))</f>
        <v/>
      </c>
      <c r="Q170" s="224" t="str">
        <f>IF($O170="","",IF($O170&lt;=発電計画!$E$28,0,9.8*$E170*$L170*$P170))</f>
        <v/>
      </c>
      <c r="R170" s="224" t="str">
        <f t="shared" si="58"/>
        <v/>
      </c>
      <c r="S170" s="207" t="str">
        <f>IF(D170="","",(D170*B170+SUM($D171:D$393))/(D170*365))</f>
        <v/>
      </c>
      <c r="T170" s="208"/>
    </row>
    <row r="171" spans="2:20">
      <c r="B171" s="80">
        <v>143</v>
      </c>
      <c r="C171" s="189" t="str">
        <f>流量データ!$R153</f>
        <v/>
      </c>
      <c r="D171" s="189" t="str">
        <f>IF(AND($C171="",発電計画!$E$33=""),"",MAX(0,$C171-発電計画!$E$33))</f>
        <v/>
      </c>
      <c r="E171" s="189" t="str">
        <f>IF($D171="","",IF(発電計画!$E$19&gt;$D171,$D171,発電計画!$E$19))</f>
        <v/>
      </c>
      <c r="F171" s="27" t="str">
        <f>IF(発電計画!$E$30="","",ROUND((発電計画!$E$30*((E171/発電計画!$E$19)^2)/1000),3))</f>
        <v/>
      </c>
      <c r="G171" s="28">
        <f t="shared" si="59"/>
        <v>0.05</v>
      </c>
      <c r="H171" s="27" t="str">
        <f>IF(発電計画!$E$31="","",ROUND((発電計画!$E$31*((E171/発電計画!$E$19)^2)/200),3))</f>
        <v/>
      </c>
      <c r="I171" s="27" t="str">
        <f>IF(発電計画!$E$32="","",ROUND((発電計画!$E$32*((E171/発電計画!$E$19)^2)/1000),3))</f>
        <v/>
      </c>
      <c r="J171" s="28">
        <f t="shared" si="60"/>
        <v>0.5</v>
      </c>
      <c r="K171" s="27">
        <f t="shared" si="57"/>
        <v>0.55000000000000004</v>
      </c>
      <c r="L171" s="27">
        <f>発電計画!$E$15-$K$29</f>
        <v>-0.55000000000000004</v>
      </c>
      <c r="M171" s="27" t="str">
        <f>IF(発電計画!$E$19="","",9.8*発電計画!$E$19*$L171)</f>
        <v/>
      </c>
      <c r="N171" s="27" t="str">
        <f>IF(発電計画!$E$20="","",9.8*発電計画!$E$20*$L171)</f>
        <v/>
      </c>
      <c r="O171" s="206" t="str">
        <f>IF(AND($E171="",発電計画!$E$19=""),"",$E171/発電計画!$E$19)</f>
        <v/>
      </c>
      <c r="P171" s="331" t="str" cm="1">
        <f t="array" ref="P171">IF($O171="","",発電計画!$E$27*_xlfn.IFS($O171&gt;=相対合成効率!$C$14,相対合成効率!$F$14,$O171&gt;=相対合成効率!$C$15,相対合成効率!$F$15,$O171&gt;=相対合成効率!$C$16,相対合成効率!$F$16,TRUE,相対合成効率!$F$17))</f>
        <v/>
      </c>
      <c r="Q171" s="224" t="str">
        <f>IF($O171="","",IF($O171&lt;=発電計画!$E$28,0,9.8*$E171*$L171*$P171))</f>
        <v/>
      </c>
      <c r="R171" s="224" t="str">
        <f t="shared" si="58"/>
        <v/>
      </c>
      <c r="S171" s="207" t="str">
        <f>IF(D171="","",(D171*B171+SUM($D172:D$393))/(D171*365))</f>
        <v/>
      </c>
      <c r="T171" s="208"/>
    </row>
    <row r="172" spans="2:20">
      <c r="B172" s="80">
        <v>144</v>
      </c>
      <c r="C172" s="189" t="str">
        <f>流量データ!$R154</f>
        <v/>
      </c>
      <c r="D172" s="189" t="str">
        <f>IF(AND($C172="",発電計画!$E$33=""),"",MAX(0,$C172-発電計画!$E$33))</f>
        <v/>
      </c>
      <c r="E172" s="189" t="str">
        <f>IF($D172="","",IF(発電計画!$E$19&gt;$D172,$D172,発電計画!$E$19))</f>
        <v/>
      </c>
      <c r="F172" s="27" t="str">
        <f>IF(発電計画!$E$30="","",ROUND((発電計画!$E$30*((E172/発電計画!$E$19)^2)/1000),3))</f>
        <v/>
      </c>
      <c r="G172" s="28">
        <f t="shared" si="59"/>
        <v>0.05</v>
      </c>
      <c r="H172" s="27" t="str">
        <f>IF(発電計画!$E$31="","",ROUND((発電計画!$E$31*((E172/発電計画!$E$19)^2)/200),3))</f>
        <v/>
      </c>
      <c r="I172" s="27" t="str">
        <f>IF(発電計画!$E$32="","",ROUND((発電計画!$E$32*((E172/発電計画!$E$19)^2)/1000),3))</f>
        <v/>
      </c>
      <c r="J172" s="28">
        <f t="shared" si="60"/>
        <v>0.5</v>
      </c>
      <c r="K172" s="27">
        <f t="shared" si="57"/>
        <v>0.55000000000000004</v>
      </c>
      <c r="L172" s="27">
        <f>発電計画!$E$15-$K$29</f>
        <v>-0.55000000000000004</v>
      </c>
      <c r="M172" s="27" t="str">
        <f>IF(発電計画!$E$19="","",9.8*発電計画!$E$19*$L172)</f>
        <v/>
      </c>
      <c r="N172" s="27" t="str">
        <f>IF(発電計画!$E$20="","",9.8*発電計画!$E$20*$L172)</f>
        <v/>
      </c>
      <c r="O172" s="206" t="str">
        <f>IF(AND($E172="",発電計画!$E$19=""),"",$E172/発電計画!$E$19)</f>
        <v/>
      </c>
      <c r="P172" s="331" t="str" cm="1">
        <f t="array" ref="P172">IF($O172="","",発電計画!$E$27*_xlfn.IFS($O172&gt;=相対合成効率!$C$14,相対合成効率!$F$14,$O172&gt;=相対合成効率!$C$15,相対合成効率!$F$15,$O172&gt;=相対合成効率!$C$16,相対合成効率!$F$16,TRUE,相対合成効率!$F$17))</f>
        <v/>
      </c>
      <c r="Q172" s="224" t="str">
        <f>IF($O172="","",IF($O172&lt;=発電計画!$E$28,0,9.8*$E172*$L172*$P172))</f>
        <v/>
      </c>
      <c r="R172" s="224" t="str">
        <f t="shared" si="58"/>
        <v/>
      </c>
      <c r="S172" s="207" t="str">
        <f>IF(D172="","",(D172*B172+SUM($D173:D$393))/(D172*365))</f>
        <v/>
      </c>
      <c r="T172" s="208"/>
    </row>
    <row r="173" spans="2:20">
      <c r="B173" s="80">
        <v>145</v>
      </c>
      <c r="C173" s="189" t="str">
        <f>流量データ!$R155</f>
        <v/>
      </c>
      <c r="D173" s="189" t="str">
        <f>IF(AND($C173="",発電計画!$E$33=""),"",MAX(0,$C173-発電計画!$E$33))</f>
        <v/>
      </c>
      <c r="E173" s="189" t="str">
        <f>IF($D173="","",IF(発電計画!$E$19&gt;$D173,$D173,発電計画!$E$19))</f>
        <v/>
      </c>
      <c r="F173" s="27" t="str">
        <f>IF(発電計画!$E$30="","",ROUND((発電計画!$E$30*((E173/発電計画!$E$19)^2)/1000),3))</f>
        <v/>
      </c>
      <c r="G173" s="28">
        <f t="shared" si="59"/>
        <v>0.05</v>
      </c>
      <c r="H173" s="27" t="str">
        <f>IF(発電計画!$E$31="","",ROUND((発電計画!$E$31*((E173/発電計画!$E$19)^2)/200),3))</f>
        <v/>
      </c>
      <c r="I173" s="27" t="str">
        <f>IF(発電計画!$E$32="","",ROUND((発電計画!$E$32*((E173/発電計画!$E$19)^2)/1000),3))</f>
        <v/>
      </c>
      <c r="J173" s="28">
        <f t="shared" si="60"/>
        <v>0.5</v>
      </c>
      <c r="K173" s="27">
        <f t="shared" si="57"/>
        <v>0.55000000000000004</v>
      </c>
      <c r="L173" s="27">
        <f>発電計画!$E$15-$K$29</f>
        <v>-0.55000000000000004</v>
      </c>
      <c r="M173" s="27" t="str">
        <f>IF(発電計画!$E$19="","",9.8*発電計画!$E$19*$L173)</f>
        <v/>
      </c>
      <c r="N173" s="27" t="str">
        <f>IF(発電計画!$E$20="","",9.8*発電計画!$E$20*$L173)</f>
        <v/>
      </c>
      <c r="O173" s="206" t="str">
        <f>IF(AND($E173="",発電計画!$E$19=""),"",$E173/発電計画!$E$19)</f>
        <v/>
      </c>
      <c r="P173" s="331" t="str" cm="1">
        <f t="array" ref="P173">IF($O173="","",発電計画!$E$27*_xlfn.IFS($O173&gt;=相対合成効率!$C$14,相対合成効率!$F$14,$O173&gt;=相対合成効率!$C$15,相対合成効率!$F$15,$O173&gt;=相対合成効率!$C$16,相対合成効率!$F$16,TRUE,相対合成効率!$F$17))</f>
        <v/>
      </c>
      <c r="Q173" s="224" t="str">
        <f>IF($O173="","",IF($O173&lt;=発電計画!$E$28,0,9.8*$E173*$L173*$P173))</f>
        <v/>
      </c>
      <c r="R173" s="224" t="str">
        <f t="shared" si="58"/>
        <v/>
      </c>
      <c r="S173" s="207" t="str">
        <f>IF(D173="","",(D173*B173+SUM($D174:D$393))/(D173*365))</f>
        <v/>
      </c>
      <c r="T173" s="208"/>
    </row>
    <row r="174" spans="2:20">
      <c r="B174" s="80">
        <v>146</v>
      </c>
      <c r="C174" s="189" t="str">
        <f>流量データ!$R156</f>
        <v/>
      </c>
      <c r="D174" s="189" t="str">
        <f>IF(AND($C174="",発電計画!$E$33=""),"",MAX(0,$C174-発電計画!$E$33))</f>
        <v/>
      </c>
      <c r="E174" s="189" t="str">
        <f>IF($D174="","",IF(発電計画!$E$19&gt;$D174,$D174,発電計画!$E$19))</f>
        <v/>
      </c>
      <c r="F174" s="27" t="str">
        <f>IF(発電計画!$E$30="","",ROUND((発電計画!$E$30*((E174/発電計画!$E$19)^2)/1000),3))</f>
        <v/>
      </c>
      <c r="G174" s="28">
        <f t="shared" si="59"/>
        <v>0.05</v>
      </c>
      <c r="H174" s="27" t="str">
        <f>IF(発電計画!$E$31="","",ROUND((発電計画!$E$31*((E174/発電計画!$E$19)^2)/200),3))</f>
        <v/>
      </c>
      <c r="I174" s="27" t="str">
        <f>IF(発電計画!$E$32="","",ROUND((発電計画!$E$32*((E174/発電計画!$E$19)^2)/1000),3))</f>
        <v/>
      </c>
      <c r="J174" s="28">
        <f t="shared" si="60"/>
        <v>0.5</v>
      </c>
      <c r="K174" s="27">
        <f t="shared" si="57"/>
        <v>0.55000000000000004</v>
      </c>
      <c r="L174" s="27">
        <f>発電計画!$E$15-$K$29</f>
        <v>-0.55000000000000004</v>
      </c>
      <c r="M174" s="27" t="str">
        <f>IF(発電計画!$E$19="","",9.8*発電計画!$E$19*$L174)</f>
        <v/>
      </c>
      <c r="N174" s="27" t="str">
        <f>IF(発電計画!$E$20="","",9.8*発電計画!$E$20*$L174)</f>
        <v/>
      </c>
      <c r="O174" s="206" t="str">
        <f>IF(AND($E174="",発電計画!$E$19=""),"",$E174/発電計画!$E$19)</f>
        <v/>
      </c>
      <c r="P174" s="331" t="str" cm="1">
        <f t="array" ref="P174">IF($O174="","",発電計画!$E$27*_xlfn.IFS($O174&gt;=相対合成効率!$C$14,相対合成効率!$F$14,$O174&gt;=相対合成効率!$C$15,相対合成効率!$F$15,$O174&gt;=相対合成効率!$C$16,相対合成効率!$F$16,TRUE,相対合成効率!$F$17))</f>
        <v/>
      </c>
      <c r="Q174" s="224" t="str">
        <f>IF($O174="","",IF($O174&lt;=発電計画!$E$28,0,9.8*$E174*$L174*$P174))</f>
        <v/>
      </c>
      <c r="R174" s="224" t="str">
        <f t="shared" si="58"/>
        <v/>
      </c>
      <c r="S174" s="207" t="str">
        <f>IF(D174="","",(D174*B174+SUM($D175:D$393))/(D174*365))</f>
        <v/>
      </c>
      <c r="T174" s="208"/>
    </row>
    <row r="175" spans="2:20">
      <c r="B175" s="80">
        <v>147</v>
      </c>
      <c r="C175" s="189" t="str">
        <f>流量データ!$R157</f>
        <v/>
      </c>
      <c r="D175" s="189" t="str">
        <f>IF(AND($C175="",発電計画!$E$33=""),"",MAX(0,$C175-発電計画!$E$33))</f>
        <v/>
      </c>
      <c r="E175" s="189" t="str">
        <f>IF($D175="","",IF(発電計画!$E$19&gt;$D175,$D175,発電計画!$E$19))</f>
        <v/>
      </c>
      <c r="F175" s="27" t="str">
        <f>IF(発電計画!$E$30="","",ROUND((発電計画!$E$30*((E175/発電計画!$E$19)^2)/1000),3))</f>
        <v/>
      </c>
      <c r="G175" s="28">
        <f t="shared" si="59"/>
        <v>0.05</v>
      </c>
      <c r="H175" s="27" t="str">
        <f>IF(発電計画!$E$31="","",ROUND((発電計画!$E$31*((E175/発電計画!$E$19)^2)/200),3))</f>
        <v/>
      </c>
      <c r="I175" s="27" t="str">
        <f>IF(発電計画!$E$32="","",ROUND((発電計画!$E$32*((E175/発電計画!$E$19)^2)/1000),3))</f>
        <v/>
      </c>
      <c r="J175" s="28">
        <f t="shared" si="60"/>
        <v>0.5</v>
      </c>
      <c r="K175" s="27">
        <f t="shared" si="57"/>
        <v>0.55000000000000004</v>
      </c>
      <c r="L175" s="27">
        <f>発電計画!$E$15-$K$29</f>
        <v>-0.55000000000000004</v>
      </c>
      <c r="M175" s="27" t="str">
        <f>IF(発電計画!$E$19="","",9.8*発電計画!$E$19*$L175)</f>
        <v/>
      </c>
      <c r="N175" s="27" t="str">
        <f>IF(発電計画!$E$20="","",9.8*発電計画!$E$20*$L175)</f>
        <v/>
      </c>
      <c r="O175" s="206" t="str">
        <f>IF(AND($E175="",発電計画!$E$19=""),"",$E175/発電計画!$E$19)</f>
        <v/>
      </c>
      <c r="P175" s="331" t="str" cm="1">
        <f t="array" ref="P175">IF($O175="","",発電計画!$E$27*_xlfn.IFS($O175&gt;=相対合成効率!$C$14,相対合成効率!$F$14,$O175&gt;=相対合成効率!$C$15,相対合成効率!$F$15,$O175&gt;=相対合成効率!$C$16,相対合成効率!$F$16,TRUE,相対合成効率!$F$17))</f>
        <v/>
      </c>
      <c r="Q175" s="224" t="str">
        <f>IF($O175="","",IF($O175&lt;=発電計画!$E$28,0,9.8*$E175*$L175*$P175))</f>
        <v/>
      </c>
      <c r="R175" s="224" t="str">
        <f t="shared" si="58"/>
        <v/>
      </c>
      <c r="S175" s="207" t="str">
        <f>IF(D175="","",(D175*B175+SUM($D176:D$393))/(D175*365))</f>
        <v/>
      </c>
      <c r="T175" s="208"/>
    </row>
    <row r="176" spans="2:20">
      <c r="B176" s="80">
        <v>148</v>
      </c>
      <c r="C176" s="189" t="str">
        <f>流量データ!$R158</f>
        <v/>
      </c>
      <c r="D176" s="189" t="str">
        <f>IF(AND($C176="",発電計画!$E$33=""),"",MAX(0,$C176-発電計画!$E$33))</f>
        <v/>
      </c>
      <c r="E176" s="189" t="str">
        <f>IF($D176="","",IF(発電計画!$E$19&gt;$D176,$D176,発電計画!$E$19))</f>
        <v/>
      </c>
      <c r="F176" s="27" t="str">
        <f>IF(発電計画!$E$30="","",ROUND((発電計画!$E$30*((E176/発電計画!$E$19)^2)/1000),3))</f>
        <v/>
      </c>
      <c r="G176" s="28">
        <f t="shared" si="59"/>
        <v>0.05</v>
      </c>
      <c r="H176" s="27" t="str">
        <f>IF(発電計画!$E$31="","",ROUND((発電計画!$E$31*((E176/発電計画!$E$19)^2)/200),3))</f>
        <v/>
      </c>
      <c r="I176" s="27" t="str">
        <f>IF(発電計画!$E$32="","",ROUND((発電計画!$E$32*((E176/発電計画!$E$19)^2)/1000),3))</f>
        <v/>
      </c>
      <c r="J176" s="28">
        <f t="shared" si="60"/>
        <v>0.5</v>
      </c>
      <c r="K176" s="27">
        <f t="shared" si="57"/>
        <v>0.55000000000000004</v>
      </c>
      <c r="L176" s="27">
        <f>発電計画!$E$15-$K$29</f>
        <v>-0.55000000000000004</v>
      </c>
      <c r="M176" s="27" t="str">
        <f>IF(発電計画!$E$19="","",9.8*発電計画!$E$19*$L176)</f>
        <v/>
      </c>
      <c r="N176" s="27" t="str">
        <f>IF(発電計画!$E$20="","",9.8*発電計画!$E$20*$L176)</f>
        <v/>
      </c>
      <c r="O176" s="206" t="str">
        <f>IF(AND($E176="",発電計画!$E$19=""),"",$E176/発電計画!$E$19)</f>
        <v/>
      </c>
      <c r="P176" s="331" t="str" cm="1">
        <f t="array" ref="P176">IF($O176="","",発電計画!$E$27*_xlfn.IFS($O176&gt;=相対合成効率!$C$14,相対合成効率!$F$14,$O176&gt;=相対合成効率!$C$15,相対合成効率!$F$15,$O176&gt;=相対合成効率!$C$16,相対合成効率!$F$16,TRUE,相対合成効率!$F$17))</f>
        <v/>
      </c>
      <c r="Q176" s="224" t="str">
        <f>IF($O176="","",IF($O176&lt;=発電計画!$E$28,0,9.8*$E176*$L176*$P176))</f>
        <v/>
      </c>
      <c r="R176" s="224" t="str">
        <f t="shared" si="58"/>
        <v/>
      </c>
      <c r="S176" s="207" t="str">
        <f>IF(D176="","",(D176*B176+SUM($D177:D$393))/(D176*365))</f>
        <v/>
      </c>
      <c r="T176" s="208"/>
    </row>
    <row r="177" spans="2:20">
      <c r="B177" s="80">
        <v>149</v>
      </c>
      <c r="C177" s="189" t="str">
        <f>流量データ!$R159</f>
        <v/>
      </c>
      <c r="D177" s="189" t="str">
        <f>IF(AND($C177="",発電計画!$E$33=""),"",MAX(0,$C177-発電計画!$E$33))</f>
        <v/>
      </c>
      <c r="E177" s="189" t="str">
        <f>IF($D177="","",IF(発電計画!$E$19&gt;$D177,$D177,発電計画!$E$19))</f>
        <v/>
      </c>
      <c r="F177" s="27" t="str">
        <f>IF(発電計画!$E$30="","",ROUND((発電計画!$E$30*((E177/発電計画!$E$19)^2)/1000),3))</f>
        <v/>
      </c>
      <c r="G177" s="28">
        <f t="shared" si="59"/>
        <v>0.05</v>
      </c>
      <c r="H177" s="27" t="str">
        <f>IF(発電計画!$E$31="","",ROUND((発電計画!$E$31*((E177/発電計画!$E$19)^2)/200),3))</f>
        <v/>
      </c>
      <c r="I177" s="27" t="str">
        <f>IF(発電計画!$E$32="","",ROUND((発電計画!$E$32*((E177/発電計画!$E$19)^2)/1000),3))</f>
        <v/>
      </c>
      <c r="J177" s="28">
        <f t="shared" si="60"/>
        <v>0.5</v>
      </c>
      <c r="K177" s="27">
        <f t="shared" si="57"/>
        <v>0.55000000000000004</v>
      </c>
      <c r="L177" s="27">
        <f>発電計画!$E$15-$K$29</f>
        <v>-0.55000000000000004</v>
      </c>
      <c r="M177" s="27" t="str">
        <f>IF(発電計画!$E$19="","",9.8*発電計画!$E$19*$L177)</f>
        <v/>
      </c>
      <c r="N177" s="27" t="str">
        <f>IF(発電計画!$E$20="","",9.8*発電計画!$E$20*$L177)</f>
        <v/>
      </c>
      <c r="O177" s="206" t="str">
        <f>IF(AND($E177="",発電計画!$E$19=""),"",$E177/発電計画!$E$19)</f>
        <v/>
      </c>
      <c r="P177" s="331" t="str" cm="1">
        <f t="array" ref="P177">IF($O177="","",発電計画!$E$27*_xlfn.IFS($O177&gt;=相対合成効率!$C$14,相対合成効率!$F$14,$O177&gt;=相対合成効率!$C$15,相対合成効率!$F$15,$O177&gt;=相対合成効率!$C$16,相対合成効率!$F$16,TRUE,相対合成効率!$F$17))</f>
        <v/>
      </c>
      <c r="Q177" s="224" t="str">
        <f>IF($O177="","",IF($O177&lt;=発電計画!$E$28,0,9.8*$E177*$L177*$P177))</f>
        <v/>
      </c>
      <c r="R177" s="224" t="str">
        <f t="shared" si="58"/>
        <v/>
      </c>
      <c r="S177" s="207" t="str">
        <f>IF(D177="","",(D177*B177+SUM($D178:D$393))/(D177*365))</f>
        <v/>
      </c>
      <c r="T177" s="208"/>
    </row>
    <row r="178" spans="2:20">
      <c r="B178" s="80">
        <v>150</v>
      </c>
      <c r="C178" s="189" t="str">
        <f>流量データ!$R160</f>
        <v/>
      </c>
      <c r="D178" s="189" t="str">
        <f>IF(AND($C178="",発電計画!$E$33=""),"",MAX(0,$C178-発電計画!$E$33))</f>
        <v/>
      </c>
      <c r="E178" s="189" t="str">
        <f>IF($D178="","",IF(発電計画!$E$19&gt;$D178,$D178,発電計画!$E$19))</f>
        <v/>
      </c>
      <c r="F178" s="27" t="str">
        <f>IF(発電計画!$E$30="","",ROUND((発電計画!$E$30*((E178/発電計画!$E$19)^2)/1000),3))</f>
        <v/>
      </c>
      <c r="G178" s="28">
        <f t="shared" si="59"/>
        <v>0.05</v>
      </c>
      <c r="H178" s="27" t="str">
        <f>IF(発電計画!$E$31="","",ROUND((発電計画!$E$31*((E178/発電計画!$E$19)^2)/200),3))</f>
        <v/>
      </c>
      <c r="I178" s="27" t="str">
        <f>IF(発電計画!$E$32="","",ROUND((発電計画!$E$32*((E178/発電計画!$E$19)^2)/1000),3))</f>
        <v/>
      </c>
      <c r="J178" s="28">
        <f t="shared" si="60"/>
        <v>0.5</v>
      </c>
      <c r="K178" s="27">
        <f t="shared" si="57"/>
        <v>0.55000000000000004</v>
      </c>
      <c r="L178" s="27">
        <f>発電計画!$E$15-$K$29</f>
        <v>-0.55000000000000004</v>
      </c>
      <c r="M178" s="27" t="str">
        <f>IF(発電計画!$E$19="","",9.8*発電計画!$E$19*$L178)</f>
        <v/>
      </c>
      <c r="N178" s="27" t="str">
        <f>IF(発電計画!$E$20="","",9.8*発電計画!$E$20*$L178)</f>
        <v/>
      </c>
      <c r="O178" s="206" t="str">
        <f>IF(AND($E178="",発電計画!$E$19=""),"",$E178/発電計画!$E$19)</f>
        <v/>
      </c>
      <c r="P178" s="331" t="str" cm="1">
        <f t="array" ref="P178">IF($O178="","",発電計画!$E$27*_xlfn.IFS($O178&gt;=相対合成効率!$C$14,相対合成効率!$F$14,$O178&gt;=相対合成効率!$C$15,相対合成効率!$F$15,$O178&gt;=相対合成効率!$C$16,相対合成効率!$F$16,TRUE,相対合成効率!$F$17))</f>
        <v/>
      </c>
      <c r="Q178" s="224" t="str">
        <f>IF($O178="","",IF($O178&lt;=発電計画!$E$28,0,9.8*$E178*$L178*$P178))</f>
        <v/>
      </c>
      <c r="R178" s="224" t="str">
        <f t="shared" si="58"/>
        <v/>
      </c>
      <c r="S178" s="207" t="str">
        <f>IF(D178="","",(D178*B178+SUM($D179:D$393))/(D178*365))</f>
        <v/>
      </c>
      <c r="T178" s="208"/>
    </row>
    <row r="179" spans="2:20">
      <c r="B179" s="80">
        <v>151</v>
      </c>
      <c r="C179" s="189" t="str">
        <f>流量データ!$R161</f>
        <v/>
      </c>
      <c r="D179" s="189" t="str">
        <f>IF(AND($C179="",発電計画!$E$33=""),"",MAX(0,$C179-発電計画!$E$33))</f>
        <v/>
      </c>
      <c r="E179" s="189" t="str">
        <f>IF($D179="","",IF(発電計画!$E$19&gt;$D179,$D179,発電計画!$E$19))</f>
        <v/>
      </c>
      <c r="F179" s="27" t="str">
        <f>IF(発電計画!$E$30="","",ROUND((発電計画!$E$30*((E179/発電計画!$E$19)^2)/1000),3))</f>
        <v/>
      </c>
      <c r="G179" s="28">
        <f t="shared" si="59"/>
        <v>0.05</v>
      </c>
      <c r="H179" s="27" t="str">
        <f>IF(発電計画!$E$31="","",ROUND((発電計画!$E$31*((E179/発電計画!$E$19)^2)/200),3))</f>
        <v/>
      </c>
      <c r="I179" s="27" t="str">
        <f>IF(発電計画!$E$32="","",ROUND((発電計画!$E$32*((E179/発電計画!$E$19)^2)/1000),3))</f>
        <v/>
      </c>
      <c r="J179" s="28">
        <f t="shared" si="60"/>
        <v>0.5</v>
      </c>
      <c r="K179" s="27">
        <f t="shared" si="57"/>
        <v>0.55000000000000004</v>
      </c>
      <c r="L179" s="27">
        <f>発電計画!$E$15-$K$29</f>
        <v>-0.55000000000000004</v>
      </c>
      <c r="M179" s="27" t="str">
        <f>IF(発電計画!$E$19="","",9.8*発電計画!$E$19*$L179)</f>
        <v/>
      </c>
      <c r="N179" s="27" t="str">
        <f>IF(発電計画!$E$20="","",9.8*発電計画!$E$20*$L179)</f>
        <v/>
      </c>
      <c r="O179" s="206" t="str">
        <f>IF(AND($E179="",発電計画!$E$19=""),"",$E179/発電計画!$E$19)</f>
        <v/>
      </c>
      <c r="P179" s="331" t="str" cm="1">
        <f t="array" ref="P179">IF($O179="","",発電計画!$E$27*_xlfn.IFS($O179&gt;=相対合成効率!$C$14,相対合成効率!$F$14,$O179&gt;=相対合成効率!$C$15,相対合成効率!$F$15,$O179&gt;=相対合成効率!$C$16,相対合成効率!$F$16,TRUE,相対合成効率!$F$17))</f>
        <v/>
      </c>
      <c r="Q179" s="224" t="str">
        <f>IF($O179="","",IF($O179&lt;=発電計画!$E$28,0,9.8*$E179*$L179*$P179))</f>
        <v/>
      </c>
      <c r="R179" s="224" t="str">
        <f t="shared" si="58"/>
        <v/>
      </c>
      <c r="S179" s="207" t="str">
        <f>IF(D179="","",(D179*B179+SUM($D180:D$393))/(D179*365))</f>
        <v/>
      </c>
      <c r="T179" s="208"/>
    </row>
    <row r="180" spans="2:20">
      <c r="B180" s="80">
        <v>152</v>
      </c>
      <c r="C180" s="189" t="str">
        <f>流量データ!$R162</f>
        <v/>
      </c>
      <c r="D180" s="189" t="str">
        <f>IF(AND($C180="",発電計画!$E$33=""),"",MAX(0,$C180-発電計画!$E$33))</f>
        <v/>
      </c>
      <c r="E180" s="189" t="str">
        <f>IF($D180="","",IF(発電計画!$E$19&gt;$D180,$D180,発電計画!$E$19))</f>
        <v/>
      </c>
      <c r="F180" s="27" t="str">
        <f>IF(発電計画!$E$30="","",ROUND((発電計画!$E$30*((E180/発電計画!$E$19)^2)/1000),3))</f>
        <v/>
      </c>
      <c r="G180" s="28">
        <f t="shared" si="59"/>
        <v>0.05</v>
      </c>
      <c r="H180" s="27" t="str">
        <f>IF(発電計画!$E$31="","",ROUND((発電計画!$E$31*((E180/発電計画!$E$19)^2)/200),3))</f>
        <v/>
      </c>
      <c r="I180" s="27" t="str">
        <f>IF(発電計画!$E$32="","",ROUND((発電計画!$E$32*((E180/発電計画!$E$19)^2)/1000),3))</f>
        <v/>
      </c>
      <c r="J180" s="28">
        <f t="shared" si="60"/>
        <v>0.5</v>
      </c>
      <c r="K180" s="27">
        <f t="shared" si="57"/>
        <v>0.55000000000000004</v>
      </c>
      <c r="L180" s="27">
        <f>発電計画!$E$15-$K$29</f>
        <v>-0.55000000000000004</v>
      </c>
      <c r="M180" s="27" t="str">
        <f>IF(発電計画!$E$19="","",9.8*発電計画!$E$19*$L180)</f>
        <v/>
      </c>
      <c r="N180" s="27" t="str">
        <f>IF(発電計画!$E$20="","",9.8*発電計画!$E$20*$L180)</f>
        <v/>
      </c>
      <c r="O180" s="206" t="str">
        <f>IF(AND($E180="",発電計画!$E$19=""),"",$E180/発電計画!$E$19)</f>
        <v/>
      </c>
      <c r="P180" s="331" t="str" cm="1">
        <f t="array" ref="P180">IF($O180="","",発電計画!$E$27*_xlfn.IFS($O180&gt;=相対合成効率!$C$14,相対合成効率!$F$14,$O180&gt;=相対合成効率!$C$15,相対合成効率!$F$15,$O180&gt;=相対合成効率!$C$16,相対合成効率!$F$16,TRUE,相対合成効率!$F$17))</f>
        <v/>
      </c>
      <c r="Q180" s="224" t="str">
        <f>IF($O180="","",IF($O180&lt;=発電計画!$E$28,0,9.8*$E180*$L180*$P180))</f>
        <v/>
      </c>
      <c r="R180" s="224" t="str">
        <f t="shared" si="58"/>
        <v/>
      </c>
      <c r="S180" s="207" t="str">
        <f>IF(D180="","",(D180*B180+SUM($D181:D$393))/(D180*365))</f>
        <v/>
      </c>
      <c r="T180" s="208"/>
    </row>
    <row r="181" spans="2:20">
      <c r="B181" s="80">
        <v>153</v>
      </c>
      <c r="C181" s="189" t="str">
        <f>流量データ!$R163</f>
        <v/>
      </c>
      <c r="D181" s="189" t="str">
        <f>IF(AND($C181="",発電計画!$E$33=""),"",MAX(0,$C181-発電計画!$E$33))</f>
        <v/>
      </c>
      <c r="E181" s="189" t="str">
        <f>IF($D181="","",IF(発電計画!$E$19&gt;$D181,$D181,発電計画!$E$19))</f>
        <v/>
      </c>
      <c r="F181" s="27" t="str">
        <f>IF(発電計画!$E$30="","",ROUND((発電計画!$E$30*((E181/発電計画!$E$19)^2)/1000),3))</f>
        <v/>
      </c>
      <c r="G181" s="28">
        <f t="shared" si="59"/>
        <v>0.05</v>
      </c>
      <c r="H181" s="27" t="str">
        <f>IF(発電計画!$E$31="","",ROUND((発電計画!$E$31*((E181/発電計画!$E$19)^2)/200),3))</f>
        <v/>
      </c>
      <c r="I181" s="27" t="str">
        <f>IF(発電計画!$E$32="","",ROUND((発電計画!$E$32*((E181/発電計画!$E$19)^2)/1000),3))</f>
        <v/>
      </c>
      <c r="J181" s="28">
        <f t="shared" si="60"/>
        <v>0.5</v>
      </c>
      <c r="K181" s="27">
        <f t="shared" si="57"/>
        <v>0.55000000000000004</v>
      </c>
      <c r="L181" s="27">
        <f>発電計画!$E$15-$K$29</f>
        <v>-0.55000000000000004</v>
      </c>
      <c r="M181" s="27" t="str">
        <f>IF(発電計画!$E$19="","",9.8*発電計画!$E$19*$L181)</f>
        <v/>
      </c>
      <c r="N181" s="27" t="str">
        <f>IF(発電計画!$E$20="","",9.8*発電計画!$E$20*$L181)</f>
        <v/>
      </c>
      <c r="O181" s="206" t="str">
        <f>IF(AND($E181="",発電計画!$E$19=""),"",$E181/発電計画!$E$19)</f>
        <v/>
      </c>
      <c r="P181" s="331" t="str" cm="1">
        <f t="array" ref="P181">IF($O181="","",発電計画!$E$27*_xlfn.IFS($O181&gt;=相対合成効率!$C$14,相対合成効率!$F$14,$O181&gt;=相対合成効率!$C$15,相対合成効率!$F$15,$O181&gt;=相対合成効率!$C$16,相対合成効率!$F$16,TRUE,相対合成効率!$F$17))</f>
        <v/>
      </c>
      <c r="Q181" s="224" t="str">
        <f>IF($O181="","",IF($O181&lt;=発電計画!$E$28,0,9.8*$E181*$L181*$P181))</f>
        <v/>
      </c>
      <c r="R181" s="224" t="str">
        <f t="shared" si="58"/>
        <v/>
      </c>
      <c r="S181" s="207" t="str">
        <f>IF(D181="","",(D181*B181+SUM($D182:D$393))/(D181*365))</f>
        <v/>
      </c>
      <c r="T181" s="208"/>
    </row>
    <row r="182" spans="2:20">
      <c r="B182" s="80">
        <v>154</v>
      </c>
      <c r="C182" s="189" t="str">
        <f>流量データ!$R164</f>
        <v/>
      </c>
      <c r="D182" s="189" t="str">
        <f>IF(AND($C182="",発電計画!$E$33=""),"",MAX(0,$C182-発電計画!$E$33))</f>
        <v/>
      </c>
      <c r="E182" s="189" t="str">
        <f>IF($D182="","",IF(発電計画!$E$19&gt;$D182,$D182,発電計画!$E$19))</f>
        <v/>
      </c>
      <c r="F182" s="27" t="str">
        <f>IF(発電計画!$E$30="","",ROUND((発電計画!$E$30*((E182/発電計画!$E$19)^2)/1000),3))</f>
        <v/>
      </c>
      <c r="G182" s="28">
        <f t="shared" si="59"/>
        <v>0.05</v>
      </c>
      <c r="H182" s="27" t="str">
        <f>IF(発電計画!$E$31="","",ROUND((発電計画!$E$31*((E182/発電計画!$E$19)^2)/200),3))</f>
        <v/>
      </c>
      <c r="I182" s="27" t="str">
        <f>IF(発電計画!$E$32="","",ROUND((発電計画!$E$32*((E182/発電計画!$E$19)^2)/1000),3))</f>
        <v/>
      </c>
      <c r="J182" s="28">
        <f t="shared" si="60"/>
        <v>0.5</v>
      </c>
      <c r="K182" s="27">
        <f t="shared" si="57"/>
        <v>0.55000000000000004</v>
      </c>
      <c r="L182" s="27">
        <f>発電計画!$E$15-$K$29</f>
        <v>-0.55000000000000004</v>
      </c>
      <c r="M182" s="27" t="str">
        <f>IF(発電計画!$E$19="","",9.8*発電計画!$E$19*$L182)</f>
        <v/>
      </c>
      <c r="N182" s="27" t="str">
        <f>IF(発電計画!$E$20="","",9.8*発電計画!$E$20*$L182)</f>
        <v/>
      </c>
      <c r="O182" s="206" t="str">
        <f>IF(AND($E182="",発電計画!$E$19=""),"",$E182/発電計画!$E$19)</f>
        <v/>
      </c>
      <c r="P182" s="331" t="str" cm="1">
        <f t="array" ref="P182">IF($O182="","",発電計画!$E$27*_xlfn.IFS($O182&gt;=相対合成効率!$C$14,相対合成効率!$F$14,$O182&gt;=相対合成効率!$C$15,相対合成効率!$F$15,$O182&gt;=相対合成効率!$C$16,相対合成効率!$F$16,TRUE,相対合成効率!$F$17))</f>
        <v/>
      </c>
      <c r="Q182" s="224" t="str">
        <f>IF($O182="","",IF($O182&lt;=発電計画!$E$28,0,9.8*$E182*$L182*$P182))</f>
        <v/>
      </c>
      <c r="R182" s="224" t="str">
        <f t="shared" si="58"/>
        <v/>
      </c>
      <c r="S182" s="207" t="str">
        <f>IF(D182="","",(D182*B182+SUM($D183:D$393))/(D182*365))</f>
        <v/>
      </c>
      <c r="T182" s="208"/>
    </row>
    <row r="183" spans="2:20">
      <c r="B183" s="80">
        <v>155</v>
      </c>
      <c r="C183" s="189" t="str">
        <f>流量データ!$R165</f>
        <v/>
      </c>
      <c r="D183" s="189" t="str">
        <f>IF(AND($C183="",発電計画!$E$33=""),"",MAX(0,$C183-発電計画!$E$33))</f>
        <v/>
      </c>
      <c r="E183" s="189" t="str">
        <f>IF($D183="","",IF(発電計画!$E$19&gt;$D183,$D183,発電計画!$E$19))</f>
        <v/>
      </c>
      <c r="F183" s="27" t="str">
        <f>IF(発電計画!$E$30="","",ROUND((発電計画!$E$30*((E183/発電計画!$E$19)^2)/1000),3))</f>
        <v/>
      </c>
      <c r="G183" s="28">
        <f t="shared" si="59"/>
        <v>0.05</v>
      </c>
      <c r="H183" s="27" t="str">
        <f>IF(発電計画!$E$31="","",ROUND((発電計画!$E$31*((E183/発電計画!$E$19)^2)/200),3))</f>
        <v/>
      </c>
      <c r="I183" s="27" t="str">
        <f>IF(発電計画!$E$32="","",ROUND((発電計画!$E$32*((E183/発電計画!$E$19)^2)/1000),3))</f>
        <v/>
      </c>
      <c r="J183" s="28">
        <f t="shared" si="60"/>
        <v>0.5</v>
      </c>
      <c r="K183" s="27">
        <f t="shared" si="57"/>
        <v>0.55000000000000004</v>
      </c>
      <c r="L183" s="27">
        <f>発電計画!$E$15-$K$29</f>
        <v>-0.55000000000000004</v>
      </c>
      <c r="M183" s="27" t="str">
        <f>IF(発電計画!$E$19="","",9.8*発電計画!$E$19*$L183)</f>
        <v/>
      </c>
      <c r="N183" s="27" t="str">
        <f>IF(発電計画!$E$20="","",9.8*発電計画!$E$20*$L183)</f>
        <v/>
      </c>
      <c r="O183" s="206" t="str">
        <f>IF(AND($E183="",発電計画!$E$19=""),"",$E183/発電計画!$E$19)</f>
        <v/>
      </c>
      <c r="P183" s="331" t="str" cm="1">
        <f t="array" ref="P183">IF($O183="","",発電計画!$E$27*_xlfn.IFS($O183&gt;=相対合成効率!$C$14,相対合成効率!$F$14,$O183&gt;=相対合成効率!$C$15,相対合成効率!$F$15,$O183&gt;=相対合成効率!$C$16,相対合成効率!$F$16,TRUE,相対合成効率!$F$17))</f>
        <v/>
      </c>
      <c r="Q183" s="224" t="str">
        <f>IF($O183="","",IF($O183&lt;=発電計画!$E$28,0,9.8*$E183*$L183*$P183))</f>
        <v/>
      </c>
      <c r="R183" s="224" t="str">
        <f t="shared" si="58"/>
        <v/>
      </c>
      <c r="S183" s="207" t="str">
        <f>IF(D183="","",(D183*B183+SUM($D184:D$393))/(D183*365))</f>
        <v/>
      </c>
      <c r="T183" s="208"/>
    </row>
    <row r="184" spans="2:20">
      <c r="B184" s="80">
        <v>156</v>
      </c>
      <c r="C184" s="189" t="str">
        <f>流量データ!$R166</f>
        <v/>
      </c>
      <c r="D184" s="189" t="str">
        <f>IF(AND($C184="",発電計画!$E$33=""),"",MAX(0,$C184-発電計画!$E$33))</f>
        <v/>
      </c>
      <c r="E184" s="189" t="str">
        <f>IF($D184="","",IF(発電計画!$E$19&gt;$D184,$D184,発電計画!$E$19))</f>
        <v/>
      </c>
      <c r="F184" s="27" t="str">
        <f>IF(発電計画!$E$30="","",ROUND((発電計画!$E$30*((E184/発電計画!$E$19)^2)/1000),3))</f>
        <v/>
      </c>
      <c r="G184" s="28">
        <f t="shared" si="59"/>
        <v>0.05</v>
      </c>
      <c r="H184" s="27" t="str">
        <f>IF(発電計画!$E$31="","",ROUND((発電計画!$E$31*((E184/発電計画!$E$19)^2)/200),3))</f>
        <v/>
      </c>
      <c r="I184" s="27" t="str">
        <f>IF(発電計画!$E$32="","",ROUND((発電計画!$E$32*((E184/発電計画!$E$19)^2)/1000),3))</f>
        <v/>
      </c>
      <c r="J184" s="28">
        <f t="shared" si="60"/>
        <v>0.5</v>
      </c>
      <c r="K184" s="27">
        <f t="shared" si="57"/>
        <v>0.55000000000000004</v>
      </c>
      <c r="L184" s="27">
        <f>発電計画!$E$15-$K$29</f>
        <v>-0.55000000000000004</v>
      </c>
      <c r="M184" s="27" t="str">
        <f>IF(発電計画!$E$19="","",9.8*発電計画!$E$19*$L184)</f>
        <v/>
      </c>
      <c r="N184" s="27" t="str">
        <f>IF(発電計画!$E$20="","",9.8*発電計画!$E$20*$L184)</f>
        <v/>
      </c>
      <c r="O184" s="206" t="str">
        <f>IF(AND($E184="",発電計画!$E$19=""),"",$E184/発電計画!$E$19)</f>
        <v/>
      </c>
      <c r="P184" s="331" t="str" cm="1">
        <f t="array" ref="P184">IF($O184="","",発電計画!$E$27*_xlfn.IFS($O184&gt;=相対合成効率!$C$14,相対合成効率!$F$14,$O184&gt;=相対合成効率!$C$15,相対合成効率!$F$15,$O184&gt;=相対合成効率!$C$16,相対合成効率!$F$16,TRUE,相対合成効率!$F$17))</f>
        <v/>
      </c>
      <c r="Q184" s="224" t="str">
        <f>IF($O184="","",IF($O184&lt;=発電計画!$E$28,0,9.8*$E184*$L184*$P184))</f>
        <v/>
      </c>
      <c r="R184" s="224" t="str">
        <f t="shared" si="58"/>
        <v/>
      </c>
      <c r="S184" s="207" t="str">
        <f>IF(D184="","",(D184*B184+SUM($D185:D$393))/(D184*365))</f>
        <v/>
      </c>
      <c r="T184" s="208"/>
    </row>
    <row r="185" spans="2:20">
      <c r="B185" s="80">
        <v>157</v>
      </c>
      <c r="C185" s="189" t="str">
        <f>流量データ!$R167</f>
        <v/>
      </c>
      <c r="D185" s="189" t="str">
        <f>IF(AND($C185="",発電計画!$E$33=""),"",MAX(0,$C185-発電計画!$E$33))</f>
        <v/>
      </c>
      <c r="E185" s="189" t="str">
        <f>IF($D185="","",IF(発電計画!$E$19&gt;$D185,$D185,発電計画!$E$19))</f>
        <v/>
      </c>
      <c r="F185" s="27" t="str">
        <f>IF(発電計画!$E$30="","",ROUND((発電計画!$E$30*((E185/発電計画!$E$19)^2)/1000),3))</f>
        <v/>
      </c>
      <c r="G185" s="28">
        <f t="shared" si="59"/>
        <v>0.05</v>
      </c>
      <c r="H185" s="27" t="str">
        <f>IF(発電計画!$E$31="","",ROUND((発電計画!$E$31*((E185/発電計画!$E$19)^2)/200),3))</f>
        <v/>
      </c>
      <c r="I185" s="27" t="str">
        <f>IF(発電計画!$E$32="","",ROUND((発電計画!$E$32*((E185/発電計画!$E$19)^2)/1000),3))</f>
        <v/>
      </c>
      <c r="J185" s="28">
        <f t="shared" si="60"/>
        <v>0.5</v>
      </c>
      <c r="K185" s="27">
        <f t="shared" si="57"/>
        <v>0.55000000000000004</v>
      </c>
      <c r="L185" s="27">
        <f>発電計画!$E$15-$K$29</f>
        <v>-0.55000000000000004</v>
      </c>
      <c r="M185" s="27" t="str">
        <f>IF(発電計画!$E$19="","",9.8*発電計画!$E$19*$L185)</f>
        <v/>
      </c>
      <c r="N185" s="27" t="str">
        <f>IF(発電計画!$E$20="","",9.8*発電計画!$E$20*$L185)</f>
        <v/>
      </c>
      <c r="O185" s="206" t="str">
        <f>IF(AND($E185="",発電計画!$E$19=""),"",$E185/発電計画!$E$19)</f>
        <v/>
      </c>
      <c r="P185" s="331" t="str" cm="1">
        <f t="array" ref="P185">IF($O185="","",発電計画!$E$27*_xlfn.IFS($O185&gt;=相対合成効率!$C$14,相対合成効率!$F$14,$O185&gt;=相対合成効率!$C$15,相対合成効率!$F$15,$O185&gt;=相対合成効率!$C$16,相対合成効率!$F$16,TRUE,相対合成効率!$F$17))</f>
        <v/>
      </c>
      <c r="Q185" s="224" t="str">
        <f>IF($O185="","",IF($O185&lt;=発電計画!$E$28,0,9.8*$E185*$L185*$P185))</f>
        <v/>
      </c>
      <c r="R185" s="224" t="str">
        <f t="shared" si="58"/>
        <v/>
      </c>
      <c r="S185" s="207" t="str">
        <f>IF(D185="","",(D185*B185+SUM($D186:D$393))/(D185*365))</f>
        <v/>
      </c>
      <c r="T185" s="208"/>
    </row>
    <row r="186" spans="2:20">
      <c r="B186" s="80">
        <v>158</v>
      </c>
      <c r="C186" s="189" t="str">
        <f>流量データ!$R168</f>
        <v/>
      </c>
      <c r="D186" s="189" t="str">
        <f>IF(AND($C186="",発電計画!$E$33=""),"",MAX(0,$C186-発電計画!$E$33))</f>
        <v/>
      </c>
      <c r="E186" s="189" t="str">
        <f>IF($D186="","",IF(発電計画!$E$19&gt;$D186,$D186,発電計画!$E$19))</f>
        <v/>
      </c>
      <c r="F186" s="27" t="str">
        <f>IF(発電計画!$E$30="","",ROUND((発電計画!$E$30*((E186/発電計画!$E$19)^2)/1000),3))</f>
        <v/>
      </c>
      <c r="G186" s="28">
        <f t="shared" si="59"/>
        <v>0.05</v>
      </c>
      <c r="H186" s="27" t="str">
        <f>IF(発電計画!$E$31="","",ROUND((発電計画!$E$31*((E186/発電計画!$E$19)^2)/200),3))</f>
        <v/>
      </c>
      <c r="I186" s="27" t="str">
        <f>IF(発電計画!$E$32="","",ROUND((発電計画!$E$32*((E186/発電計画!$E$19)^2)/1000),3))</f>
        <v/>
      </c>
      <c r="J186" s="28">
        <f t="shared" si="60"/>
        <v>0.5</v>
      </c>
      <c r="K186" s="27">
        <f t="shared" si="57"/>
        <v>0.55000000000000004</v>
      </c>
      <c r="L186" s="27">
        <f>発電計画!$E$15-$K$29</f>
        <v>-0.55000000000000004</v>
      </c>
      <c r="M186" s="27" t="str">
        <f>IF(発電計画!$E$19="","",9.8*発電計画!$E$19*$L186)</f>
        <v/>
      </c>
      <c r="N186" s="27" t="str">
        <f>IF(発電計画!$E$20="","",9.8*発電計画!$E$20*$L186)</f>
        <v/>
      </c>
      <c r="O186" s="206" t="str">
        <f>IF(AND($E186="",発電計画!$E$19=""),"",$E186/発電計画!$E$19)</f>
        <v/>
      </c>
      <c r="P186" s="331" t="str" cm="1">
        <f t="array" ref="P186">IF($O186="","",発電計画!$E$27*_xlfn.IFS($O186&gt;=相対合成効率!$C$14,相対合成効率!$F$14,$O186&gt;=相対合成効率!$C$15,相対合成効率!$F$15,$O186&gt;=相対合成効率!$C$16,相対合成効率!$F$16,TRUE,相対合成効率!$F$17))</f>
        <v/>
      </c>
      <c r="Q186" s="224" t="str">
        <f>IF($O186="","",IF($O186&lt;=発電計画!$E$28,0,9.8*$E186*$L186*$P186))</f>
        <v/>
      </c>
      <c r="R186" s="224" t="str">
        <f t="shared" si="58"/>
        <v/>
      </c>
      <c r="S186" s="207" t="str">
        <f>IF(D186="","",(D186*B186+SUM($D187:D$393))/(D186*365))</f>
        <v/>
      </c>
      <c r="T186" s="208"/>
    </row>
    <row r="187" spans="2:20">
      <c r="B187" s="80">
        <v>159</v>
      </c>
      <c r="C187" s="189" t="str">
        <f>流量データ!$R169</f>
        <v/>
      </c>
      <c r="D187" s="189" t="str">
        <f>IF(AND($C187="",発電計画!$E$33=""),"",MAX(0,$C187-発電計画!$E$33))</f>
        <v/>
      </c>
      <c r="E187" s="189" t="str">
        <f>IF($D187="","",IF(発電計画!$E$19&gt;$D187,$D187,発電計画!$E$19))</f>
        <v/>
      </c>
      <c r="F187" s="27" t="str">
        <f>IF(発電計画!$E$30="","",ROUND((発電計画!$E$30*((E187/発電計画!$E$19)^2)/1000),3))</f>
        <v/>
      </c>
      <c r="G187" s="28">
        <f t="shared" si="59"/>
        <v>0.05</v>
      </c>
      <c r="H187" s="27" t="str">
        <f>IF(発電計画!$E$31="","",ROUND((発電計画!$E$31*((E187/発電計画!$E$19)^2)/200),3))</f>
        <v/>
      </c>
      <c r="I187" s="27" t="str">
        <f>IF(発電計画!$E$32="","",ROUND((発電計画!$E$32*((E187/発電計画!$E$19)^2)/1000),3))</f>
        <v/>
      </c>
      <c r="J187" s="28">
        <f t="shared" si="60"/>
        <v>0.5</v>
      </c>
      <c r="K187" s="27">
        <f t="shared" si="57"/>
        <v>0.55000000000000004</v>
      </c>
      <c r="L187" s="27">
        <f>発電計画!$E$15-$K$29</f>
        <v>-0.55000000000000004</v>
      </c>
      <c r="M187" s="27" t="str">
        <f>IF(発電計画!$E$19="","",9.8*発電計画!$E$19*$L187)</f>
        <v/>
      </c>
      <c r="N187" s="27" t="str">
        <f>IF(発電計画!$E$20="","",9.8*発電計画!$E$20*$L187)</f>
        <v/>
      </c>
      <c r="O187" s="206" t="str">
        <f>IF(AND($E187="",発電計画!$E$19=""),"",$E187/発電計画!$E$19)</f>
        <v/>
      </c>
      <c r="P187" s="331" t="str" cm="1">
        <f t="array" ref="P187">IF($O187="","",発電計画!$E$27*_xlfn.IFS($O187&gt;=相対合成効率!$C$14,相対合成効率!$F$14,$O187&gt;=相対合成効率!$C$15,相対合成効率!$F$15,$O187&gt;=相対合成効率!$C$16,相対合成効率!$F$16,TRUE,相対合成効率!$F$17))</f>
        <v/>
      </c>
      <c r="Q187" s="224" t="str">
        <f>IF($O187="","",IF($O187&lt;=発電計画!$E$28,0,9.8*$E187*$L187*$P187))</f>
        <v/>
      </c>
      <c r="R187" s="224" t="str">
        <f t="shared" si="58"/>
        <v/>
      </c>
      <c r="S187" s="207" t="str">
        <f>IF(D187="","",(D187*B187+SUM($D188:D$393))/(D187*365))</f>
        <v/>
      </c>
      <c r="T187" s="208"/>
    </row>
    <row r="188" spans="2:20">
      <c r="B188" s="80">
        <v>160</v>
      </c>
      <c r="C188" s="189" t="str">
        <f>流量データ!$R170</f>
        <v/>
      </c>
      <c r="D188" s="189" t="str">
        <f>IF(AND($C188="",発電計画!$E$33=""),"",MAX(0,$C188-発電計画!$E$33))</f>
        <v/>
      </c>
      <c r="E188" s="189" t="str">
        <f>IF($D188="","",IF(発電計画!$E$19&gt;$D188,$D188,発電計画!$E$19))</f>
        <v/>
      </c>
      <c r="F188" s="27" t="str">
        <f>IF(発電計画!$E$30="","",ROUND((発電計画!$E$30*((E188/発電計画!$E$19)^2)/1000),3))</f>
        <v/>
      </c>
      <c r="G188" s="28">
        <f t="shared" si="59"/>
        <v>0.05</v>
      </c>
      <c r="H188" s="27" t="str">
        <f>IF(発電計画!$E$31="","",ROUND((発電計画!$E$31*((E188/発電計画!$E$19)^2)/200),3))</f>
        <v/>
      </c>
      <c r="I188" s="27" t="str">
        <f>IF(発電計画!$E$32="","",ROUND((発電計画!$E$32*((E188/発電計画!$E$19)^2)/1000),3))</f>
        <v/>
      </c>
      <c r="J188" s="28">
        <f t="shared" si="60"/>
        <v>0.5</v>
      </c>
      <c r="K188" s="27">
        <f t="shared" si="57"/>
        <v>0.55000000000000004</v>
      </c>
      <c r="L188" s="27">
        <f>発電計画!$E$15-$K$29</f>
        <v>-0.55000000000000004</v>
      </c>
      <c r="M188" s="27" t="str">
        <f>IF(発電計画!$E$19="","",9.8*発電計画!$E$19*$L188)</f>
        <v/>
      </c>
      <c r="N188" s="27" t="str">
        <f>IF(発電計画!$E$20="","",9.8*発電計画!$E$20*$L188)</f>
        <v/>
      </c>
      <c r="O188" s="206" t="str">
        <f>IF(AND($E188="",発電計画!$E$19=""),"",$E188/発電計画!$E$19)</f>
        <v/>
      </c>
      <c r="P188" s="331" t="str" cm="1">
        <f t="array" ref="P188">IF($O188="","",発電計画!$E$27*_xlfn.IFS($O188&gt;=相対合成効率!$C$14,相対合成効率!$F$14,$O188&gt;=相対合成効率!$C$15,相対合成効率!$F$15,$O188&gt;=相対合成効率!$C$16,相対合成効率!$F$16,TRUE,相対合成効率!$F$17))</f>
        <v/>
      </c>
      <c r="Q188" s="224" t="str">
        <f>IF($O188="","",IF($O188&lt;=発電計画!$E$28,0,9.8*$E188*$L188*$P188))</f>
        <v/>
      </c>
      <c r="R188" s="224" t="str">
        <f t="shared" si="58"/>
        <v/>
      </c>
      <c r="S188" s="207" t="str">
        <f>IF(D188="","",(D188*B188+SUM($D189:D$393))/(D188*365))</f>
        <v/>
      </c>
      <c r="T188" s="208"/>
    </row>
    <row r="189" spans="2:20">
      <c r="B189" s="80">
        <v>161</v>
      </c>
      <c r="C189" s="189" t="str">
        <f>流量データ!$R171</f>
        <v/>
      </c>
      <c r="D189" s="189" t="str">
        <f>IF(AND($C189="",発電計画!$E$33=""),"",MAX(0,$C189-発電計画!$E$33))</f>
        <v/>
      </c>
      <c r="E189" s="189" t="str">
        <f>IF($D189="","",IF(発電計画!$E$19&gt;$D189,$D189,発電計画!$E$19))</f>
        <v/>
      </c>
      <c r="F189" s="27" t="str">
        <f>IF(発電計画!$E$30="","",ROUND((発電計画!$E$30*((E189/発電計画!$E$19)^2)/1000),3))</f>
        <v/>
      </c>
      <c r="G189" s="28">
        <f t="shared" si="59"/>
        <v>0.05</v>
      </c>
      <c r="H189" s="27" t="str">
        <f>IF(発電計画!$E$31="","",ROUND((発電計画!$E$31*((E189/発電計画!$E$19)^2)/200),3))</f>
        <v/>
      </c>
      <c r="I189" s="27" t="str">
        <f>IF(発電計画!$E$32="","",ROUND((発電計画!$E$32*((E189/発電計画!$E$19)^2)/1000),3))</f>
        <v/>
      </c>
      <c r="J189" s="28">
        <f t="shared" si="60"/>
        <v>0.5</v>
      </c>
      <c r="K189" s="27">
        <f t="shared" si="57"/>
        <v>0.55000000000000004</v>
      </c>
      <c r="L189" s="27">
        <f>発電計画!$E$15-$K$29</f>
        <v>-0.55000000000000004</v>
      </c>
      <c r="M189" s="27" t="str">
        <f>IF(発電計画!$E$19="","",9.8*発電計画!$E$19*$L189)</f>
        <v/>
      </c>
      <c r="N189" s="27" t="str">
        <f>IF(発電計画!$E$20="","",9.8*発電計画!$E$20*$L189)</f>
        <v/>
      </c>
      <c r="O189" s="206" t="str">
        <f>IF(AND($E189="",発電計画!$E$19=""),"",$E189/発電計画!$E$19)</f>
        <v/>
      </c>
      <c r="P189" s="331" t="str" cm="1">
        <f t="array" ref="P189">IF($O189="","",発電計画!$E$27*_xlfn.IFS($O189&gt;=相対合成効率!$C$14,相対合成効率!$F$14,$O189&gt;=相対合成効率!$C$15,相対合成効率!$F$15,$O189&gt;=相対合成効率!$C$16,相対合成効率!$F$16,TRUE,相対合成効率!$F$17))</f>
        <v/>
      </c>
      <c r="Q189" s="224" t="str">
        <f>IF($O189="","",IF($O189&lt;=発電計画!$E$28,0,9.8*$E189*$L189*$P189))</f>
        <v/>
      </c>
      <c r="R189" s="224" t="str">
        <f t="shared" si="58"/>
        <v/>
      </c>
      <c r="S189" s="207" t="str">
        <f>IF(D189="","",(D189*B189+SUM($D190:D$393))/(D189*365))</f>
        <v/>
      </c>
      <c r="T189" s="208"/>
    </row>
    <row r="190" spans="2:20">
      <c r="B190" s="80">
        <v>162</v>
      </c>
      <c r="C190" s="189" t="str">
        <f>流量データ!$R172</f>
        <v/>
      </c>
      <c r="D190" s="189" t="str">
        <f>IF(AND($C190="",発電計画!$E$33=""),"",MAX(0,$C190-発電計画!$E$33))</f>
        <v/>
      </c>
      <c r="E190" s="189" t="str">
        <f>IF($D190="","",IF(発電計画!$E$19&gt;$D190,$D190,発電計画!$E$19))</f>
        <v/>
      </c>
      <c r="F190" s="27" t="str">
        <f>IF(発電計画!$E$30="","",ROUND((発電計画!$E$30*((E190/発電計画!$E$19)^2)/1000),3))</f>
        <v/>
      </c>
      <c r="G190" s="28">
        <f t="shared" si="59"/>
        <v>0.05</v>
      </c>
      <c r="H190" s="27" t="str">
        <f>IF(発電計画!$E$31="","",ROUND((発電計画!$E$31*((E190/発電計画!$E$19)^2)/200),3))</f>
        <v/>
      </c>
      <c r="I190" s="27" t="str">
        <f>IF(発電計画!$E$32="","",ROUND((発電計画!$E$32*((E190/発電計画!$E$19)^2)/1000),3))</f>
        <v/>
      </c>
      <c r="J190" s="28">
        <f t="shared" si="60"/>
        <v>0.5</v>
      </c>
      <c r="K190" s="27">
        <f t="shared" si="57"/>
        <v>0.55000000000000004</v>
      </c>
      <c r="L190" s="27">
        <f>発電計画!$E$15-$K$29</f>
        <v>-0.55000000000000004</v>
      </c>
      <c r="M190" s="27" t="str">
        <f>IF(発電計画!$E$19="","",9.8*発電計画!$E$19*$L190)</f>
        <v/>
      </c>
      <c r="N190" s="27" t="str">
        <f>IF(発電計画!$E$20="","",9.8*発電計画!$E$20*$L190)</f>
        <v/>
      </c>
      <c r="O190" s="206" t="str">
        <f>IF(AND($E190="",発電計画!$E$19=""),"",$E190/発電計画!$E$19)</f>
        <v/>
      </c>
      <c r="P190" s="331" t="str" cm="1">
        <f t="array" ref="P190">IF($O190="","",発電計画!$E$27*_xlfn.IFS($O190&gt;=相対合成効率!$C$14,相対合成効率!$F$14,$O190&gt;=相対合成効率!$C$15,相対合成効率!$F$15,$O190&gt;=相対合成効率!$C$16,相対合成効率!$F$16,TRUE,相対合成効率!$F$17))</f>
        <v/>
      </c>
      <c r="Q190" s="224" t="str">
        <f>IF($O190="","",IF($O190&lt;=発電計画!$E$28,0,9.8*$E190*$L190*$P190))</f>
        <v/>
      </c>
      <c r="R190" s="224" t="str">
        <f t="shared" si="58"/>
        <v/>
      </c>
      <c r="S190" s="207" t="str">
        <f>IF(D190="","",(D190*B190+SUM($D191:D$393))/(D190*365))</f>
        <v/>
      </c>
      <c r="T190" s="208"/>
    </row>
    <row r="191" spans="2:20">
      <c r="B191" s="80">
        <v>163</v>
      </c>
      <c r="C191" s="189" t="str">
        <f>流量データ!$R173</f>
        <v/>
      </c>
      <c r="D191" s="189" t="str">
        <f>IF(AND($C191="",発電計画!$E$33=""),"",MAX(0,$C191-発電計画!$E$33))</f>
        <v/>
      </c>
      <c r="E191" s="189" t="str">
        <f>IF($D191="","",IF(発電計画!$E$19&gt;$D191,$D191,発電計画!$E$19))</f>
        <v/>
      </c>
      <c r="F191" s="27" t="str">
        <f>IF(発電計画!$E$30="","",ROUND((発電計画!$E$30*((E191/発電計画!$E$19)^2)/1000),3))</f>
        <v/>
      </c>
      <c r="G191" s="28">
        <f t="shared" si="59"/>
        <v>0.05</v>
      </c>
      <c r="H191" s="27" t="str">
        <f>IF(発電計画!$E$31="","",ROUND((発電計画!$E$31*((E191/発電計画!$E$19)^2)/200),3))</f>
        <v/>
      </c>
      <c r="I191" s="27" t="str">
        <f>IF(発電計画!$E$32="","",ROUND((発電計画!$E$32*((E191/発電計画!$E$19)^2)/1000),3))</f>
        <v/>
      </c>
      <c r="J191" s="28">
        <f t="shared" si="60"/>
        <v>0.5</v>
      </c>
      <c r="K191" s="27">
        <f t="shared" si="57"/>
        <v>0.55000000000000004</v>
      </c>
      <c r="L191" s="27">
        <f>発電計画!$E$15-$K$29</f>
        <v>-0.55000000000000004</v>
      </c>
      <c r="M191" s="27" t="str">
        <f>IF(発電計画!$E$19="","",9.8*発電計画!$E$19*$L191)</f>
        <v/>
      </c>
      <c r="N191" s="27" t="str">
        <f>IF(発電計画!$E$20="","",9.8*発電計画!$E$20*$L191)</f>
        <v/>
      </c>
      <c r="O191" s="206" t="str">
        <f>IF(AND($E191="",発電計画!$E$19=""),"",$E191/発電計画!$E$19)</f>
        <v/>
      </c>
      <c r="P191" s="331" t="str" cm="1">
        <f t="array" ref="P191">IF($O191="","",発電計画!$E$27*_xlfn.IFS($O191&gt;=相対合成効率!$C$14,相対合成効率!$F$14,$O191&gt;=相対合成効率!$C$15,相対合成効率!$F$15,$O191&gt;=相対合成効率!$C$16,相対合成効率!$F$16,TRUE,相対合成効率!$F$17))</f>
        <v/>
      </c>
      <c r="Q191" s="224" t="str">
        <f>IF($O191="","",IF($O191&lt;=発電計画!$E$28,0,9.8*$E191*$L191*$P191))</f>
        <v/>
      </c>
      <c r="R191" s="224" t="str">
        <f t="shared" si="58"/>
        <v/>
      </c>
      <c r="S191" s="207" t="str">
        <f>IF(D191="","",(D191*B191+SUM($D192:D$393))/(D191*365))</f>
        <v/>
      </c>
      <c r="T191" s="208"/>
    </row>
    <row r="192" spans="2:20">
      <c r="B192" s="80">
        <v>164</v>
      </c>
      <c r="C192" s="189" t="str">
        <f>流量データ!$R174</f>
        <v/>
      </c>
      <c r="D192" s="189" t="str">
        <f>IF(AND($C192="",発電計画!$E$33=""),"",MAX(0,$C192-発電計画!$E$33))</f>
        <v/>
      </c>
      <c r="E192" s="189" t="str">
        <f>IF($D192="","",IF(発電計画!$E$19&gt;$D192,$D192,発電計画!$E$19))</f>
        <v/>
      </c>
      <c r="F192" s="27" t="str">
        <f>IF(発電計画!$E$30="","",ROUND((発電計画!$E$30*((E192/発電計画!$E$19)^2)/1000),3))</f>
        <v/>
      </c>
      <c r="G192" s="28">
        <f t="shared" si="59"/>
        <v>0.05</v>
      </c>
      <c r="H192" s="27" t="str">
        <f>IF(発電計画!$E$31="","",ROUND((発電計画!$E$31*((E192/発電計画!$E$19)^2)/200),3))</f>
        <v/>
      </c>
      <c r="I192" s="27" t="str">
        <f>IF(発電計画!$E$32="","",ROUND((発電計画!$E$32*((E192/発電計画!$E$19)^2)/1000),3))</f>
        <v/>
      </c>
      <c r="J192" s="28">
        <f t="shared" si="60"/>
        <v>0.5</v>
      </c>
      <c r="K192" s="27">
        <f t="shared" si="57"/>
        <v>0.55000000000000004</v>
      </c>
      <c r="L192" s="27">
        <f>発電計画!$E$15-$K$29</f>
        <v>-0.55000000000000004</v>
      </c>
      <c r="M192" s="27" t="str">
        <f>IF(発電計画!$E$19="","",9.8*発電計画!$E$19*$L192)</f>
        <v/>
      </c>
      <c r="N192" s="27" t="str">
        <f>IF(発電計画!$E$20="","",9.8*発電計画!$E$20*$L192)</f>
        <v/>
      </c>
      <c r="O192" s="206" t="str">
        <f>IF(AND($E192="",発電計画!$E$19=""),"",$E192/発電計画!$E$19)</f>
        <v/>
      </c>
      <c r="P192" s="331" t="str" cm="1">
        <f t="array" ref="P192">IF($O192="","",発電計画!$E$27*_xlfn.IFS($O192&gt;=相対合成効率!$C$14,相対合成効率!$F$14,$O192&gt;=相対合成効率!$C$15,相対合成効率!$F$15,$O192&gt;=相対合成効率!$C$16,相対合成効率!$F$16,TRUE,相対合成効率!$F$17))</f>
        <v/>
      </c>
      <c r="Q192" s="224" t="str">
        <f>IF($O192="","",IF($O192&lt;=発電計画!$E$28,0,9.8*$E192*$L192*$P192))</f>
        <v/>
      </c>
      <c r="R192" s="224" t="str">
        <f t="shared" si="58"/>
        <v/>
      </c>
      <c r="S192" s="207" t="str">
        <f>IF(D192="","",(D192*B192+SUM($D193:D$393))/(D192*365))</f>
        <v/>
      </c>
      <c r="T192" s="208"/>
    </row>
    <row r="193" spans="2:20">
      <c r="B193" s="80">
        <v>165</v>
      </c>
      <c r="C193" s="189" t="str">
        <f>流量データ!$R175</f>
        <v/>
      </c>
      <c r="D193" s="189" t="str">
        <f>IF(AND($C193="",発電計画!$E$33=""),"",MAX(0,$C193-発電計画!$E$33))</f>
        <v/>
      </c>
      <c r="E193" s="189" t="str">
        <f>IF($D193="","",IF(発電計画!$E$19&gt;$D193,$D193,発電計画!$E$19))</f>
        <v/>
      </c>
      <c r="F193" s="27" t="str">
        <f>IF(発電計画!$E$30="","",ROUND((発電計画!$E$30*((E193/発電計画!$E$19)^2)/1000),3))</f>
        <v/>
      </c>
      <c r="G193" s="28">
        <f t="shared" si="59"/>
        <v>0.05</v>
      </c>
      <c r="H193" s="27" t="str">
        <f>IF(発電計画!$E$31="","",ROUND((発電計画!$E$31*((E193/発電計画!$E$19)^2)/200),3))</f>
        <v/>
      </c>
      <c r="I193" s="27" t="str">
        <f>IF(発電計画!$E$32="","",ROUND((発電計画!$E$32*((E193/発電計画!$E$19)^2)/1000),3))</f>
        <v/>
      </c>
      <c r="J193" s="28">
        <f t="shared" si="60"/>
        <v>0.5</v>
      </c>
      <c r="K193" s="27">
        <f t="shared" si="57"/>
        <v>0.55000000000000004</v>
      </c>
      <c r="L193" s="27">
        <f>発電計画!$E$15-$K$29</f>
        <v>-0.55000000000000004</v>
      </c>
      <c r="M193" s="27" t="str">
        <f>IF(発電計画!$E$19="","",9.8*発電計画!$E$19*$L193)</f>
        <v/>
      </c>
      <c r="N193" s="27" t="str">
        <f>IF(発電計画!$E$20="","",9.8*発電計画!$E$20*$L193)</f>
        <v/>
      </c>
      <c r="O193" s="206" t="str">
        <f>IF(AND($E193="",発電計画!$E$19=""),"",$E193/発電計画!$E$19)</f>
        <v/>
      </c>
      <c r="P193" s="331" t="str" cm="1">
        <f t="array" ref="P193">IF($O193="","",発電計画!$E$27*_xlfn.IFS($O193&gt;=相対合成効率!$C$14,相対合成効率!$F$14,$O193&gt;=相対合成効率!$C$15,相対合成効率!$F$15,$O193&gt;=相対合成効率!$C$16,相対合成効率!$F$16,TRUE,相対合成効率!$F$17))</f>
        <v/>
      </c>
      <c r="Q193" s="224" t="str">
        <f>IF($O193="","",IF($O193&lt;=発電計画!$E$28,0,9.8*$E193*$L193*$P193))</f>
        <v/>
      </c>
      <c r="R193" s="224" t="str">
        <f t="shared" si="58"/>
        <v/>
      </c>
      <c r="S193" s="207" t="str">
        <f>IF(D193="","",(D193*B193+SUM($D194:D$393))/(D193*365))</f>
        <v/>
      </c>
      <c r="T193" s="208"/>
    </row>
    <row r="194" spans="2:20">
      <c r="B194" s="80">
        <v>166</v>
      </c>
      <c r="C194" s="189" t="str">
        <f>流量データ!$R176</f>
        <v/>
      </c>
      <c r="D194" s="189" t="str">
        <f>IF(AND($C194="",発電計画!$E$33=""),"",MAX(0,$C194-発電計画!$E$33))</f>
        <v/>
      </c>
      <c r="E194" s="189" t="str">
        <f>IF($D194="","",IF(発電計画!$E$19&gt;$D194,$D194,発電計画!$E$19))</f>
        <v/>
      </c>
      <c r="F194" s="27" t="str">
        <f>IF(発電計画!$E$30="","",ROUND((発電計画!$E$30*((E194/発電計画!$E$19)^2)/1000),3))</f>
        <v/>
      </c>
      <c r="G194" s="28">
        <f t="shared" si="59"/>
        <v>0.05</v>
      </c>
      <c r="H194" s="27" t="str">
        <f>IF(発電計画!$E$31="","",ROUND((発電計画!$E$31*((E194/発電計画!$E$19)^2)/200),3))</f>
        <v/>
      </c>
      <c r="I194" s="27" t="str">
        <f>IF(発電計画!$E$32="","",ROUND((発電計画!$E$32*((E194/発電計画!$E$19)^2)/1000),3))</f>
        <v/>
      </c>
      <c r="J194" s="28">
        <f t="shared" si="60"/>
        <v>0.5</v>
      </c>
      <c r="K194" s="27">
        <f t="shared" si="57"/>
        <v>0.55000000000000004</v>
      </c>
      <c r="L194" s="27">
        <f>発電計画!$E$15-$K$29</f>
        <v>-0.55000000000000004</v>
      </c>
      <c r="M194" s="27" t="str">
        <f>IF(発電計画!$E$19="","",9.8*発電計画!$E$19*$L194)</f>
        <v/>
      </c>
      <c r="N194" s="27" t="str">
        <f>IF(発電計画!$E$20="","",9.8*発電計画!$E$20*$L194)</f>
        <v/>
      </c>
      <c r="O194" s="206" t="str">
        <f>IF(AND($E194="",発電計画!$E$19=""),"",$E194/発電計画!$E$19)</f>
        <v/>
      </c>
      <c r="P194" s="331" t="str" cm="1">
        <f t="array" ref="P194">IF($O194="","",発電計画!$E$27*_xlfn.IFS($O194&gt;=相対合成効率!$C$14,相対合成効率!$F$14,$O194&gt;=相対合成効率!$C$15,相対合成効率!$F$15,$O194&gt;=相対合成効率!$C$16,相対合成効率!$F$16,TRUE,相対合成効率!$F$17))</f>
        <v/>
      </c>
      <c r="Q194" s="224" t="str">
        <f>IF($O194="","",IF($O194&lt;=発電計画!$E$28,0,9.8*$E194*$L194*$P194))</f>
        <v/>
      </c>
      <c r="R194" s="224" t="str">
        <f t="shared" si="58"/>
        <v/>
      </c>
      <c r="S194" s="207" t="str">
        <f>IF(D194="","",(D194*B194+SUM($D195:D$393))/(D194*365))</f>
        <v/>
      </c>
      <c r="T194" s="208"/>
    </row>
    <row r="195" spans="2:20">
      <c r="B195" s="80">
        <v>167</v>
      </c>
      <c r="C195" s="189" t="str">
        <f>流量データ!$R177</f>
        <v/>
      </c>
      <c r="D195" s="189" t="str">
        <f>IF(AND($C195="",発電計画!$E$33=""),"",MAX(0,$C195-発電計画!$E$33))</f>
        <v/>
      </c>
      <c r="E195" s="189" t="str">
        <f>IF($D195="","",IF(発電計画!$E$19&gt;$D195,$D195,発電計画!$E$19))</f>
        <v/>
      </c>
      <c r="F195" s="27" t="str">
        <f>IF(発電計画!$E$30="","",ROUND((発電計画!$E$30*((E195/発電計画!$E$19)^2)/1000),3))</f>
        <v/>
      </c>
      <c r="G195" s="28">
        <f t="shared" si="59"/>
        <v>0.05</v>
      </c>
      <c r="H195" s="27" t="str">
        <f>IF(発電計画!$E$31="","",ROUND((発電計画!$E$31*((E195/発電計画!$E$19)^2)/200),3))</f>
        <v/>
      </c>
      <c r="I195" s="27" t="str">
        <f>IF(発電計画!$E$32="","",ROUND((発電計画!$E$32*((E195/発電計画!$E$19)^2)/1000),3))</f>
        <v/>
      </c>
      <c r="J195" s="28">
        <f t="shared" si="60"/>
        <v>0.5</v>
      </c>
      <c r="K195" s="27">
        <f t="shared" si="57"/>
        <v>0.55000000000000004</v>
      </c>
      <c r="L195" s="27">
        <f>発電計画!$E$15-$K$29</f>
        <v>-0.55000000000000004</v>
      </c>
      <c r="M195" s="27" t="str">
        <f>IF(発電計画!$E$19="","",9.8*発電計画!$E$19*$L195)</f>
        <v/>
      </c>
      <c r="N195" s="27" t="str">
        <f>IF(発電計画!$E$20="","",9.8*発電計画!$E$20*$L195)</f>
        <v/>
      </c>
      <c r="O195" s="206" t="str">
        <f>IF(AND($E195="",発電計画!$E$19=""),"",$E195/発電計画!$E$19)</f>
        <v/>
      </c>
      <c r="P195" s="331" t="str" cm="1">
        <f t="array" ref="P195">IF($O195="","",発電計画!$E$27*_xlfn.IFS($O195&gt;=相対合成効率!$C$14,相対合成効率!$F$14,$O195&gt;=相対合成効率!$C$15,相対合成効率!$F$15,$O195&gt;=相対合成効率!$C$16,相対合成効率!$F$16,TRUE,相対合成効率!$F$17))</f>
        <v/>
      </c>
      <c r="Q195" s="224" t="str">
        <f>IF($O195="","",IF($O195&lt;=発電計画!$E$28,0,9.8*$E195*$L195*$P195))</f>
        <v/>
      </c>
      <c r="R195" s="224" t="str">
        <f t="shared" si="58"/>
        <v/>
      </c>
      <c r="S195" s="207" t="str">
        <f>IF(D195="","",(D195*B195+SUM($D196:D$393))/(D195*365))</f>
        <v/>
      </c>
      <c r="T195" s="208"/>
    </row>
    <row r="196" spans="2:20">
      <c r="B196" s="80">
        <v>168</v>
      </c>
      <c r="C196" s="189" t="str">
        <f>流量データ!$R178</f>
        <v/>
      </c>
      <c r="D196" s="189" t="str">
        <f>IF(AND($C196="",発電計画!$E$33=""),"",MAX(0,$C196-発電計画!$E$33))</f>
        <v/>
      </c>
      <c r="E196" s="189" t="str">
        <f>IF($D196="","",IF(発電計画!$E$19&gt;$D196,$D196,発電計画!$E$19))</f>
        <v/>
      </c>
      <c r="F196" s="27" t="str">
        <f>IF(発電計画!$E$30="","",ROUND((発電計画!$E$30*((E196/発電計画!$E$19)^2)/1000),3))</f>
        <v/>
      </c>
      <c r="G196" s="28">
        <f t="shared" si="59"/>
        <v>0.05</v>
      </c>
      <c r="H196" s="27" t="str">
        <f>IF(発電計画!$E$31="","",ROUND((発電計画!$E$31*((E196/発電計画!$E$19)^2)/200),3))</f>
        <v/>
      </c>
      <c r="I196" s="27" t="str">
        <f>IF(発電計画!$E$32="","",ROUND((発電計画!$E$32*((E196/発電計画!$E$19)^2)/1000),3))</f>
        <v/>
      </c>
      <c r="J196" s="28">
        <f t="shared" si="60"/>
        <v>0.5</v>
      </c>
      <c r="K196" s="27">
        <f t="shared" si="57"/>
        <v>0.55000000000000004</v>
      </c>
      <c r="L196" s="27">
        <f>発電計画!$E$15-$K$29</f>
        <v>-0.55000000000000004</v>
      </c>
      <c r="M196" s="27" t="str">
        <f>IF(発電計画!$E$19="","",9.8*発電計画!$E$19*$L196)</f>
        <v/>
      </c>
      <c r="N196" s="27" t="str">
        <f>IF(発電計画!$E$20="","",9.8*発電計画!$E$20*$L196)</f>
        <v/>
      </c>
      <c r="O196" s="206" t="str">
        <f>IF(AND($E196="",発電計画!$E$19=""),"",$E196/発電計画!$E$19)</f>
        <v/>
      </c>
      <c r="P196" s="331" t="str" cm="1">
        <f t="array" ref="P196">IF($O196="","",発電計画!$E$27*_xlfn.IFS($O196&gt;=相対合成効率!$C$14,相対合成効率!$F$14,$O196&gt;=相対合成効率!$C$15,相対合成効率!$F$15,$O196&gt;=相対合成効率!$C$16,相対合成効率!$F$16,TRUE,相対合成効率!$F$17))</f>
        <v/>
      </c>
      <c r="Q196" s="224" t="str">
        <f>IF($O196="","",IF($O196&lt;=発電計画!$E$28,0,9.8*$E196*$L196*$P196))</f>
        <v/>
      </c>
      <c r="R196" s="224" t="str">
        <f t="shared" si="58"/>
        <v/>
      </c>
      <c r="S196" s="207" t="str">
        <f>IF(D196="","",(D196*B196+SUM($D197:D$393))/(D196*365))</f>
        <v/>
      </c>
      <c r="T196" s="208"/>
    </row>
    <row r="197" spans="2:20">
      <c r="B197" s="80">
        <v>169</v>
      </c>
      <c r="C197" s="189" t="str">
        <f>流量データ!$R179</f>
        <v/>
      </c>
      <c r="D197" s="189" t="str">
        <f>IF(AND($C197="",発電計画!$E$33=""),"",MAX(0,$C197-発電計画!$E$33))</f>
        <v/>
      </c>
      <c r="E197" s="189" t="str">
        <f>IF($D197="","",IF(発電計画!$E$19&gt;$D197,$D197,発電計画!$E$19))</f>
        <v/>
      </c>
      <c r="F197" s="27" t="str">
        <f>IF(発電計画!$E$30="","",ROUND((発電計画!$E$30*((E197/発電計画!$E$19)^2)/1000),3))</f>
        <v/>
      </c>
      <c r="G197" s="28">
        <f t="shared" si="59"/>
        <v>0.05</v>
      </c>
      <c r="H197" s="27" t="str">
        <f>IF(発電計画!$E$31="","",ROUND((発電計画!$E$31*((E197/発電計画!$E$19)^2)/200),3))</f>
        <v/>
      </c>
      <c r="I197" s="27" t="str">
        <f>IF(発電計画!$E$32="","",ROUND((発電計画!$E$32*((E197/発電計画!$E$19)^2)/1000),3))</f>
        <v/>
      </c>
      <c r="J197" s="28">
        <f t="shared" si="60"/>
        <v>0.5</v>
      </c>
      <c r="K197" s="27">
        <f t="shared" si="57"/>
        <v>0.55000000000000004</v>
      </c>
      <c r="L197" s="27">
        <f>発電計画!$E$15-$K$29</f>
        <v>-0.55000000000000004</v>
      </c>
      <c r="M197" s="27" t="str">
        <f>IF(発電計画!$E$19="","",9.8*発電計画!$E$19*$L197)</f>
        <v/>
      </c>
      <c r="N197" s="27" t="str">
        <f>IF(発電計画!$E$20="","",9.8*発電計画!$E$20*$L197)</f>
        <v/>
      </c>
      <c r="O197" s="206" t="str">
        <f>IF(AND($E197="",発電計画!$E$19=""),"",$E197/発電計画!$E$19)</f>
        <v/>
      </c>
      <c r="P197" s="331" t="str" cm="1">
        <f t="array" ref="P197">IF($O197="","",発電計画!$E$27*_xlfn.IFS($O197&gt;=相対合成効率!$C$14,相対合成効率!$F$14,$O197&gt;=相対合成効率!$C$15,相対合成効率!$F$15,$O197&gt;=相対合成効率!$C$16,相対合成効率!$F$16,TRUE,相対合成効率!$F$17))</f>
        <v/>
      </c>
      <c r="Q197" s="224" t="str">
        <f>IF($O197="","",IF($O197&lt;=発電計画!$E$28,0,9.8*$E197*$L197*$P197))</f>
        <v/>
      </c>
      <c r="R197" s="224" t="str">
        <f t="shared" si="58"/>
        <v/>
      </c>
      <c r="S197" s="207" t="str">
        <f>IF(D197="","",(D197*B197+SUM($D198:D$393))/(D197*365))</f>
        <v/>
      </c>
      <c r="T197" s="208"/>
    </row>
    <row r="198" spans="2:20">
      <c r="B198" s="80">
        <v>170</v>
      </c>
      <c r="C198" s="189" t="str">
        <f>流量データ!$R180</f>
        <v/>
      </c>
      <c r="D198" s="189" t="str">
        <f>IF(AND($C198="",発電計画!$E$33=""),"",MAX(0,$C198-発電計画!$E$33))</f>
        <v/>
      </c>
      <c r="E198" s="189" t="str">
        <f>IF($D198="","",IF(発電計画!$E$19&gt;$D198,$D198,発電計画!$E$19))</f>
        <v/>
      </c>
      <c r="F198" s="27" t="str">
        <f>IF(発電計画!$E$30="","",ROUND((発電計画!$E$30*((E198/発電計画!$E$19)^2)/1000),3))</f>
        <v/>
      </c>
      <c r="G198" s="28">
        <f t="shared" si="59"/>
        <v>0.05</v>
      </c>
      <c r="H198" s="27" t="str">
        <f>IF(発電計画!$E$31="","",ROUND((発電計画!$E$31*((E198/発電計画!$E$19)^2)/200),3))</f>
        <v/>
      </c>
      <c r="I198" s="27" t="str">
        <f>IF(発電計画!$E$32="","",ROUND((発電計画!$E$32*((E198/発電計画!$E$19)^2)/1000),3))</f>
        <v/>
      </c>
      <c r="J198" s="28">
        <f t="shared" si="60"/>
        <v>0.5</v>
      </c>
      <c r="K198" s="27">
        <f t="shared" si="57"/>
        <v>0.55000000000000004</v>
      </c>
      <c r="L198" s="27">
        <f>発電計画!$E$15-$K$29</f>
        <v>-0.55000000000000004</v>
      </c>
      <c r="M198" s="27" t="str">
        <f>IF(発電計画!$E$19="","",9.8*発電計画!$E$19*$L198)</f>
        <v/>
      </c>
      <c r="N198" s="27" t="str">
        <f>IF(発電計画!$E$20="","",9.8*発電計画!$E$20*$L198)</f>
        <v/>
      </c>
      <c r="O198" s="206" t="str">
        <f>IF(AND($E198="",発電計画!$E$19=""),"",$E198/発電計画!$E$19)</f>
        <v/>
      </c>
      <c r="P198" s="331" t="str" cm="1">
        <f t="array" ref="P198">IF($O198="","",発電計画!$E$27*_xlfn.IFS($O198&gt;=相対合成効率!$C$14,相対合成効率!$F$14,$O198&gt;=相対合成効率!$C$15,相対合成効率!$F$15,$O198&gt;=相対合成効率!$C$16,相対合成効率!$F$16,TRUE,相対合成効率!$F$17))</f>
        <v/>
      </c>
      <c r="Q198" s="224" t="str">
        <f>IF($O198="","",IF($O198&lt;=発電計画!$E$28,0,9.8*$E198*$L198*$P198))</f>
        <v/>
      </c>
      <c r="R198" s="224" t="str">
        <f t="shared" si="58"/>
        <v/>
      </c>
      <c r="S198" s="207" t="str">
        <f>IF(D198="","",(D198*B198+SUM($D199:D$393))/(D198*365))</f>
        <v/>
      </c>
      <c r="T198" s="208"/>
    </row>
    <row r="199" spans="2:20">
      <c r="B199" s="80">
        <v>171</v>
      </c>
      <c r="C199" s="189" t="str">
        <f>流量データ!$R181</f>
        <v/>
      </c>
      <c r="D199" s="189" t="str">
        <f>IF(AND($C199="",発電計画!$E$33=""),"",MAX(0,$C199-発電計画!$E$33))</f>
        <v/>
      </c>
      <c r="E199" s="189" t="str">
        <f>IF($D199="","",IF(発電計画!$E$19&gt;$D199,$D199,発電計画!$E$19))</f>
        <v/>
      </c>
      <c r="F199" s="27" t="str">
        <f>IF(発電計画!$E$30="","",ROUND((発電計画!$E$30*((E199/発電計画!$E$19)^2)/1000),3))</f>
        <v/>
      </c>
      <c r="G199" s="28">
        <f t="shared" si="59"/>
        <v>0.05</v>
      </c>
      <c r="H199" s="27" t="str">
        <f>IF(発電計画!$E$31="","",ROUND((発電計画!$E$31*((E199/発電計画!$E$19)^2)/200),3))</f>
        <v/>
      </c>
      <c r="I199" s="27" t="str">
        <f>IF(発電計画!$E$32="","",ROUND((発電計画!$E$32*((E199/発電計画!$E$19)^2)/1000),3))</f>
        <v/>
      </c>
      <c r="J199" s="28">
        <f t="shared" si="60"/>
        <v>0.5</v>
      </c>
      <c r="K199" s="27">
        <f t="shared" si="57"/>
        <v>0.55000000000000004</v>
      </c>
      <c r="L199" s="27">
        <f>発電計画!$E$15-$K$29</f>
        <v>-0.55000000000000004</v>
      </c>
      <c r="M199" s="27" t="str">
        <f>IF(発電計画!$E$19="","",9.8*発電計画!$E$19*$L199)</f>
        <v/>
      </c>
      <c r="N199" s="27" t="str">
        <f>IF(発電計画!$E$20="","",9.8*発電計画!$E$20*$L199)</f>
        <v/>
      </c>
      <c r="O199" s="206" t="str">
        <f>IF(AND($E199="",発電計画!$E$19=""),"",$E199/発電計画!$E$19)</f>
        <v/>
      </c>
      <c r="P199" s="331" t="str" cm="1">
        <f t="array" ref="P199">IF($O199="","",発電計画!$E$27*_xlfn.IFS($O199&gt;=相対合成効率!$C$14,相対合成効率!$F$14,$O199&gt;=相対合成効率!$C$15,相対合成効率!$F$15,$O199&gt;=相対合成効率!$C$16,相対合成効率!$F$16,TRUE,相対合成効率!$F$17))</f>
        <v/>
      </c>
      <c r="Q199" s="224" t="str">
        <f>IF($O199="","",IF($O199&lt;=発電計画!$E$28,0,9.8*$E199*$L199*$P199))</f>
        <v/>
      </c>
      <c r="R199" s="224" t="str">
        <f t="shared" si="58"/>
        <v/>
      </c>
      <c r="S199" s="207" t="str">
        <f>IF(D199="","",(D199*B199+SUM($D200:D$393))/(D199*365))</f>
        <v/>
      </c>
      <c r="T199" s="208"/>
    </row>
    <row r="200" spans="2:20">
      <c r="B200" s="80">
        <v>172</v>
      </c>
      <c r="C200" s="189" t="str">
        <f>流量データ!$R182</f>
        <v/>
      </c>
      <c r="D200" s="189" t="str">
        <f>IF(AND($C200="",発電計画!$E$33=""),"",MAX(0,$C200-発電計画!$E$33))</f>
        <v/>
      </c>
      <c r="E200" s="189" t="str">
        <f>IF($D200="","",IF(発電計画!$E$19&gt;$D200,$D200,発電計画!$E$19))</f>
        <v/>
      </c>
      <c r="F200" s="27" t="str">
        <f>IF(発電計画!$E$30="","",ROUND((発電計画!$E$30*((E200/発電計画!$E$19)^2)/1000),3))</f>
        <v/>
      </c>
      <c r="G200" s="28">
        <f t="shared" si="59"/>
        <v>0.05</v>
      </c>
      <c r="H200" s="27" t="str">
        <f>IF(発電計画!$E$31="","",ROUND((発電計画!$E$31*((E200/発電計画!$E$19)^2)/200),3))</f>
        <v/>
      </c>
      <c r="I200" s="27" t="str">
        <f>IF(発電計画!$E$32="","",ROUND((発電計画!$E$32*((E200/発電計画!$E$19)^2)/1000),3))</f>
        <v/>
      </c>
      <c r="J200" s="28">
        <f t="shared" si="60"/>
        <v>0.5</v>
      </c>
      <c r="K200" s="27">
        <f t="shared" si="57"/>
        <v>0.55000000000000004</v>
      </c>
      <c r="L200" s="27">
        <f>発電計画!$E$15-$K$29</f>
        <v>-0.55000000000000004</v>
      </c>
      <c r="M200" s="27" t="str">
        <f>IF(発電計画!$E$19="","",9.8*発電計画!$E$19*$L200)</f>
        <v/>
      </c>
      <c r="N200" s="27" t="str">
        <f>IF(発電計画!$E$20="","",9.8*発電計画!$E$20*$L200)</f>
        <v/>
      </c>
      <c r="O200" s="206" t="str">
        <f>IF(AND($E200="",発電計画!$E$19=""),"",$E200/発電計画!$E$19)</f>
        <v/>
      </c>
      <c r="P200" s="331" t="str" cm="1">
        <f t="array" ref="P200">IF($O200="","",発電計画!$E$27*_xlfn.IFS($O200&gt;=相対合成効率!$C$14,相対合成効率!$F$14,$O200&gt;=相対合成効率!$C$15,相対合成効率!$F$15,$O200&gt;=相対合成効率!$C$16,相対合成効率!$F$16,TRUE,相対合成効率!$F$17))</f>
        <v/>
      </c>
      <c r="Q200" s="224" t="str">
        <f>IF($O200="","",IF($O200&lt;=発電計画!$E$28,0,9.8*$E200*$L200*$P200))</f>
        <v/>
      </c>
      <c r="R200" s="224" t="str">
        <f t="shared" si="58"/>
        <v/>
      </c>
      <c r="S200" s="207" t="str">
        <f>IF(D200="","",(D200*B200+SUM($D201:D$393))/(D200*365))</f>
        <v/>
      </c>
      <c r="T200" s="208"/>
    </row>
    <row r="201" spans="2:20">
      <c r="B201" s="80">
        <v>173</v>
      </c>
      <c r="C201" s="189" t="str">
        <f>流量データ!$R183</f>
        <v/>
      </c>
      <c r="D201" s="189" t="str">
        <f>IF(AND($C201="",発電計画!$E$33=""),"",MAX(0,$C201-発電計画!$E$33))</f>
        <v/>
      </c>
      <c r="E201" s="189" t="str">
        <f>IF($D201="","",IF(発電計画!$E$19&gt;$D201,$D201,発電計画!$E$19))</f>
        <v/>
      </c>
      <c r="F201" s="27" t="str">
        <f>IF(発電計画!$E$30="","",ROUND((発電計画!$E$30*((E201/発電計画!$E$19)^2)/1000),3))</f>
        <v/>
      </c>
      <c r="G201" s="28">
        <f t="shared" si="59"/>
        <v>0.05</v>
      </c>
      <c r="H201" s="27" t="str">
        <f>IF(発電計画!$E$31="","",ROUND((発電計画!$E$31*((E201/発電計画!$E$19)^2)/200),3))</f>
        <v/>
      </c>
      <c r="I201" s="27" t="str">
        <f>IF(発電計画!$E$32="","",ROUND((発電計画!$E$32*((E201/発電計画!$E$19)^2)/1000),3))</f>
        <v/>
      </c>
      <c r="J201" s="28">
        <f t="shared" si="60"/>
        <v>0.5</v>
      </c>
      <c r="K201" s="27">
        <f t="shared" si="57"/>
        <v>0.55000000000000004</v>
      </c>
      <c r="L201" s="27">
        <f>発電計画!$E$15-$K$29</f>
        <v>-0.55000000000000004</v>
      </c>
      <c r="M201" s="27" t="str">
        <f>IF(発電計画!$E$19="","",9.8*発電計画!$E$19*$L201)</f>
        <v/>
      </c>
      <c r="N201" s="27" t="str">
        <f>IF(発電計画!$E$20="","",9.8*発電計画!$E$20*$L201)</f>
        <v/>
      </c>
      <c r="O201" s="206" t="str">
        <f>IF(AND($E201="",発電計画!$E$19=""),"",$E201/発電計画!$E$19)</f>
        <v/>
      </c>
      <c r="P201" s="331" t="str" cm="1">
        <f t="array" ref="P201">IF($O201="","",発電計画!$E$27*_xlfn.IFS($O201&gt;=相対合成効率!$C$14,相対合成効率!$F$14,$O201&gt;=相対合成効率!$C$15,相対合成効率!$F$15,$O201&gt;=相対合成効率!$C$16,相対合成効率!$F$16,TRUE,相対合成効率!$F$17))</f>
        <v/>
      </c>
      <c r="Q201" s="224" t="str">
        <f>IF($O201="","",IF($O201&lt;=発電計画!$E$28,0,9.8*$E201*$L201*$P201))</f>
        <v/>
      </c>
      <c r="R201" s="224" t="str">
        <f t="shared" si="58"/>
        <v/>
      </c>
      <c r="S201" s="207" t="str">
        <f>IF(D201="","",(D201*B201+SUM($D202:D$393))/(D201*365))</f>
        <v/>
      </c>
      <c r="T201" s="208"/>
    </row>
    <row r="202" spans="2:20">
      <c r="B202" s="80">
        <v>174</v>
      </c>
      <c r="C202" s="189" t="str">
        <f>流量データ!$R184</f>
        <v/>
      </c>
      <c r="D202" s="189" t="str">
        <f>IF(AND($C202="",発電計画!$E$33=""),"",MAX(0,$C202-発電計画!$E$33))</f>
        <v/>
      </c>
      <c r="E202" s="189" t="str">
        <f>IF($D202="","",IF(発電計画!$E$19&gt;$D202,$D202,発電計画!$E$19))</f>
        <v/>
      </c>
      <c r="F202" s="27" t="str">
        <f>IF(発電計画!$E$30="","",ROUND((発電計画!$E$30*((E202/発電計画!$E$19)^2)/1000),3))</f>
        <v/>
      </c>
      <c r="G202" s="28">
        <f t="shared" si="59"/>
        <v>0.05</v>
      </c>
      <c r="H202" s="27" t="str">
        <f>IF(発電計画!$E$31="","",ROUND((発電計画!$E$31*((E202/発電計画!$E$19)^2)/200),3))</f>
        <v/>
      </c>
      <c r="I202" s="27" t="str">
        <f>IF(発電計画!$E$32="","",ROUND((発電計画!$E$32*((E202/発電計画!$E$19)^2)/1000),3))</f>
        <v/>
      </c>
      <c r="J202" s="28">
        <f t="shared" si="60"/>
        <v>0.5</v>
      </c>
      <c r="K202" s="27">
        <f t="shared" si="57"/>
        <v>0.55000000000000004</v>
      </c>
      <c r="L202" s="27">
        <f>発電計画!$E$15-$K$29</f>
        <v>-0.55000000000000004</v>
      </c>
      <c r="M202" s="27" t="str">
        <f>IF(発電計画!$E$19="","",9.8*発電計画!$E$19*$L202)</f>
        <v/>
      </c>
      <c r="N202" s="27" t="str">
        <f>IF(発電計画!$E$20="","",9.8*発電計画!$E$20*$L202)</f>
        <v/>
      </c>
      <c r="O202" s="206" t="str">
        <f>IF(AND($E202="",発電計画!$E$19=""),"",$E202/発電計画!$E$19)</f>
        <v/>
      </c>
      <c r="P202" s="331" t="str" cm="1">
        <f t="array" ref="P202">IF($O202="","",発電計画!$E$27*_xlfn.IFS($O202&gt;=相対合成効率!$C$14,相対合成効率!$F$14,$O202&gt;=相対合成効率!$C$15,相対合成効率!$F$15,$O202&gt;=相対合成効率!$C$16,相対合成効率!$F$16,TRUE,相対合成効率!$F$17))</f>
        <v/>
      </c>
      <c r="Q202" s="224" t="str">
        <f>IF($O202="","",IF($O202&lt;=発電計画!$E$28,0,9.8*$E202*$L202*$P202))</f>
        <v/>
      </c>
      <c r="R202" s="224" t="str">
        <f t="shared" si="58"/>
        <v/>
      </c>
      <c r="S202" s="207" t="str">
        <f>IF(D202="","",(D202*B202+SUM($D203:D$393))/(D202*365))</f>
        <v/>
      </c>
      <c r="T202" s="208"/>
    </row>
    <row r="203" spans="2:20">
      <c r="B203" s="80">
        <v>175</v>
      </c>
      <c r="C203" s="189" t="str">
        <f>流量データ!$R185</f>
        <v/>
      </c>
      <c r="D203" s="189" t="str">
        <f>IF(AND($C203="",発電計画!$E$33=""),"",MAX(0,$C203-発電計画!$E$33))</f>
        <v/>
      </c>
      <c r="E203" s="189" t="str">
        <f>IF($D203="","",IF(発電計画!$E$19&gt;$D203,$D203,発電計画!$E$19))</f>
        <v/>
      </c>
      <c r="F203" s="27" t="str">
        <f>IF(発電計画!$E$30="","",ROUND((発電計画!$E$30*((E203/発電計画!$E$19)^2)/1000),3))</f>
        <v/>
      </c>
      <c r="G203" s="28">
        <f t="shared" si="59"/>
        <v>0.05</v>
      </c>
      <c r="H203" s="27" t="str">
        <f>IF(発電計画!$E$31="","",ROUND((発電計画!$E$31*((E203/発電計画!$E$19)^2)/200),3))</f>
        <v/>
      </c>
      <c r="I203" s="27" t="str">
        <f>IF(発電計画!$E$32="","",ROUND((発電計画!$E$32*((E203/発電計画!$E$19)^2)/1000),3))</f>
        <v/>
      </c>
      <c r="J203" s="28">
        <f t="shared" si="60"/>
        <v>0.5</v>
      </c>
      <c r="K203" s="27">
        <f t="shared" si="57"/>
        <v>0.55000000000000004</v>
      </c>
      <c r="L203" s="27">
        <f>発電計画!$E$15-$K$29</f>
        <v>-0.55000000000000004</v>
      </c>
      <c r="M203" s="27" t="str">
        <f>IF(発電計画!$E$19="","",9.8*発電計画!$E$19*$L203)</f>
        <v/>
      </c>
      <c r="N203" s="27" t="str">
        <f>IF(発電計画!$E$20="","",9.8*発電計画!$E$20*$L203)</f>
        <v/>
      </c>
      <c r="O203" s="206" t="str">
        <f>IF(AND($E203="",発電計画!$E$19=""),"",$E203/発電計画!$E$19)</f>
        <v/>
      </c>
      <c r="P203" s="331" t="str" cm="1">
        <f t="array" ref="P203">IF($O203="","",発電計画!$E$27*_xlfn.IFS($O203&gt;=相対合成効率!$C$14,相対合成効率!$F$14,$O203&gt;=相対合成効率!$C$15,相対合成効率!$F$15,$O203&gt;=相対合成効率!$C$16,相対合成効率!$F$16,TRUE,相対合成効率!$F$17))</f>
        <v/>
      </c>
      <c r="Q203" s="224" t="str">
        <f>IF($O203="","",IF($O203&lt;=発電計画!$E$28,0,9.8*$E203*$L203*$P203))</f>
        <v/>
      </c>
      <c r="R203" s="224" t="str">
        <f t="shared" si="58"/>
        <v/>
      </c>
      <c r="S203" s="207" t="str">
        <f>IF(D203="","",(D203*B203+SUM($D204:D$393))/(D203*365))</f>
        <v/>
      </c>
      <c r="T203" s="208"/>
    </row>
    <row r="204" spans="2:20">
      <c r="B204" s="80">
        <v>176</v>
      </c>
      <c r="C204" s="189" t="str">
        <f>流量データ!$R186</f>
        <v/>
      </c>
      <c r="D204" s="189" t="str">
        <f>IF(AND($C204="",発電計画!$E$33=""),"",MAX(0,$C204-発電計画!$E$33))</f>
        <v/>
      </c>
      <c r="E204" s="189" t="str">
        <f>IF($D204="","",IF(発電計画!$E$19&gt;$D204,$D204,発電計画!$E$19))</f>
        <v/>
      </c>
      <c r="F204" s="27" t="str">
        <f>IF(発電計画!$E$30="","",ROUND((発電計画!$E$30*((E204/発電計画!$E$19)^2)/1000),3))</f>
        <v/>
      </c>
      <c r="G204" s="28">
        <f t="shared" si="59"/>
        <v>0.05</v>
      </c>
      <c r="H204" s="27" t="str">
        <f>IF(発電計画!$E$31="","",ROUND((発電計画!$E$31*((E204/発電計画!$E$19)^2)/200),3))</f>
        <v/>
      </c>
      <c r="I204" s="27" t="str">
        <f>IF(発電計画!$E$32="","",ROUND((発電計画!$E$32*((E204/発電計画!$E$19)^2)/1000),3))</f>
        <v/>
      </c>
      <c r="J204" s="28">
        <f t="shared" si="60"/>
        <v>0.5</v>
      </c>
      <c r="K204" s="27">
        <f t="shared" si="57"/>
        <v>0.55000000000000004</v>
      </c>
      <c r="L204" s="27">
        <f>発電計画!$E$15-$K$29</f>
        <v>-0.55000000000000004</v>
      </c>
      <c r="M204" s="27" t="str">
        <f>IF(発電計画!$E$19="","",9.8*発電計画!$E$19*$L204)</f>
        <v/>
      </c>
      <c r="N204" s="27" t="str">
        <f>IF(発電計画!$E$20="","",9.8*発電計画!$E$20*$L204)</f>
        <v/>
      </c>
      <c r="O204" s="206" t="str">
        <f>IF(AND($E204="",発電計画!$E$19=""),"",$E204/発電計画!$E$19)</f>
        <v/>
      </c>
      <c r="P204" s="331" t="str" cm="1">
        <f t="array" ref="P204">IF($O204="","",発電計画!$E$27*_xlfn.IFS($O204&gt;=相対合成効率!$C$14,相対合成効率!$F$14,$O204&gt;=相対合成効率!$C$15,相対合成効率!$F$15,$O204&gt;=相対合成効率!$C$16,相対合成効率!$F$16,TRUE,相対合成効率!$F$17))</f>
        <v/>
      </c>
      <c r="Q204" s="224" t="str">
        <f>IF($O204="","",IF($O204&lt;=発電計画!$E$28,0,9.8*$E204*$L204*$P204))</f>
        <v/>
      </c>
      <c r="R204" s="224" t="str">
        <f t="shared" si="58"/>
        <v/>
      </c>
      <c r="S204" s="207" t="str">
        <f>IF(D204="","",(D204*B204+SUM($D205:D$393))/(D204*365))</f>
        <v/>
      </c>
      <c r="T204" s="208"/>
    </row>
    <row r="205" spans="2:20">
      <c r="B205" s="80">
        <v>177</v>
      </c>
      <c r="C205" s="189" t="str">
        <f>流量データ!$R187</f>
        <v/>
      </c>
      <c r="D205" s="189" t="str">
        <f>IF(AND($C205="",発電計画!$E$33=""),"",MAX(0,$C205-発電計画!$E$33))</f>
        <v/>
      </c>
      <c r="E205" s="189" t="str">
        <f>IF($D205="","",IF(発電計画!$E$19&gt;$D205,$D205,発電計画!$E$19))</f>
        <v/>
      </c>
      <c r="F205" s="27" t="str">
        <f>IF(発電計画!$E$30="","",ROUND((発電計画!$E$30*((E205/発電計画!$E$19)^2)/1000),3))</f>
        <v/>
      </c>
      <c r="G205" s="28">
        <f t="shared" si="59"/>
        <v>0.05</v>
      </c>
      <c r="H205" s="27" t="str">
        <f>IF(発電計画!$E$31="","",ROUND((発電計画!$E$31*((E205/発電計画!$E$19)^2)/200),3))</f>
        <v/>
      </c>
      <c r="I205" s="27" t="str">
        <f>IF(発電計画!$E$32="","",ROUND((発電計画!$E$32*((E205/発電計画!$E$19)^2)/1000),3))</f>
        <v/>
      </c>
      <c r="J205" s="28">
        <f t="shared" si="60"/>
        <v>0.5</v>
      </c>
      <c r="K205" s="27">
        <f t="shared" si="57"/>
        <v>0.55000000000000004</v>
      </c>
      <c r="L205" s="27">
        <f>発電計画!$E$15-$K$29</f>
        <v>-0.55000000000000004</v>
      </c>
      <c r="M205" s="27" t="str">
        <f>IF(発電計画!$E$19="","",9.8*発電計画!$E$19*$L205)</f>
        <v/>
      </c>
      <c r="N205" s="27" t="str">
        <f>IF(発電計画!$E$20="","",9.8*発電計画!$E$20*$L205)</f>
        <v/>
      </c>
      <c r="O205" s="206" t="str">
        <f>IF(AND($E205="",発電計画!$E$19=""),"",$E205/発電計画!$E$19)</f>
        <v/>
      </c>
      <c r="P205" s="331" t="str" cm="1">
        <f t="array" ref="P205">IF($O205="","",発電計画!$E$27*_xlfn.IFS($O205&gt;=相対合成効率!$C$14,相対合成効率!$F$14,$O205&gt;=相対合成効率!$C$15,相対合成効率!$F$15,$O205&gt;=相対合成効率!$C$16,相対合成効率!$F$16,TRUE,相対合成効率!$F$17))</f>
        <v/>
      </c>
      <c r="Q205" s="224" t="str">
        <f>IF($O205="","",IF($O205&lt;=発電計画!$E$28,0,9.8*$E205*$L205*$P205))</f>
        <v/>
      </c>
      <c r="R205" s="224" t="str">
        <f t="shared" si="58"/>
        <v/>
      </c>
      <c r="S205" s="207" t="str">
        <f>IF(D205="","",(D205*B205+SUM($D206:D$393))/(D205*365))</f>
        <v/>
      </c>
      <c r="T205" s="208"/>
    </row>
    <row r="206" spans="2:20">
      <c r="B206" s="80">
        <v>178</v>
      </c>
      <c r="C206" s="189" t="str">
        <f>流量データ!$R188</f>
        <v/>
      </c>
      <c r="D206" s="189" t="str">
        <f>IF(AND($C206="",発電計画!$E$33=""),"",MAX(0,$C206-発電計画!$E$33))</f>
        <v/>
      </c>
      <c r="E206" s="189" t="str">
        <f>IF($D206="","",IF(発電計画!$E$19&gt;$D206,$D206,発電計画!$E$19))</f>
        <v/>
      </c>
      <c r="F206" s="27" t="str">
        <f>IF(発電計画!$E$30="","",ROUND((発電計画!$E$30*((E206/発電計画!$E$19)^2)/1000),3))</f>
        <v/>
      </c>
      <c r="G206" s="28">
        <f t="shared" si="59"/>
        <v>0.05</v>
      </c>
      <c r="H206" s="27" t="str">
        <f>IF(発電計画!$E$31="","",ROUND((発電計画!$E$31*((E206/発電計画!$E$19)^2)/200),3))</f>
        <v/>
      </c>
      <c r="I206" s="27" t="str">
        <f>IF(発電計画!$E$32="","",ROUND((発電計画!$E$32*((E206/発電計画!$E$19)^2)/1000),3))</f>
        <v/>
      </c>
      <c r="J206" s="28">
        <f t="shared" si="60"/>
        <v>0.5</v>
      </c>
      <c r="K206" s="27">
        <f t="shared" si="57"/>
        <v>0.55000000000000004</v>
      </c>
      <c r="L206" s="27">
        <f>発電計画!$E$15-$K$29</f>
        <v>-0.55000000000000004</v>
      </c>
      <c r="M206" s="27" t="str">
        <f>IF(発電計画!$E$19="","",9.8*発電計画!$E$19*$L206)</f>
        <v/>
      </c>
      <c r="N206" s="27" t="str">
        <f>IF(発電計画!$E$20="","",9.8*発電計画!$E$20*$L206)</f>
        <v/>
      </c>
      <c r="O206" s="206" t="str">
        <f>IF(AND($E206="",発電計画!$E$19=""),"",$E206/発電計画!$E$19)</f>
        <v/>
      </c>
      <c r="P206" s="331" t="str" cm="1">
        <f t="array" ref="P206">IF($O206="","",発電計画!$E$27*_xlfn.IFS($O206&gt;=相対合成効率!$C$14,相対合成効率!$F$14,$O206&gt;=相対合成効率!$C$15,相対合成効率!$F$15,$O206&gt;=相対合成効率!$C$16,相対合成効率!$F$16,TRUE,相対合成効率!$F$17))</f>
        <v/>
      </c>
      <c r="Q206" s="224" t="str">
        <f>IF($O206="","",IF($O206&lt;=発電計画!$E$28,0,9.8*$E206*$L206*$P206))</f>
        <v/>
      </c>
      <c r="R206" s="224" t="str">
        <f t="shared" si="58"/>
        <v/>
      </c>
      <c r="S206" s="207" t="str">
        <f>IF(D206="","",(D206*B206+SUM($D207:D$393))/(D206*365))</f>
        <v/>
      </c>
      <c r="T206" s="208"/>
    </row>
    <row r="207" spans="2:20">
      <c r="B207" s="80">
        <v>179</v>
      </c>
      <c r="C207" s="189" t="str">
        <f>流量データ!$R189</f>
        <v/>
      </c>
      <c r="D207" s="189" t="str">
        <f>IF(AND($C207="",発電計画!$E$33=""),"",MAX(0,$C207-発電計画!$E$33))</f>
        <v/>
      </c>
      <c r="E207" s="189" t="str">
        <f>IF($D207="","",IF(発電計画!$E$19&gt;$D207,$D207,発電計画!$E$19))</f>
        <v/>
      </c>
      <c r="F207" s="27" t="str">
        <f>IF(発電計画!$E$30="","",ROUND((発電計画!$E$30*((E207/発電計画!$E$19)^2)/1000),3))</f>
        <v/>
      </c>
      <c r="G207" s="28">
        <f t="shared" si="59"/>
        <v>0.05</v>
      </c>
      <c r="H207" s="27" t="str">
        <f>IF(発電計画!$E$31="","",ROUND((発電計画!$E$31*((E207/発電計画!$E$19)^2)/200),3))</f>
        <v/>
      </c>
      <c r="I207" s="27" t="str">
        <f>IF(発電計画!$E$32="","",ROUND((発電計画!$E$32*((E207/発電計画!$E$19)^2)/1000),3))</f>
        <v/>
      </c>
      <c r="J207" s="28">
        <f t="shared" si="60"/>
        <v>0.5</v>
      </c>
      <c r="K207" s="27">
        <f t="shared" si="57"/>
        <v>0.55000000000000004</v>
      </c>
      <c r="L207" s="27">
        <f>発電計画!$E$15-$K$29</f>
        <v>-0.55000000000000004</v>
      </c>
      <c r="M207" s="27" t="str">
        <f>IF(発電計画!$E$19="","",9.8*発電計画!$E$19*$L207)</f>
        <v/>
      </c>
      <c r="N207" s="27" t="str">
        <f>IF(発電計画!$E$20="","",9.8*発電計画!$E$20*$L207)</f>
        <v/>
      </c>
      <c r="O207" s="206" t="str">
        <f>IF(AND($E207="",発電計画!$E$19=""),"",$E207/発電計画!$E$19)</f>
        <v/>
      </c>
      <c r="P207" s="331" t="str" cm="1">
        <f t="array" ref="P207">IF($O207="","",発電計画!$E$27*_xlfn.IFS($O207&gt;=相対合成効率!$C$14,相対合成効率!$F$14,$O207&gt;=相対合成効率!$C$15,相対合成効率!$F$15,$O207&gt;=相対合成効率!$C$16,相対合成効率!$F$16,TRUE,相対合成効率!$F$17))</f>
        <v/>
      </c>
      <c r="Q207" s="224" t="str">
        <f>IF($O207="","",IF($O207&lt;=発電計画!$E$28,0,9.8*$E207*$L207*$P207))</f>
        <v/>
      </c>
      <c r="R207" s="224" t="str">
        <f t="shared" si="58"/>
        <v/>
      </c>
      <c r="S207" s="207" t="str">
        <f>IF(D207="","",(D207*B207+SUM($D208:D$393))/(D207*365))</f>
        <v/>
      </c>
      <c r="T207" s="208"/>
    </row>
    <row r="208" spans="2:20">
      <c r="B208" s="80">
        <v>180</v>
      </c>
      <c r="C208" s="189" t="str">
        <f>流量データ!$R190</f>
        <v/>
      </c>
      <c r="D208" s="189" t="str">
        <f>IF(AND($C208="",発電計画!$E$33=""),"",MAX(0,$C208-発電計画!$E$33))</f>
        <v/>
      </c>
      <c r="E208" s="189" t="str">
        <f>IF($D208="","",IF(発電計画!$E$19&gt;$D208,$D208,発電計画!$E$19))</f>
        <v/>
      </c>
      <c r="F208" s="27" t="str">
        <f>IF(発電計画!$E$30="","",ROUND((発電計画!$E$30*((E208/発電計画!$E$19)^2)/1000),3))</f>
        <v/>
      </c>
      <c r="G208" s="28">
        <f t="shared" si="59"/>
        <v>0.05</v>
      </c>
      <c r="H208" s="27" t="str">
        <f>IF(発電計画!$E$31="","",ROUND((発電計画!$E$31*((E208/発電計画!$E$19)^2)/200),3))</f>
        <v/>
      </c>
      <c r="I208" s="27" t="str">
        <f>IF(発電計画!$E$32="","",ROUND((発電計画!$E$32*((E208/発電計画!$E$19)^2)/1000),3))</f>
        <v/>
      </c>
      <c r="J208" s="28">
        <f t="shared" si="60"/>
        <v>0.5</v>
      </c>
      <c r="K208" s="27">
        <f t="shared" si="57"/>
        <v>0.55000000000000004</v>
      </c>
      <c r="L208" s="27">
        <f>発電計画!$E$15-$K$29</f>
        <v>-0.55000000000000004</v>
      </c>
      <c r="M208" s="27" t="str">
        <f>IF(発電計画!$E$19="","",9.8*発電計画!$E$19*$L208)</f>
        <v/>
      </c>
      <c r="N208" s="27" t="str">
        <f>IF(発電計画!$E$20="","",9.8*発電計画!$E$20*$L208)</f>
        <v/>
      </c>
      <c r="O208" s="206" t="str">
        <f>IF(AND($E208="",発電計画!$E$19=""),"",$E208/発電計画!$E$19)</f>
        <v/>
      </c>
      <c r="P208" s="331" t="str" cm="1">
        <f t="array" ref="P208">IF($O208="","",発電計画!$E$27*_xlfn.IFS($O208&gt;=相対合成効率!$C$14,相対合成効率!$F$14,$O208&gt;=相対合成効率!$C$15,相対合成効率!$F$15,$O208&gt;=相対合成効率!$C$16,相対合成効率!$F$16,TRUE,相対合成効率!$F$17))</f>
        <v/>
      </c>
      <c r="Q208" s="224" t="str">
        <f>IF($O208="","",IF($O208&lt;=発電計画!$E$28,0,9.8*$E208*$L208*$P208))</f>
        <v/>
      </c>
      <c r="R208" s="224" t="str">
        <f t="shared" si="58"/>
        <v/>
      </c>
      <c r="S208" s="207" t="str">
        <f>IF(D208="","",(D208*B208+SUM($D209:D$393))/(D208*365))</f>
        <v/>
      </c>
      <c r="T208" s="208"/>
    </row>
    <row r="209" spans="2:20">
      <c r="B209" s="80">
        <v>181</v>
      </c>
      <c r="C209" s="189" t="str">
        <f>流量データ!$R191</f>
        <v/>
      </c>
      <c r="D209" s="189" t="str">
        <f>IF(AND($C209="",発電計画!$E$33=""),"",MAX(0,$C209-発電計画!$E$33))</f>
        <v/>
      </c>
      <c r="E209" s="189" t="str">
        <f>IF($D209="","",IF(発電計画!$E$19&gt;$D209,$D209,発電計画!$E$19))</f>
        <v/>
      </c>
      <c r="F209" s="27" t="str">
        <f>IF(発電計画!$E$30="","",ROUND((発電計画!$E$30*((E209/発電計画!$E$19)^2)/1000),3))</f>
        <v/>
      </c>
      <c r="G209" s="28">
        <f t="shared" si="59"/>
        <v>0.05</v>
      </c>
      <c r="H209" s="27" t="str">
        <f>IF(発電計画!$E$31="","",ROUND((発電計画!$E$31*((E209/発電計画!$E$19)^2)/200),3))</f>
        <v/>
      </c>
      <c r="I209" s="27" t="str">
        <f>IF(発電計画!$E$32="","",ROUND((発電計画!$E$32*((E209/発電計画!$E$19)^2)/1000),3))</f>
        <v/>
      </c>
      <c r="J209" s="28">
        <f t="shared" si="60"/>
        <v>0.5</v>
      </c>
      <c r="K209" s="27">
        <f t="shared" si="57"/>
        <v>0.55000000000000004</v>
      </c>
      <c r="L209" s="27">
        <f>発電計画!$E$15-$K$29</f>
        <v>-0.55000000000000004</v>
      </c>
      <c r="M209" s="27" t="str">
        <f>IF(発電計画!$E$19="","",9.8*発電計画!$E$19*$L209)</f>
        <v/>
      </c>
      <c r="N209" s="27" t="str">
        <f>IF(発電計画!$E$20="","",9.8*発電計画!$E$20*$L209)</f>
        <v/>
      </c>
      <c r="O209" s="206" t="str">
        <f>IF(AND($E209="",発電計画!$E$19=""),"",$E209/発電計画!$E$19)</f>
        <v/>
      </c>
      <c r="P209" s="331" t="str" cm="1">
        <f t="array" ref="P209">IF($O209="","",発電計画!$E$27*_xlfn.IFS($O209&gt;=相対合成効率!$C$14,相対合成効率!$F$14,$O209&gt;=相対合成効率!$C$15,相対合成効率!$F$15,$O209&gt;=相対合成効率!$C$16,相対合成効率!$F$16,TRUE,相対合成効率!$F$17))</f>
        <v/>
      </c>
      <c r="Q209" s="224" t="str">
        <f>IF($O209="","",IF($O209&lt;=発電計画!$E$28,0,9.8*$E209*$L209*$P209))</f>
        <v/>
      </c>
      <c r="R209" s="224" t="str">
        <f t="shared" si="58"/>
        <v/>
      </c>
      <c r="S209" s="207" t="str">
        <f>IF(D209="","",(D209*B209+SUM($D210:D$393))/(D209*365))</f>
        <v/>
      </c>
      <c r="T209" s="208"/>
    </row>
    <row r="210" spans="2:20">
      <c r="B210" s="80">
        <v>182</v>
      </c>
      <c r="C210" s="189" t="str">
        <f>流量データ!$R192</f>
        <v/>
      </c>
      <c r="D210" s="189" t="str">
        <f>IF(AND($C210="",発電計画!$E$33=""),"",MAX(0,$C210-発電計画!$E$33))</f>
        <v/>
      </c>
      <c r="E210" s="189" t="str">
        <f>IF($D210="","",IF(発電計画!$E$19&gt;$D210,$D210,発電計画!$E$19))</f>
        <v/>
      </c>
      <c r="F210" s="27" t="str">
        <f>IF(発電計画!$E$30="","",ROUND((発電計画!$E$30*((E210/発電計画!$E$19)^2)/1000),3))</f>
        <v/>
      </c>
      <c r="G210" s="28">
        <f t="shared" si="59"/>
        <v>0.05</v>
      </c>
      <c r="H210" s="27" t="str">
        <f>IF(発電計画!$E$31="","",ROUND((発電計画!$E$31*((E210/発電計画!$E$19)^2)/200),3))</f>
        <v/>
      </c>
      <c r="I210" s="27" t="str">
        <f>IF(発電計画!$E$32="","",ROUND((発電計画!$E$32*((E210/発電計画!$E$19)^2)/1000),3))</f>
        <v/>
      </c>
      <c r="J210" s="28">
        <f t="shared" si="60"/>
        <v>0.5</v>
      </c>
      <c r="K210" s="27">
        <f t="shared" si="57"/>
        <v>0.55000000000000004</v>
      </c>
      <c r="L210" s="27">
        <f>発電計画!$E$15-$K$29</f>
        <v>-0.55000000000000004</v>
      </c>
      <c r="M210" s="27" t="str">
        <f>IF(発電計画!$E$19="","",9.8*発電計画!$E$19*$L210)</f>
        <v/>
      </c>
      <c r="N210" s="27" t="str">
        <f>IF(発電計画!$E$20="","",9.8*発電計画!$E$20*$L210)</f>
        <v/>
      </c>
      <c r="O210" s="206" t="str">
        <f>IF(AND($E210="",発電計画!$E$19=""),"",$E210/発電計画!$E$19)</f>
        <v/>
      </c>
      <c r="P210" s="331" t="str" cm="1">
        <f t="array" ref="P210">IF($O210="","",発電計画!$E$27*_xlfn.IFS($O210&gt;=相対合成効率!$C$14,相対合成効率!$F$14,$O210&gt;=相対合成効率!$C$15,相対合成効率!$F$15,$O210&gt;=相対合成効率!$C$16,相対合成効率!$F$16,TRUE,相対合成効率!$F$17))</f>
        <v/>
      </c>
      <c r="Q210" s="224" t="str">
        <f>IF($O210="","",IF($O210&lt;=発電計画!$E$28,0,9.8*$E210*$L210*$P210))</f>
        <v/>
      </c>
      <c r="R210" s="224" t="str">
        <f t="shared" si="58"/>
        <v/>
      </c>
      <c r="S210" s="207" t="str">
        <f>IF(D210="","",(D210*B210+SUM($D211:D$393))/(D210*365))</f>
        <v/>
      </c>
      <c r="T210" s="208"/>
    </row>
    <row r="211" spans="2:20">
      <c r="B211" s="80">
        <v>183</v>
      </c>
      <c r="C211" s="189" t="str">
        <f>流量データ!$R193</f>
        <v/>
      </c>
      <c r="D211" s="189" t="str">
        <f>IF(AND($C211="",発電計画!$E$33=""),"",MAX(0,$C211-発電計画!$E$33))</f>
        <v/>
      </c>
      <c r="E211" s="189" t="str">
        <f>IF($D211="","",IF(発電計画!$E$19&gt;$D211,$D211,発電計画!$E$19))</f>
        <v/>
      </c>
      <c r="F211" s="27" t="str">
        <f>IF(発電計画!$E$30="","",ROUND((発電計画!$E$30*((E211/発電計画!$E$19)^2)/1000),3))</f>
        <v/>
      </c>
      <c r="G211" s="28">
        <f t="shared" si="59"/>
        <v>0.05</v>
      </c>
      <c r="H211" s="27" t="str">
        <f>IF(発電計画!$E$31="","",ROUND((発電計画!$E$31*((E211/発電計画!$E$19)^2)/200),3))</f>
        <v/>
      </c>
      <c r="I211" s="27" t="str">
        <f>IF(発電計画!$E$32="","",ROUND((発電計画!$E$32*((E211/発電計画!$E$19)^2)/1000),3))</f>
        <v/>
      </c>
      <c r="J211" s="28">
        <f t="shared" si="60"/>
        <v>0.5</v>
      </c>
      <c r="K211" s="27">
        <f t="shared" si="57"/>
        <v>0.55000000000000004</v>
      </c>
      <c r="L211" s="27">
        <f>発電計画!$E$15-$K$29</f>
        <v>-0.55000000000000004</v>
      </c>
      <c r="M211" s="27" t="str">
        <f>IF(発電計画!$E$19="","",9.8*発電計画!$E$19*$L211)</f>
        <v/>
      </c>
      <c r="N211" s="27" t="str">
        <f>IF(発電計画!$E$20="","",9.8*発電計画!$E$20*$L211)</f>
        <v/>
      </c>
      <c r="O211" s="206" t="str">
        <f>IF(AND($E211="",発電計画!$E$19=""),"",$E211/発電計画!$E$19)</f>
        <v/>
      </c>
      <c r="P211" s="331" t="str" cm="1">
        <f t="array" ref="P211">IF($O211="","",発電計画!$E$27*_xlfn.IFS($O211&gt;=相対合成効率!$C$14,相対合成効率!$F$14,$O211&gt;=相対合成効率!$C$15,相対合成効率!$F$15,$O211&gt;=相対合成効率!$C$16,相対合成効率!$F$16,TRUE,相対合成効率!$F$17))</f>
        <v/>
      </c>
      <c r="Q211" s="224" t="str">
        <f>IF($O211="","",IF($O211&lt;=発電計画!$E$28,0,9.8*$E211*$L211*$P211))</f>
        <v/>
      </c>
      <c r="R211" s="224" t="str">
        <f t="shared" si="58"/>
        <v/>
      </c>
      <c r="S211" s="207" t="str">
        <f>IF(D211="","",(D211*B211+SUM($D212:D$393))/(D211*365))</f>
        <v/>
      </c>
      <c r="T211" s="208"/>
    </row>
    <row r="212" spans="2:20">
      <c r="B212" s="80">
        <v>184</v>
      </c>
      <c r="C212" s="189" t="str">
        <f>流量データ!$R194</f>
        <v/>
      </c>
      <c r="D212" s="189" t="str">
        <f>IF(AND($C212="",発電計画!$E$33=""),"",MAX(0,$C212-発電計画!$E$33))</f>
        <v/>
      </c>
      <c r="E212" s="189" t="str">
        <f>IF($D212="","",IF(発電計画!$E$19&gt;$D212,$D212,発電計画!$E$19))</f>
        <v/>
      </c>
      <c r="F212" s="27" t="str">
        <f>IF(発電計画!$E$30="","",ROUND((発電計画!$E$30*((E212/発電計画!$E$19)^2)/1000),3))</f>
        <v/>
      </c>
      <c r="G212" s="28">
        <f t="shared" si="59"/>
        <v>0.05</v>
      </c>
      <c r="H212" s="27" t="str">
        <f>IF(発電計画!$E$31="","",ROUND((発電計画!$E$31*((E212/発電計画!$E$19)^2)/200),3))</f>
        <v/>
      </c>
      <c r="I212" s="27" t="str">
        <f>IF(発電計画!$E$32="","",ROUND((発電計画!$E$32*((E212/発電計画!$E$19)^2)/1000),3))</f>
        <v/>
      </c>
      <c r="J212" s="28">
        <f t="shared" si="60"/>
        <v>0.5</v>
      </c>
      <c r="K212" s="27">
        <f t="shared" si="57"/>
        <v>0.55000000000000004</v>
      </c>
      <c r="L212" s="27">
        <f>発電計画!$E$15-$K$29</f>
        <v>-0.55000000000000004</v>
      </c>
      <c r="M212" s="27" t="str">
        <f>IF(発電計画!$E$19="","",9.8*発電計画!$E$19*$L212)</f>
        <v/>
      </c>
      <c r="N212" s="27" t="str">
        <f>IF(発電計画!$E$20="","",9.8*発電計画!$E$20*$L212)</f>
        <v/>
      </c>
      <c r="O212" s="206" t="str">
        <f>IF(AND($E212="",発電計画!$E$19=""),"",$E212/発電計画!$E$19)</f>
        <v/>
      </c>
      <c r="P212" s="331" t="str" cm="1">
        <f t="array" ref="P212">IF($O212="","",発電計画!$E$27*_xlfn.IFS($O212&gt;=相対合成効率!$C$14,相対合成効率!$F$14,$O212&gt;=相対合成効率!$C$15,相対合成効率!$F$15,$O212&gt;=相対合成効率!$C$16,相対合成効率!$F$16,TRUE,相対合成効率!$F$17))</f>
        <v/>
      </c>
      <c r="Q212" s="224" t="str">
        <f>IF($O212="","",IF($O212&lt;=発電計画!$E$28,0,9.8*$E212*$L212*$P212))</f>
        <v/>
      </c>
      <c r="R212" s="224" t="str">
        <f t="shared" si="58"/>
        <v/>
      </c>
      <c r="S212" s="207" t="str">
        <f>IF(D212="","",(D212*B212+SUM($D213:D$393))/(D212*365))</f>
        <v/>
      </c>
      <c r="T212" s="208"/>
    </row>
    <row r="213" spans="2:20">
      <c r="B213" s="80">
        <v>185</v>
      </c>
      <c r="C213" s="189" t="str">
        <f>流量データ!$R195</f>
        <v/>
      </c>
      <c r="D213" s="189" t="str">
        <f>IF(AND($C213="",発電計画!$E$33=""),"",MAX(0,$C213-発電計画!$E$33))</f>
        <v/>
      </c>
      <c r="E213" s="189" t="str">
        <f>IF($D213="","",IF(発電計画!$E$19&gt;$D213,$D213,発電計画!$E$19))</f>
        <v/>
      </c>
      <c r="F213" s="27" t="str">
        <f>IF(発電計画!$E$30="","",ROUND((発電計画!$E$30*((E213/発電計画!$E$19)^2)/1000),3))</f>
        <v/>
      </c>
      <c r="G213" s="28">
        <f t="shared" si="59"/>
        <v>0.05</v>
      </c>
      <c r="H213" s="27" t="str">
        <f>IF(発電計画!$E$31="","",ROUND((発電計画!$E$31*((E213/発電計画!$E$19)^2)/200),3))</f>
        <v/>
      </c>
      <c r="I213" s="27" t="str">
        <f>IF(発電計画!$E$32="","",ROUND((発電計画!$E$32*((E213/発電計画!$E$19)^2)/1000),3))</f>
        <v/>
      </c>
      <c r="J213" s="28">
        <f t="shared" si="60"/>
        <v>0.5</v>
      </c>
      <c r="K213" s="27">
        <f t="shared" si="57"/>
        <v>0.55000000000000004</v>
      </c>
      <c r="L213" s="27">
        <f>発電計画!$E$15-$K$29</f>
        <v>-0.55000000000000004</v>
      </c>
      <c r="M213" s="27" t="str">
        <f>IF(発電計画!$E$19="","",9.8*発電計画!$E$19*$L213)</f>
        <v/>
      </c>
      <c r="N213" s="27" t="str">
        <f>IF(発電計画!$E$20="","",9.8*発電計画!$E$20*$L213)</f>
        <v/>
      </c>
      <c r="O213" s="206" t="str">
        <f>IF(AND($E213="",発電計画!$E$19=""),"",$E213/発電計画!$E$19)</f>
        <v/>
      </c>
      <c r="P213" s="331" t="str" cm="1">
        <f t="array" ref="P213">IF($O213="","",発電計画!$E$27*_xlfn.IFS($O213&gt;=相対合成効率!$C$14,相対合成効率!$F$14,$O213&gt;=相対合成効率!$C$15,相対合成効率!$F$15,$O213&gt;=相対合成効率!$C$16,相対合成効率!$F$16,TRUE,相対合成効率!$F$17))</f>
        <v/>
      </c>
      <c r="Q213" s="224" t="str">
        <f>IF($O213="","",IF($O213&lt;=発電計画!$E$28,0,9.8*$E213*$L213*$P213))</f>
        <v/>
      </c>
      <c r="R213" s="224" t="str">
        <f t="shared" si="58"/>
        <v/>
      </c>
      <c r="S213" s="207" t="str">
        <f>IF(D213="","",(D213*B213+SUM($D214:D$393))/(D213*365))</f>
        <v/>
      </c>
      <c r="T213" s="208"/>
    </row>
    <row r="214" spans="2:20">
      <c r="B214" s="80">
        <v>186</v>
      </c>
      <c r="C214" s="189" t="str">
        <f>流量データ!$R196</f>
        <v/>
      </c>
      <c r="D214" s="189" t="str">
        <f>IF(AND($C214="",発電計画!$E$33=""),"",MAX(0,$C214-発電計画!$E$33))</f>
        <v/>
      </c>
      <c r="E214" s="189" t="str">
        <f>IF($D214="","",IF(発電計画!$E$19&gt;$D214,$D214,発電計画!$E$19))</f>
        <v/>
      </c>
      <c r="F214" s="27" t="str">
        <f>IF(発電計画!$E$30="","",ROUND((発電計画!$E$30*((E214/発電計画!$E$19)^2)/1000),3))</f>
        <v/>
      </c>
      <c r="G214" s="28">
        <f t="shared" si="59"/>
        <v>0.05</v>
      </c>
      <c r="H214" s="27" t="str">
        <f>IF(発電計画!$E$31="","",ROUND((発電計画!$E$31*((E214/発電計画!$E$19)^2)/200),3))</f>
        <v/>
      </c>
      <c r="I214" s="27" t="str">
        <f>IF(発電計画!$E$32="","",ROUND((発電計画!$E$32*((E214/発電計画!$E$19)^2)/1000),3))</f>
        <v/>
      </c>
      <c r="J214" s="28">
        <f t="shared" si="60"/>
        <v>0.5</v>
      </c>
      <c r="K214" s="27">
        <f t="shared" si="57"/>
        <v>0.55000000000000004</v>
      </c>
      <c r="L214" s="27">
        <f>発電計画!$E$15-$K$29</f>
        <v>-0.55000000000000004</v>
      </c>
      <c r="M214" s="27" t="str">
        <f>IF(発電計画!$E$19="","",9.8*発電計画!$E$19*$L214)</f>
        <v/>
      </c>
      <c r="N214" s="27" t="str">
        <f>IF(発電計画!$E$20="","",9.8*発電計画!$E$20*$L214)</f>
        <v/>
      </c>
      <c r="O214" s="206" t="str">
        <f>IF(AND($E214="",発電計画!$E$19=""),"",$E214/発電計画!$E$19)</f>
        <v/>
      </c>
      <c r="P214" s="331" t="str" cm="1">
        <f t="array" ref="P214">IF($O214="","",発電計画!$E$27*_xlfn.IFS($O214&gt;=相対合成効率!$C$14,相対合成効率!$F$14,$O214&gt;=相対合成効率!$C$15,相対合成効率!$F$15,$O214&gt;=相対合成効率!$C$16,相対合成効率!$F$16,TRUE,相対合成効率!$F$17))</f>
        <v/>
      </c>
      <c r="Q214" s="224" t="str">
        <f>IF($O214="","",IF($O214&lt;=発電計画!$E$28,0,9.8*$E214*$L214*$P214))</f>
        <v/>
      </c>
      <c r="R214" s="224" t="str">
        <f t="shared" si="58"/>
        <v/>
      </c>
      <c r="S214" s="207" t="str">
        <f>IF(D214="","",(D214*B214+SUM($D215:D$393))/(D214*365))</f>
        <v/>
      </c>
      <c r="T214" s="208"/>
    </row>
    <row r="215" spans="2:20">
      <c r="B215" s="80">
        <v>187</v>
      </c>
      <c r="C215" s="189" t="str">
        <f>流量データ!$R197</f>
        <v/>
      </c>
      <c r="D215" s="189" t="str">
        <f>IF(AND($C215="",発電計画!$E$33=""),"",MAX(0,$C215-発電計画!$E$33))</f>
        <v/>
      </c>
      <c r="E215" s="189" t="str">
        <f>IF($D215="","",IF(発電計画!$E$19&gt;$D215,$D215,発電計画!$E$19))</f>
        <v/>
      </c>
      <c r="F215" s="27" t="str">
        <f>IF(発電計画!$E$30="","",ROUND((発電計画!$E$30*((E215/発電計画!$E$19)^2)/1000),3))</f>
        <v/>
      </c>
      <c r="G215" s="28">
        <f t="shared" si="59"/>
        <v>0.05</v>
      </c>
      <c r="H215" s="27" t="str">
        <f>IF(発電計画!$E$31="","",ROUND((発電計画!$E$31*((E215/発電計画!$E$19)^2)/200),3))</f>
        <v/>
      </c>
      <c r="I215" s="27" t="str">
        <f>IF(発電計画!$E$32="","",ROUND((発電計画!$E$32*((E215/発電計画!$E$19)^2)/1000),3))</f>
        <v/>
      </c>
      <c r="J215" s="28">
        <f t="shared" si="60"/>
        <v>0.5</v>
      </c>
      <c r="K215" s="27">
        <f t="shared" si="57"/>
        <v>0.55000000000000004</v>
      </c>
      <c r="L215" s="27">
        <f>発電計画!$E$15-$K$29</f>
        <v>-0.55000000000000004</v>
      </c>
      <c r="M215" s="27" t="str">
        <f>IF(発電計画!$E$19="","",9.8*発電計画!$E$19*$L215)</f>
        <v/>
      </c>
      <c r="N215" s="27" t="str">
        <f>IF(発電計画!$E$20="","",9.8*発電計画!$E$20*$L215)</f>
        <v/>
      </c>
      <c r="O215" s="206" t="str">
        <f>IF(AND($E215="",発電計画!$E$19=""),"",$E215/発電計画!$E$19)</f>
        <v/>
      </c>
      <c r="P215" s="331" t="str" cm="1">
        <f t="array" ref="P215">IF($O215="","",発電計画!$E$27*_xlfn.IFS($O215&gt;=相対合成効率!$C$14,相対合成効率!$F$14,$O215&gt;=相対合成効率!$C$15,相対合成効率!$F$15,$O215&gt;=相対合成効率!$C$16,相対合成効率!$F$16,TRUE,相対合成効率!$F$17))</f>
        <v/>
      </c>
      <c r="Q215" s="224" t="str">
        <f>IF($O215="","",IF($O215&lt;=発電計画!$E$28,0,9.8*$E215*$L215*$P215))</f>
        <v/>
      </c>
      <c r="R215" s="224" t="str">
        <f t="shared" si="58"/>
        <v/>
      </c>
      <c r="S215" s="207" t="str">
        <f>IF(D215="","",(D215*B215+SUM($D216:D$393))/(D215*365))</f>
        <v/>
      </c>
      <c r="T215" s="208"/>
    </row>
    <row r="216" spans="2:20">
      <c r="B216" s="80">
        <v>188</v>
      </c>
      <c r="C216" s="189" t="str">
        <f>流量データ!$R198</f>
        <v/>
      </c>
      <c r="D216" s="189" t="str">
        <f>IF(AND($C216="",発電計画!$E$33=""),"",MAX(0,$C216-発電計画!$E$33))</f>
        <v/>
      </c>
      <c r="E216" s="189" t="str">
        <f>IF($D216="","",IF(発電計画!$E$19&gt;$D216,$D216,発電計画!$E$19))</f>
        <v/>
      </c>
      <c r="F216" s="27" t="str">
        <f>IF(発電計画!$E$30="","",ROUND((発電計画!$E$30*((E216/発電計画!$E$19)^2)/1000),3))</f>
        <v/>
      </c>
      <c r="G216" s="28">
        <f t="shared" si="59"/>
        <v>0.05</v>
      </c>
      <c r="H216" s="27" t="str">
        <f>IF(発電計画!$E$31="","",ROUND((発電計画!$E$31*((E216/発電計画!$E$19)^2)/200),3))</f>
        <v/>
      </c>
      <c r="I216" s="27" t="str">
        <f>IF(発電計画!$E$32="","",ROUND((発電計画!$E$32*((E216/発電計画!$E$19)^2)/1000),3))</f>
        <v/>
      </c>
      <c r="J216" s="28">
        <f t="shared" si="60"/>
        <v>0.5</v>
      </c>
      <c r="K216" s="27">
        <f t="shared" si="57"/>
        <v>0.55000000000000004</v>
      </c>
      <c r="L216" s="27">
        <f>発電計画!$E$15-$K$29</f>
        <v>-0.55000000000000004</v>
      </c>
      <c r="M216" s="27" t="str">
        <f>IF(発電計画!$E$19="","",9.8*発電計画!$E$19*$L216)</f>
        <v/>
      </c>
      <c r="N216" s="27" t="str">
        <f>IF(発電計画!$E$20="","",9.8*発電計画!$E$20*$L216)</f>
        <v/>
      </c>
      <c r="O216" s="206" t="str">
        <f>IF(AND($E216="",発電計画!$E$19=""),"",$E216/発電計画!$E$19)</f>
        <v/>
      </c>
      <c r="P216" s="331" t="str" cm="1">
        <f t="array" ref="P216">IF($O216="","",発電計画!$E$27*_xlfn.IFS($O216&gt;=相対合成効率!$C$14,相対合成効率!$F$14,$O216&gt;=相対合成効率!$C$15,相対合成効率!$F$15,$O216&gt;=相対合成効率!$C$16,相対合成効率!$F$16,TRUE,相対合成効率!$F$17))</f>
        <v/>
      </c>
      <c r="Q216" s="224" t="str">
        <f>IF($O216="","",IF($O216&lt;=発電計画!$E$28,0,9.8*$E216*$L216*$P216))</f>
        <v/>
      </c>
      <c r="R216" s="224" t="str">
        <f t="shared" si="58"/>
        <v/>
      </c>
      <c r="S216" s="207" t="str">
        <f>IF(D216="","",(D216*B216+SUM($D217:D$393))/(D216*365))</f>
        <v/>
      </c>
      <c r="T216" s="208"/>
    </row>
    <row r="217" spans="2:20">
      <c r="B217" s="80">
        <v>189</v>
      </c>
      <c r="C217" s="189" t="str">
        <f>流量データ!$R199</f>
        <v/>
      </c>
      <c r="D217" s="189" t="str">
        <f>IF(AND($C217="",発電計画!$E$33=""),"",MAX(0,$C217-発電計画!$E$33))</f>
        <v/>
      </c>
      <c r="E217" s="189" t="str">
        <f>IF($D217="","",IF(発電計画!$E$19&gt;$D217,$D217,発電計画!$E$19))</f>
        <v/>
      </c>
      <c r="F217" s="27" t="str">
        <f>IF(発電計画!$E$30="","",ROUND((発電計画!$E$30*((E217/発電計画!$E$19)^2)/1000),3))</f>
        <v/>
      </c>
      <c r="G217" s="28">
        <f t="shared" si="59"/>
        <v>0.05</v>
      </c>
      <c r="H217" s="27" t="str">
        <f>IF(発電計画!$E$31="","",ROUND((発電計画!$E$31*((E217/発電計画!$E$19)^2)/200),3))</f>
        <v/>
      </c>
      <c r="I217" s="27" t="str">
        <f>IF(発電計画!$E$32="","",ROUND((発電計画!$E$32*((E217/発電計画!$E$19)^2)/1000),3))</f>
        <v/>
      </c>
      <c r="J217" s="28">
        <f t="shared" si="60"/>
        <v>0.5</v>
      </c>
      <c r="K217" s="27">
        <f t="shared" si="57"/>
        <v>0.55000000000000004</v>
      </c>
      <c r="L217" s="27">
        <f>発電計画!$E$15-$K$29</f>
        <v>-0.55000000000000004</v>
      </c>
      <c r="M217" s="27" t="str">
        <f>IF(発電計画!$E$19="","",9.8*発電計画!$E$19*$L217)</f>
        <v/>
      </c>
      <c r="N217" s="27" t="str">
        <f>IF(発電計画!$E$20="","",9.8*発電計画!$E$20*$L217)</f>
        <v/>
      </c>
      <c r="O217" s="206" t="str">
        <f>IF(AND($E217="",発電計画!$E$19=""),"",$E217/発電計画!$E$19)</f>
        <v/>
      </c>
      <c r="P217" s="331" t="str" cm="1">
        <f t="array" ref="P217">IF($O217="","",発電計画!$E$27*_xlfn.IFS($O217&gt;=相対合成効率!$C$14,相対合成効率!$F$14,$O217&gt;=相対合成効率!$C$15,相対合成効率!$F$15,$O217&gt;=相対合成効率!$C$16,相対合成効率!$F$16,TRUE,相対合成効率!$F$17))</f>
        <v/>
      </c>
      <c r="Q217" s="224" t="str">
        <f>IF($O217="","",IF($O217&lt;=発電計画!$E$28,0,9.8*$E217*$L217*$P217))</f>
        <v/>
      </c>
      <c r="R217" s="224" t="str">
        <f t="shared" si="58"/>
        <v/>
      </c>
      <c r="S217" s="207" t="str">
        <f>IF(D217="","",(D217*B217+SUM($D218:D$393))/(D217*365))</f>
        <v/>
      </c>
      <c r="T217" s="208"/>
    </row>
    <row r="218" spans="2:20">
      <c r="B218" s="80">
        <v>190</v>
      </c>
      <c r="C218" s="189" t="str">
        <f>流量データ!$R200</f>
        <v/>
      </c>
      <c r="D218" s="189" t="str">
        <f>IF(AND($C218="",発電計画!$E$33=""),"",MAX(0,$C218-発電計画!$E$33))</f>
        <v/>
      </c>
      <c r="E218" s="189" t="str">
        <f>IF($D218="","",IF(発電計画!$E$19&gt;$D218,$D218,発電計画!$E$19))</f>
        <v/>
      </c>
      <c r="F218" s="27" t="str">
        <f>IF(発電計画!$E$30="","",ROUND((発電計画!$E$30*((E218/発電計画!$E$19)^2)/1000),3))</f>
        <v/>
      </c>
      <c r="G218" s="28">
        <f t="shared" si="59"/>
        <v>0.05</v>
      </c>
      <c r="H218" s="27" t="str">
        <f>IF(発電計画!$E$31="","",ROUND((発電計画!$E$31*((E218/発電計画!$E$19)^2)/200),3))</f>
        <v/>
      </c>
      <c r="I218" s="27" t="str">
        <f>IF(発電計画!$E$32="","",ROUND((発電計画!$E$32*((E218/発電計画!$E$19)^2)/1000),3))</f>
        <v/>
      </c>
      <c r="J218" s="28">
        <f t="shared" si="60"/>
        <v>0.5</v>
      </c>
      <c r="K218" s="27">
        <f t="shared" si="57"/>
        <v>0.55000000000000004</v>
      </c>
      <c r="L218" s="27">
        <f>発電計画!$E$15-$K$29</f>
        <v>-0.55000000000000004</v>
      </c>
      <c r="M218" s="27" t="str">
        <f>IF(発電計画!$E$19="","",9.8*発電計画!$E$19*$L218)</f>
        <v/>
      </c>
      <c r="N218" s="27" t="str">
        <f>IF(発電計画!$E$20="","",9.8*発電計画!$E$20*$L218)</f>
        <v/>
      </c>
      <c r="O218" s="206" t="str">
        <f>IF(AND($E218="",発電計画!$E$19=""),"",$E218/発電計画!$E$19)</f>
        <v/>
      </c>
      <c r="P218" s="331" t="str" cm="1">
        <f t="array" ref="P218">IF($O218="","",発電計画!$E$27*_xlfn.IFS($O218&gt;=相対合成効率!$C$14,相対合成効率!$F$14,$O218&gt;=相対合成効率!$C$15,相対合成効率!$F$15,$O218&gt;=相対合成効率!$C$16,相対合成効率!$F$16,TRUE,相対合成効率!$F$17))</f>
        <v/>
      </c>
      <c r="Q218" s="224" t="str">
        <f>IF($O218="","",IF($O218&lt;=発電計画!$E$28,0,9.8*$E218*$L218*$P218))</f>
        <v/>
      </c>
      <c r="R218" s="224" t="str">
        <f t="shared" si="58"/>
        <v/>
      </c>
      <c r="S218" s="207" t="str">
        <f>IF(D218="","",(D218*B218+SUM($D219:D$393))/(D218*365))</f>
        <v/>
      </c>
      <c r="T218" s="208"/>
    </row>
    <row r="219" spans="2:20">
      <c r="B219" s="80">
        <v>191</v>
      </c>
      <c r="C219" s="189" t="str">
        <f>流量データ!$R201</f>
        <v/>
      </c>
      <c r="D219" s="189" t="str">
        <f>IF(AND($C219="",発電計画!$E$33=""),"",MAX(0,$C219-発電計画!$E$33))</f>
        <v/>
      </c>
      <c r="E219" s="189" t="str">
        <f>IF($D219="","",IF(発電計画!$E$19&gt;$D219,$D219,発電計画!$E$19))</f>
        <v/>
      </c>
      <c r="F219" s="27" t="str">
        <f>IF(発電計画!$E$30="","",ROUND((発電計画!$E$30*((E219/発電計画!$E$19)^2)/1000),3))</f>
        <v/>
      </c>
      <c r="G219" s="28">
        <f t="shared" si="59"/>
        <v>0.05</v>
      </c>
      <c r="H219" s="27" t="str">
        <f>IF(発電計画!$E$31="","",ROUND((発電計画!$E$31*((E219/発電計画!$E$19)^2)/200),3))</f>
        <v/>
      </c>
      <c r="I219" s="27" t="str">
        <f>IF(発電計画!$E$32="","",ROUND((発電計画!$E$32*((E219/発電計画!$E$19)^2)/1000),3))</f>
        <v/>
      </c>
      <c r="J219" s="28">
        <f t="shared" si="60"/>
        <v>0.5</v>
      </c>
      <c r="K219" s="27">
        <f t="shared" si="57"/>
        <v>0.55000000000000004</v>
      </c>
      <c r="L219" s="27">
        <f>発電計画!$E$15-$K$29</f>
        <v>-0.55000000000000004</v>
      </c>
      <c r="M219" s="27" t="str">
        <f>IF(発電計画!$E$19="","",9.8*発電計画!$E$19*$L219)</f>
        <v/>
      </c>
      <c r="N219" s="27" t="str">
        <f>IF(発電計画!$E$20="","",9.8*発電計画!$E$20*$L219)</f>
        <v/>
      </c>
      <c r="O219" s="206" t="str">
        <f>IF(AND($E219="",発電計画!$E$19=""),"",$E219/発電計画!$E$19)</f>
        <v/>
      </c>
      <c r="P219" s="331" t="str" cm="1">
        <f t="array" ref="P219">IF($O219="","",発電計画!$E$27*_xlfn.IFS($O219&gt;=相対合成効率!$C$14,相対合成効率!$F$14,$O219&gt;=相対合成効率!$C$15,相対合成効率!$F$15,$O219&gt;=相対合成効率!$C$16,相対合成効率!$F$16,TRUE,相対合成効率!$F$17))</f>
        <v/>
      </c>
      <c r="Q219" s="224" t="str">
        <f>IF($O219="","",IF($O219&lt;=発電計画!$E$28,0,9.8*$E219*$L219*$P219))</f>
        <v/>
      </c>
      <c r="R219" s="224" t="str">
        <f t="shared" si="58"/>
        <v/>
      </c>
      <c r="S219" s="207" t="str">
        <f>IF(D219="","",(D219*B219+SUM($D220:D$393))/(D219*365))</f>
        <v/>
      </c>
      <c r="T219" s="208"/>
    </row>
    <row r="220" spans="2:20">
      <c r="B220" s="80">
        <v>192</v>
      </c>
      <c r="C220" s="189" t="str">
        <f>流量データ!$R202</f>
        <v/>
      </c>
      <c r="D220" s="189" t="str">
        <f>IF(AND($C220="",発電計画!$E$33=""),"",MAX(0,$C220-発電計画!$E$33))</f>
        <v/>
      </c>
      <c r="E220" s="189" t="str">
        <f>IF($D220="","",IF(発電計画!$E$19&gt;$D220,$D220,発電計画!$E$19))</f>
        <v/>
      </c>
      <c r="F220" s="27" t="str">
        <f>IF(発電計画!$E$30="","",ROUND((発電計画!$E$30*((E220/発電計画!$E$19)^2)/1000),3))</f>
        <v/>
      </c>
      <c r="G220" s="28">
        <f t="shared" si="59"/>
        <v>0.05</v>
      </c>
      <c r="H220" s="27" t="str">
        <f>IF(発電計画!$E$31="","",ROUND((発電計画!$E$31*((E220/発電計画!$E$19)^2)/200),3))</f>
        <v/>
      </c>
      <c r="I220" s="27" t="str">
        <f>IF(発電計画!$E$32="","",ROUND((発電計画!$E$32*((E220/発電計画!$E$19)^2)/1000),3))</f>
        <v/>
      </c>
      <c r="J220" s="28">
        <f t="shared" si="60"/>
        <v>0.5</v>
      </c>
      <c r="K220" s="27">
        <f t="shared" si="57"/>
        <v>0.55000000000000004</v>
      </c>
      <c r="L220" s="27">
        <f>発電計画!$E$15-$K$29</f>
        <v>-0.55000000000000004</v>
      </c>
      <c r="M220" s="27" t="str">
        <f>IF(発電計画!$E$19="","",9.8*発電計画!$E$19*$L220)</f>
        <v/>
      </c>
      <c r="N220" s="27" t="str">
        <f>IF(発電計画!$E$20="","",9.8*発電計画!$E$20*$L220)</f>
        <v/>
      </c>
      <c r="O220" s="206" t="str">
        <f>IF(AND($E220="",発電計画!$E$19=""),"",$E220/発電計画!$E$19)</f>
        <v/>
      </c>
      <c r="P220" s="331" t="str" cm="1">
        <f t="array" ref="P220">IF($O220="","",発電計画!$E$27*_xlfn.IFS($O220&gt;=相対合成効率!$C$14,相対合成効率!$F$14,$O220&gt;=相対合成効率!$C$15,相対合成効率!$F$15,$O220&gt;=相対合成効率!$C$16,相対合成効率!$F$16,TRUE,相対合成効率!$F$17))</f>
        <v/>
      </c>
      <c r="Q220" s="224" t="str">
        <f>IF($O220="","",IF($O220&lt;=発電計画!$E$28,0,9.8*$E220*$L220*$P220))</f>
        <v/>
      </c>
      <c r="R220" s="224" t="str">
        <f t="shared" si="58"/>
        <v/>
      </c>
      <c r="S220" s="207" t="str">
        <f>IF(D220="","",(D220*B220+SUM($D221:D$393))/(D220*365))</f>
        <v/>
      </c>
      <c r="T220" s="208"/>
    </row>
    <row r="221" spans="2:20">
      <c r="B221" s="80">
        <v>193</v>
      </c>
      <c r="C221" s="189" t="str">
        <f>流量データ!$R203</f>
        <v/>
      </c>
      <c r="D221" s="189" t="str">
        <f>IF(AND($C221="",発電計画!$E$33=""),"",MAX(0,$C221-発電計画!$E$33))</f>
        <v/>
      </c>
      <c r="E221" s="189" t="str">
        <f>IF($D221="","",IF(発電計画!$E$19&gt;$D221,$D221,発電計画!$E$19))</f>
        <v/>
      </c>
      <c r="F221" s="27" t="str">
        <f>IF(発電計画!$E$30="","",ROUND((発電計画!$E$30*((E221/発電計画!$E$19)^2)/1000),3))</f>
        <v/>
      </c>
      <c r="G221" s="28">
        <f t="shared" si="59"/>
        <v>0.05</v>
      </c>
      <c r="H221" s="27" t="str">
        <f>IF(発電計画!$E$31="","",ROUND((発電計画!$E$31*((E221/発電計画!$E$19)^2)/200),3))</f>
        <v/>
      </c>
      <c r="I221" s="27" t="str">
        <f>IF(発電計画!$E$32="","",ROUND((発電計画!$E$32*((E221/発電計画!$E$19)^2)/1000),3))</f>
        <v/>
      </c>
      <c r="J221" s="28">
        <f t="shared" si="60"/>
        <v>0.5</v>
      </c>
      <c r="K221" s="27">
        <f t="shared" si="57"/>
        <v>0.55000000000000004</v>
      </c>
      <c r="L221" s="27">
        <f>発電計画!$E$15-$K$29</f>
        <v>-0.55000000000000004</v>
      </c>
      <c r="M221" s="27" t="str">
        <f>IF(発電計画!$E$19="","",9.8*発電計画!$E$19*$L221)</f>
        <v/>
      </c>
      <c r="N221" s="27" t="str">
        <f>IF(発電計画!$E$20="","",9.8*発電計画!$E$20*$L221)</f>
        <v/>
      </c>
      <c r="O221" s="206" t="str">
        <f>IF(AND($E221="",発電計画!$E$19=""),"",$E221/発電計画!$E$19)</f>
        <v/>
      </c>
      <c r="P221" s="331" t="str" cm="1">
        <f t="array" ref="P221">IF($O221="","",発電計画!$E$27*_xlfn.IFS($O221&gt;=相対合成効率!$C$14,相対合成効率!$F$14,$O221&gt;=相対合成効率!$C$15,相対合成効率!$F$15,$O221&gt;=相対合成効率!$C$16,相対合成効率!$F$16,TRUE,相対合成効率!$F$17))</f>
        <v/>
      </c>
      <c r="Q221" s="224" t="str">
        <f>IF($O221="","",IF($O221&lt;=発電計画!$E$28,0,9.8*$E221*$L221*$P221))</f>
        <v/>
      </c>
      <c r="R221" s="224" t="str">
        <f t="shared" si="58"/>
        <v/>
      </c>
      <c r="S221" s="207" t="str">
        <f>IF(D221="","",(D221*B221+SUM($D222:D$393))/(D221*365))</f>
        <v/>
      </c>
      <c r="T221" s="208"/>
    </row>
    <row r="222" spans="2:20">
      <c r="B222" s="80">
        <v>194</v>
      </c>
      <c r="C222" s="189" t="str">
        <f>流量データ!$R204</f>
        <v/>
      </c>
      <c r="D222" s="189" t="str">
        <f>IF(AND($C222="",発電計画!$E$33=""),"",MAX(0,$C222-発電計画!$E$33))</f>
        <v/>
      </c>
      <c r="E222" s="189" t="str">
        <f>IF($D222="","",IF(発電計画!$E$19&gt;$D222,$D222,発電計画!$E$19))</f>
        <v/>
      </c>
      <c r="F222" s="27" t="str">
        <f>IF(発電計画!$E$30="","",ROUND((発電計画!$E$30*((E222/発電計画!$E$19)^2)/1000),3))</f>
        <v/>
      </c>
      <c r="G222" s="28">
        <f t="shared" si="59"/>
        <v>0.05</v>
      </c>
      <c r="H222" s="27" t="str">
        <f>IF(発電計画!$E$31="","",ROUND((発電計画!$E$31*((E222/発電計画!$E$19)^2)/200),3))</f>
        <v/>
      </c>
      <c r="I222" s="27" t="str">
        <f>IF(発電計画!$E$32="","",ROUND((発電計画!$E$32*((E222/発電計画!$E$19)^2)/1000),3))</f>
        <v/>
      </c>
      <c r="J222" s="28">
        <f t="shared" si="60"/>
        <v>0.5</v>
      </c>
      <c r="K222" s="27">
        <f t="shared" ref="K222:K285" si="61">SUM($F222:$J222)</f>
        <v>0.55000000000000004</v>
      </c>
      <c r="L222" s="27">
        <f>発電計画!$E$15-$K$29</f>
        <v>-0.55000000000000004</v>
      </c>
      <c r="M222" s="27" t="str">
        <f>IF(発電計画!$E$19="","",9.8*発電計画!$E$19*$L222)</f>
        <v/>
      </c>
      <c r="N222" s="27" t="str">
        <f>IF(発電計画!$E$20="","",9.8*発電計画!$E$20*$L222)</f>
        <v/>
      </c>
      <c r="O222" s="206" t="str">
        <f>IF(AND($E222="",発電計画!$E$19=""),"",$E222/発電計画!$E$19)</f>
        <v/>
      </c>
      <c r="P222" s="331" t="str" cm="1">
        <f t="array" ref="P222">IF($O222="","",発電計画!$E$27*_xlfn.IFS($O222&gt;=相対合成効率!$C$14,相対合成効率!$F$14,$O222&gt;=相対合成効率!$C$15,相対合成効率!$F$15,$O222&gt;=相対合成効率!$C$16,相対合成効率!$F$16,TRUE,相対合成効率!$F$17))</f>
        <v/>
      </c>
      <c r="Q222" s="224" t="str">
        <f>IF($O222="","",IF($O222&lt;=発電計画!$E$28,0,9.8*$E222*$L222*$P222))</f>
        <v/>
      </c>
      <c r="R222" s="224" t="str">
        <f t="shared" ref="R222:R285" si="62">IF($Q222="","",$Q222*24)</f>
        <v/>
      </c>
      <c r="S222" s="207" t="str">
        <f>IF(D222="","",(D222*B222+SUM($D223:D$393))/(D222*365))</f>
        <v/>
      </c>
      <c r="T222" s="208"/>
    </row>
    <row r="223" spans="2:20">
      <c r="B223" s="80">
        <v>195</v>
      </c>
      <c r="C223" s="189" t="str">
        <f>流量データ!$R205</f>
        <v/>
      </c>
      <c r="D223" s="189" t="str">
        <f>IF(AND($C223="",発電計画!$E$33=""),"",MAX(0,$C223-発電計画!$E$33))</f>
        <v/>
      </c>
      <c r="E223" s="189" t="str">
        <f>IF($D223="","",IF(発電計画!$E$19&gt;$D223,$D223,発電計画!$E$19))</f>
        <v/>
      </c>
      <c r="F223" s="27" t="str">
        <f>IF(発電計画!$E$30="","",ROUND((発電計画!$E$30*((E223/発電計画!$E$19)^2)/1000),3))</f>
        <v/>
      </c>
      <c r="G223" s="28">
        <f t="shared" ref="G223:G286" si="63">G222</f>
        <v>0.05</v>
      </c>
      <c r="H223" s="27" t="str">
        <f>IF(発電計画!$E$31="","",ROUND((発電計画!$E$31*((E223/発電計画!$E$19)^2)/200),3))</f>
        <v/>
      </c>
      <c r="I223" s="27" t="str">
        <f>IF(発電計画!$E$32="","",ROUND((発電計画!$E$32*((E223/発電計画!$E$19)^2)/1000),3))</f>
        <v/>
      </c>
      <c r="J223" s="28">
        <f t="shared" ref="J223:J286" si="64">J222</f>
        <v>0.5</v>
      </c>
      <c r="K223" s="27">
        <f t="shared" si="61"/>
        <v>0.55000000000000004</v>
      </c>
      <c r="L223" s="27">
        <f>発電計画!$E$15-$K$29</f>
        <v>-0.55000000000000004</v>
      </c>
      <c r="M223" s="27" t="str">
        <f>IF(発電計画!$E$19="","",9.8*発電計画!$E$19*$L223)</f>
        <v/>
      </c>
      <c r="N223" s="27" t="str">
        <f>IF(発電計画!$E$20="","",9.8*発電計画!$E$20*$L223)</f>
        <v/>
      </c>
      <c r="O223" s="206" t="str">
        <f>IF(AND($E223="",発電計画!$E$19=""),"",$E223/発電計画!$E$19)</f>
        <v/>
      </c>
      <c r="P223" s="331" t="str" cm="1">
        <f t="array" ref="P223">IF($O223="","",発電計画!$E$27*_xlfn.IFS($O223&gt;=相対合成効率!$C$14,相対合成効率!$F$14,$O223&gt;=相対合成効率!$C$15,相対合成効率!$F$15,$O223&gt;=相対合成効率!$C$16,相対合成効率!$F$16,TRUE,相対合成効率!$F$17))</f>
        <v/>
      </c>
      <c r="Q223" s="224" t="str">
        <f>IF($O223="","",IF($O223&lt;=発電計画!$E$28,0,9.8*$E223*$L223*$P223))</f>
        <v/>
      </c>
      <c r="R223" s="224" t="str">
        <f t="shared" si="62"/>
        <v/>
      </c>
      <c r="S223" s="207" t="str">
        <f>IF(D223="","",(D223*B223+SUM($D224:D$393))/(D223*365))</f>
        <v/>
      </c>
      <c r="T223" s="208"/>
    </row>
    <row r="224" spans="2:20">
      <c r="B224" s="80">
        <v>196</v>
      </c>
      <c r="C224" s="189" t="str">
        <f>流量データ!$R206</f>
        <v/>
      </c>
      <c r="D224" s="189" t="str">
        <f>IF(AND($C224="",発電計画!$E$33=""),"",MAX(0,$C224-発電計画!$E$33))</f>
        <v/>
      </c>
      <c r="E224" s="189" t="str">
        <f>IF($D224="","",IF(発電計画!$E$19&gt;$D224,$D224,発電計画!$E$19))</f>
        <v/>
      </c>
      <c r="F224" s="27" t="str">
        <f>IF(発電計画!$E$30="","",ROUND((発電計画!$E$30*((E224/発電計画!$E$19)^2)/1000),3))</f>
        <v/>
      </c>
      <c r="G224" s="28">
        <f t="shared" si="63"/>
        <v>0.05</v>
      </c>
      <c r="H224" s="27" t="str">
        <f>IF(発電計画!$E$31="","",ROUND((発電計画!$E$31*((E224/発電計画!$E$19)^2)/200),3))</f>
        <v/>
      </c>
      <c r="I224" s="27" t="str">
        <f>IF(発電計画!$E$32="","",ROUND((発電計画!$E$32*((E224/発電計画!$E$19)^2)/1000),3))</f>
        <v/>
      </c>
      <c r="J224" s="28">
        <f t="shared" si="64"/>
        <v>0.5</v>
      </c>
      <c r="K224" s="27">
        <f t="shared" si="61"/>
        <v>0.55000000000000004</v>
      </c>
      <c r="L224" s="27">
        <f>発電計画!$E$15-$K$29</f>
        <v>-0.55000000000000004</v>
      </c>
      <c r="M224" s="27" t="str">
        <f>IF(発電計画!$E$19="","",9.8*発電計画!$E$19*$L224)</f>
        <v/>
      </c>
      <c r="N224" s="27" t="str">
        <f>IF(発電計画!$E$20="","",9.8*発電計画!$E$20*$L224)</f>
        <v/>
      </c>
      <c r="O224" s="206" t="str">
        <f>IF(AND($E224="",発電計画!$E$19=""),"",$E224/発電計画!$E$19)</f>
        <v/>
      </c>
      <c r="P224" s="331" t="str" cm="1">
        <f t="array" ref="P224">IF($O224="","",発電計画!$E$27*_xlfn.IFS($O224&gt;=相対合成効率!$C$14,相対合成効率!$F$14,$O224&gt;=相対合成効率!$C$15,相対合成効率!$F$15,$O224&gt;=相対合成効率!$C$16,相対合成効率!$F$16,TRUE,相対合成効率!$F$17))</f>
        <v/>
      </c>
      <c r="Q224" s="224" t="str">
        <f>IF($O224="","",IF($O224&lt;=発電計画!$E$28,0,9.8*$E224*$L224*$P224))</f>
        <v/>
      </c>
      <c r="R224" s="224" t="str">
        <f t="shared" si="62"/>
        <v/>
      </c>
      <c r="S224" s="207" t="str">
        <f>IF(D224="","",(D224*B224+SUM($D225:D$393))/(D224*365))</f>
        <v/>
      </c>
      <c r="T224" s="208"/>
    </row>
    <row r="225" spans="2:20">
      <c r="B225" s="80">
        <v>197</v>
      </c>
      <c r="C225" s="189" t="str">
        <f>流量データ!$R207</f>
        <v/>
      </c>
      <c r="D225" s="189" t="str">
        <f>IF(AND($C225="",発電計画!$E$33=""),"",MAX(0,$C225-発電計画!$E$33))</f>
        <v/>
      </c>
      <c r="E225" s="189" t="str">
        <f>IF($D225="","",IF(発電計画!$E$19&gt;$D225,$D225,発電計画!$E$19))</f>
        <v/>
      </c>
      <c r="F225" s="27" t="str">
        <f>IF(発電計画!$E$30="","",ROUND((発電計画!$E$30*((E225/発電計画!$E$19)^2)/1000),3))</f>
        <v/>
      </c>
      <c r="G225" s="28">
        <f t="shared" si="63"/>
        <v>0.05</v>
      </c>
      <c r="H225" s="27" t="str">
        <f>IF(発電計画!$E$31="","",ROUND((発電計画!$E$31*((E225/発電計画!$E$19)^2)/200),3))</f>
        <v/>
      </c>
      <c r="I225" s="27" t="str">
        <f>IF(発電計画!$E$32="","",ROUND((発電計画!$E$32*((E225/発電計画!$E$19)^2)/1000),3))</f>
        <v/>
      </c>
      <c r="J225" s="28">
        <f t="shared" si="64"/>
        <v>0.5</v>
      </c>
      <c r="K225" s="27">
        <f t="shared" si="61"/>
        <v>0.55000000000000004</v>
      </c>
      <c r="L225" s="27">
        <f>発電計画!$E$15-$K$29</f>
        <v>-0.55000000000000004</v>
      </c>
      <c r="M225" s="27" t="str">
        <f>IF(発電計画!$E$19="","",9.8*発電計画!$E$19*$L225)</f>
        <v/>
      </c>
      <c r="N225" s="27" t="str">
        <f>IF(発電計画!$E$20="","",9.8*発電計画!$E$20*$L225)</f>
        <v/>
      </c>
      <c r="O225" s="206" t="str">
        <f>IF(AND($E225="",発電計画!$E$19=""),"",$E225/発電計画!$E$19)</f>
        <v/>
      </c>
      <c r="P225" s="331" t="str" cm="1">
        <f t="array" ref="P225">IF($O225="","",発電計画!$E$27*_xlfn.IFS($O225&gt;=相対合成効率!$C$14,相対合成効率!$F$14,$O225&gt;=相対合成効率!$C$15,相対合成効率!$F$15,$O225&gt;=相対合成効率!$C$16,相対合成効率!$F$16,TRUE,相対合成効率!$F$17))</f>
        <v/>
      </c>
      <c r="Q225" s="224" t="str">
        <f>IF($O225="","",IF($O225&lt;=発電計画!$E$28,0,9.8*$E225*$L225*$P225))</f>
        <v/>
      </c>
      <c r="R225" s="224" t="str">
        <f t="shared" si="62"/>
        <v/>
      </c>
      <c r="S225" s="207" t="str">
        <f>IF(D225="","",(D225*B225+SUM($D226:D$393))/(D225*365))</f>
        <v/>
      </c>
      <c r="T225" s="208"/>
    </row>
    <row r="226" spans="2:20">
      <c r="B226" s="80">
        <v>198</v>
      </c>
      <c r="C226" s="189" t="str">
        <f>流量データ!$R208</f>
        <v/>
      </c>
      <c r="D226" s="189" t="str">
        <f>IF(AND($C226="",発電計画!$E$33=""),"",MAX(0,$C226-発電計画!$E$33))</f>
        <v/>
      </c>
      <c r="E226" s="189" t="str">
        <f>IF($D226="","",IF(発電計画!$E$19&gt;$D226,$D226,発電計画!$E$19))</f>
        <v/>
      </c>
      <c r="F226" s="27" t="str">
        <f>IF(発電計画!$E$30="","",ROUND((発電計画!$E$30*((E226/発電計画!$E$19)^2)/1000),3))</f>
        <v/>
      </c>
      <c r="G226" s="28">
        <f t="shared" si="63"/>
        <v>0.05</v>
      </c>
      <c r="H226" s="27" t="str">
        <f>IF(発電計画!$E$31="","",ROUND((発電計画!$E$31*((E226/発電計画!$E$19)^2)/200),3))</f>
        <v/>
      </c>
      <c r="I226" s="27" t="str">
        <f>IF(発電計画!$E$32="","",ROUND((発電計画!$E$32*((E226/発電計画!$E$19)^2)/1000),3))</f>
        <v/>
      </c>
      <c r="J226" s="28">
        <f t="shared" si="64"/>
        <v>0.5</v>
      </c>
      <c r="K226" s="27">
        <f t="shared" si="61"/>
        <v>0.55000000000000004</v>
      </c>
      <c r="L226" s="27">
        <f>発電計画!$E$15-$K$29</f>
        <v>-0.55000000000000004</v>
      </c>
      <c r="M226" s="27" t="str">
        <f>IF(発電計画!$E$19="","",9.8*発電計画!$E$19*$L226)</f>
        <v/>
      </c>
      <c r="N226" s="27" t="str">
        <f>IF(発電計画!$E$20="","",9.8*発電計画!$E$20*$L226)</f>
        <v/>
      </c>
      <c r="O226" s="206" t="str">
        <f>IF(AND($E226="",発電計画!$E$19=""),"",$E226/発電計画!$E$19)</f>
        <v/>
      </c>
      <c r="P226" s="331" t="str" cm="1">
        <f t="array" ref="P226">IF($O226="","",発電計画!$E$27*_xlfn.IFS($O226&gt;=相対合成効率!$C$14,相対合成効率!$F$14,$O226&gt;=相対合成効率!$C$15,相対合成効率!$F$15,$O226&gt;=相対合成効率!$C$16,相対合成効率!$F$16,TRUE,相対合成効率!$F$17))</f>
        <v/>
      </c>
      <c r="Q226" s="224" t="str">
        <f>IF($O226="","",IF($O226&lt;=発電計画!$E$28,0,9.8*$E226*$L226*$P226))</f>
        <v/>
      </c>
      <c r="R226" s="224" t="str">
        <f t="shared" si="62"/>
        <v/>
      </c>
      <c r="S226" s="207" t="str">
        <f>IF(D226="","",(D226*B226+SUM($D227:D$393))/(D226*365))</f>
        <v/>
      </c>
      <c r="T226" s="208"/>
    </row>
    <row r="227" spans="2:20">
      <c r="B227" s="80">
        <v>199</v>
      </c>
      <c r="C227" s="189" t="str">
        <f>流量データ!$R209</f>
        <v/>
      </c>
      <c r="D227" s="189" t="str">
        <f>IF(AND($C227="",発電計画!$E$33=""),"",MAX(0,$C227-発電計画!$E$33))</f>
        <v/>
      </c>
      <c r="E227" s="189" t="str">
        <f>IF($D227="","",IF(発電計画!$E$19&gt;$D227,$D227,発電計画!$E$19))</f>
        <v/>
      </c>
      <c r="F227" s="27" t="str">
        <f>IF(発電計画!$E$30="","",ROUND((発電計画!$E$30*((E227/発電計画!$E$19)^2)/1000),3))</f>
        <v/>
      </c>
      <c r="G227" s="28">
        <f t="shared" si="63"/>
        <v>0.05</v>
      </c>
      <c r="H227" s="27" t="str">
        <f>IF(発電計画!$E$31="","",ROUND((発電計画!$E$31*((E227/発電計画!$E$19)^2)/200),3))</f>
        <v/>
      </c>
      <c r="I227" s="27" t="str">
        <f>IF(発電計画!$E$32="","",ROUND((発電計画!$E$32*((E227/発電計画!$E$19)^2)/1000),3))</f>
        <v/>
      </c>
      <c r="J227" s="28">
        <f t="shared" si="64"/>
        <v>0.5</v>
      </c>
      <c r="K227" s="27">
        <f t="shared" si="61"/>
        <v>0.55000000000000004</v>
      </c>
      <c r="L227" s="27">
        <f>発電計画!$E$15-$K$29</f>
        <v>-0.55000000000000004</v>
      </c>
      <c r="M227" s="27" t="str">
        <f>IF(発電計画!$E$19="","",9.8*発電計画!$E$19*$L227)</f>
        <v/>
      </c>
      <c r="N227" s="27" t="str">
        <f>IF(発電計画!$E$20="","",9.8*発電計画!$E$20*$L227)</f>
        <v/>
      </c>
      <c r="O227" s="206" t="str">
        <f>IF(AND($E227="",発電計画!$E$19=""),"",$E227/発電計画!$E$19)</f>
        <v/>
      </c>
      <c r="P227" s="331" t="str" cm="1">
        <f t="array" ref="P227">IF($O227="","",発電計画!$E$27*_xlfn.IFS($O227&gt;=相対合成効率!$C$14,相対合成効率!$F$14,$O227&gt;=相対合成効率!$C$15,相対合成効率!$F$15,$O227&gt;=相対合成効率!$C$16,相対合成効率!$F$16,TRUE,相対合成効率!$F$17))</f>
        <v/>
      </c>
      <c r="Q227" s="224" t="str">
        <f>IF($O227="","",IF($O227&lt;=発電計画!$E$28,0,9.8*$E227*$L227*$P227))</f>
        <v/>
      </c>
      <c r="R227" s="224" t="str">
        <f t="shared" si="62"/>
        <v/>
      </c>
      <c r="S227" s="207" t="str">
        <f>IF(D227="","",(D227*B227+SUM($D228:D$393))/(D227*365))</f>
        <v/>
      </c>
      <c r="T227" s="208"/>
    </row>
    <row r="228" spans="2:20">
      <c r="B228" s="80">
        <v>200</v>
      </c>
      <c r="C228" s="189" t="str">
        <f>流量データ!$R210</f>
        <v/>
      </c>
      <c r="D228" s="189" t="str">
        <f>IF(AND($C228="",発電計画!$E$33=""),"",MAX(0,$C228-発電計画!$E$33))</f>
        <v/>
      </c>
      <c r="E228" s="189" t="str">
        <f>IF($D228="","",IF(発電計画!$E$19&gt;$D228,$D228,発電計画!$E$19))</f>
        <v/>
      </c>
      <c r="F228" s="27" t="str">
        <f>IF(発電計画!$E$30="","",ROUND((発電計画!$E$30*((E228/発電計画!$E$19)^2)/1000),3))</f>
        <v/>
      </c>
      <c r="G228" s="28">
        <f t="shared" si="63"/>
        <v>0.05</v>
      </c>
      <c r="H228" s="27" t="str">
        <f>IF(発電計画!$E$31="","",ROUND((発電計画!$E$31*((E228/発電計画!$E$19)^2)/200),3))</f>
        <v/>
      </c>
      <c r="I228" s="27" t="str">
        <f>IF(発電計画!$E$32="","",ROUND((発電計画!$E$32*((E228/発電計画!$E$19)^2)/1000),3))</f>
        <v/>
      </c>
      <c r="J228" s="28">
        <f t="shared" si="64"/>
        <v>0.5</v>
      </c>
      <c r="K228" s="27">
        <f t="shared" si="61"/>
        <v>0.55000000000000004</v>
      </c>
      <c r="L228" s="27">
        <f>発電計画!$E$15-$K$29</f>
        <v>-0.55000000000000004</v>
      </c>
      <c r="M228" s="27" t="str">
        <f>IF(発電計画!$E$19="","",9.8*発電計画!$E$19*$L228)</f>
        <v/>
      </c>
      <c r="N228" s="27" t="str">
        <f>IF(発電計画!$E$20="","",9.8*発電計画!$E$20*$L228)</f>
        <v/>
      </c>
      <c r="O228" s="206" t="str">
        <f>IF(AND($E228="",発電計画!$E$19=""),"",$E228/発電計画!$E$19)</f>
        <v/>
      </c>
      <c r="P228" s="331" t="str" cm="1">
        <f t="array" ref="P228">IF($O228="","",発電計画!$E$27*_xlfn.IFS($O228&gt;=相対合成効率!$C$14,相対合成効率!$F$14,$O228&gt;=相対合成効率!$C$15,相対合成効率!$F$15,$O228&gt;=相対合成効率!$C$16,相対合成効率!$F$16,TRUE,相対合成効率!$F$17))</f>
        <v/>
      </c>
      <c r="Q228" s="224" t="str">
        <f>IF($O228="","",IF($O228&lt;=発電計画!$E$28,0,9.8*$E228*$L228*$P228))</f>
        <v/>
      </c>
      <c r="R228" s="224" t="str">
        <f t="shared" si="62"/>
        <v/>
      </c>
      <c r="S228" s="207" t="str">
        <f>IF(D228="","",(D228*B228+SUM($D229:D$393))/(D228*365))</f>
        <v/>
      </c>
      <c r="T228" s="208"/>
    </row>
    <row r="229" spans="2:20">
      <c r="B229" s="80">
        <v>201</v>
      </c>
      <c r="C229" s="189" t="str">
        <f>流量データ!$R211</f>
        <v/>
      </c>
      <c r="D229" s="189" t="str">
        <f>IF(AND($C229="",発電計画!$E$33=""),"",MAX(0,$C229-発電計画!$E$33))</f>
        <v/>
      </c>
      <c r="E229" s="189" t="str">
        <f>IF($D229="","",IF(発電計画!$E$19&gt;$D229,$D229,発電計画!$E$19))</f>
        <v/>
      </c>
      <c r="F229" s="27" t="str">
        <f>IF(発電計画!$E$30="","",ROUND((発電計画!$E$30*((E229/発電計画!$E$19)^2)/1000),3))</f>
        <v/>
      </c>
      <c r="G229" s="28">
        <f t="shared" si="63"/>
        <v>0.05</v>
      </c>
      <c r="H229" s="27" t="str">
        <f>IF(発電計画!$E$31="","",ROUND((発電計画!$E$31*((E229/発電計画!$E$19)^2)/200),3))</f>
        <v/>
      </c>
      <c r="I229" s="27" t="str">
        <f>IF(発電計画!$E$32="","",ROUND((発電計画!$E$32*((E229/発電計画!$E$19)^2)/1000),3))</f>
        <v/>
      </c>
      <c r="J229" s="28">
        <f t="shared" si="64"/>
        <v>0.5</v>
      </c>
      <c r="K229" s="27">
        <f t="shared" si="61"/>
        <v>0.55000000000000004</v>
      </c>
      <c r="L229" s="27">
        <f>発電計画!$E$15-$K$29</f>
        <v>-0.55000000000000004</v>
      </c>
      <c r="M229" s="27" t="str">
        <f>IF(発電計画!$E$19="","",9.8*発電計画!$E$19*$L229)</f>
        <v/>
      </c>
      <c r="N229" s="27" t="str">
        <f>IF(発電計画!$E$20="","",9.8*発電計画!$E$20*$L229)</f>
        <v/>
      </c>
      <c r="O229" s="206" t="str">
        <f>IF(AND($E229="",発電計画!$E$19=""),"",$E229/発電計画!$E$19)</f>
        <v/>
      </c>
      <c r="P229" s="331" t="str" cm="1">
        <f t="array" ref="P229">IF($O229="","",発電計画!$E$27*_xlfn.IFS($O229&gt;=相対合成効率!$C$14,相対合成効率!$F$14,$O229&gt;=相対合成効率!$C$15,相対合成効率!$F$15,$O229&gt;=相対合成効率!$C$16,相対合成効率!$F$16,TRUE,相対合成効率!$F$17))</f>
        <v/>
      </c>
      <c r="Q229" s="224" t="str">
        <f>IF($O229="","",IF($O229&lt;=発電計画!$E$28,0,9.8*$E229*$L229*$P229))</f>
        <v/>
      </c>
      <c r="R229" s="224" t="str">
        <f t="shared" si="62"/>
        <v/>
      </c>
      <c r="S229" s="207" t="str">
        <f>IF(D229="","",(D229*B229+SUM($D230:D$393))/(D229*365))</f>
        <v/>
      </c>
      <c r="T229" s="208"/>
    </row>
    <row r="230" spans="2:20">
      <c r="B230" s="80">
        <v>202</v>
      </c>
      <c r="C230" s="189" t="str">
        <f>流量データ!$R212</f>
        <v/>
      </c>
      <c r="D230" s="189" t="str">
        <f>IF(AND($C230="",発電計画!$E$33=""),"",MAX(0,$C230-発電計画!$E$33))</f>
        <v/>
      </c>
      <c r="E230" s="189" t="str">
        <f>IF($D230="","",IF(発電計画!$E$19&gt;$D230,$D230,発電計画!$E$19))</f>
        <v/>
      </c>
      <c r="F230" s="27" t="str">
        <f>IF(発電計画!$E$30="","",ROUND((発電計画!$E$30*((E230/発電計画!$E$19)^2)/1000),3))</f>
        <v/>
      </c>
      <c r="G230" s="28">
        <f t="shared" si="63"/>
        <v>0.05</v>
      </c>
      <c r="H230" s="27" t="str">
        <f>IF(発電計画!$E$31="","",ROUND((発電計画!$E$31*((E230/発電計画!$E$19)^2)/200),3))</f>
        <v/>
      </c>
      <c r="I230" s="27" t="str">
        <f>IF(発電計画!$E$32="","",ROUND((発電計画!$E$32*((E230/発電計画!$E$19)^2)/1000),3))</f>
        <v/>
      </c>
      <c r="J230" s="28">
        <f t="shared" si="64"/>
        <v>0.5</v>
      </c>
      <c r="K230" s="27">
        <f t="shared" si="61"/>
        <v>0.55000000000000004</v>
      </c>
      <c r="L230" s="27">
        <f>発電計画!$E$15-$K$29</f>
        <v>-0.55000000000000004</v>
      </c>
      <c r="M230" s="27" t="str">
        <f>IF(発電計画!$E$19="","",9.8*発電計画!$E$19*$L230)</f>
        <v/>
      </c>
      <c r="N230" s="27" t="str">
        <f>IF(発電計画!$E$20="","",9.8*発電計画!$E$20*$L230)</f>
        <v/>
      </c>
      <c r="O230" s="206" t="str">
        <f>IF(AND($E230="",発電計画!$E$19=""),"",$E230/発電計画!$E$19)</f>
        <v/>
      </c>
      <c r="P230" s="331" t="str" cm="1">
        <f t="array" ref="P230">IF($O230="","",発電計画!$E$27*_xlfn.IFS($O230&gt;=相対合成効率!$C$14,相対合成効率!$F$14,$O230&gt;=相対合成効率!$C$15,相対合成効率!$F$15,$O230&gt;=相対合成効率!$C$16,相対合成効率!$F$16,TRUE,相対合成効率!$F$17))</f>
        <v/>
      </c>
      <c r="Q230" s="224" t="str">
        <f>IF($O230="","",IF($O230&lt;=発電計画!$E$28,0,9.8*$E230*$L230*$P230))</f>
        <v/>
      </c>
      <c r="R230" s="224" t="str">
        <f t="shared" si="62"/>
        <v/>
      </c>
      <c r="S230" s="207" t="str">
        <f>IF(D230="","",(D230*B230+SUM($D231:D$393))/(D230*365))</f>
        <v/>
      </c>
      <c r="T230" s="208"/>
    </row>
    <row r="231" spans="2:20">
      <c r="B231" s="80">
        <v>203</v>
      </c>
      <c r="C231" s="189" t="str">
        <f>流量データ!$R213</f>
        <v/>
      </c>
      <c r="D231" s="189" t="str">
        <f>IF(AND($C231="",発電計画!$E$33=""),"",MAX(0,$C231-発電計画!$E$33))</f>
        <v/>
      </c>
      <c r="E231" s="189" t="str">
        <f>IF($D231="","",IF(発電計画!$E$19&gt;$D231,$D231,発電計画!$E$19))</f>
        <v/>
      </c>
      <c r="F231" s="27" t="str">
        <f>IF(発電計画!$E$30="","",ROUND((発電計画!$E$30*((E231/発電計画!$E$19)^2)/1000),3))</f>
        <v/>
      </c>
      <c r="G231" s="28">
        <f t="shared" si="63"/>
        <v>0.05</v>
      </c>
      <c r="H231" s="27" t="str">
        <f>IF(発電計画!$E$31="","",ROUND((発電計画!$E$31*((E231/発電計画!$E$19)^2)/200),3))</f>
        <v/>
      </c>
      <c r="I231" s="27" t="str">
        <f>IF(発電計画!$E$32="","",ROUND((発電計画!$E$32*((E231/発電計画!$E$19)^2)/1000),3))</f>
        <v/>
      </c>
      <c r="J231" s="28">
        <f t="shared" si="64"/>
        <v>0.5</v>
      </c>
      <c r="K231" s="27">
        <f t="shared" si="61"/>
        <v>0.55000000000000004</v>
      </c>
      <c r="L231" s="27">
        <f>発電計画!$E$15-$K$29</f>
        <v>-0.55000000000000004</v>
      </c>
      <c r="M231" s="27" t="str">
        <f>IF(発電計画!$E$19="","",9.8*発電計画!$E$19*$L231)</f>
        <v/>
      </c>
      <c r="N231" s="27" t="str">
        <f>IF(発電計画!$E$20="","",9.8*発電計画!$E$20*$L231)</f>
        <v/>
      </c>
      <c r="O231" s="206" t="str">
        <f>IF(AND($E231="",発電計画!$E$19=""),"",$E231/発電計画!$E$19)</f>
        <v/>
      </c>
      <c r="P231" s="331" t="str" cm="1">
        <f t="array" ref="P231">IF($O231="","",発電計画!$E$27*_xlfn.IFS($O231&gt;=相対合成効率!$C$14,相対合成効率!$F$14,$O231&gt;=相対合成効率!$C$15,相対合成効率!$F$15,$O231&gt;=相対合成効率!$C$16,相対合成効率!$F$16,TRUE,相対合成効率!$F$17))</f>
        <v/>
      </c>
      <c r="Q231" s="224" t="str">
        <f>IF($O231="","",IF($O231&lt;=発電計画!$E$28,0,9.8*$E231*$L231*$P231))</f>
        <v/>
      </c>
      <c r="R231" s="224" t="str">
        <f t="shared" si="62"/>
        <v/>
      </c>
      <c r="S231" s="207" t="str">
        <f>IF(D231="","",(D231*B231+SUM($D232:D$393))/(D231*365))</f>
        <v/>
      </c>
      <c r="T231" s="208"/>
    </row>
    <row r="232" spans="2:20">
      <c r="B232" s="80">
        <v>204</v>
      </c>
      <c r="C232" s="189" t="str">
        <f>流量データ!$R214</f>
        <v/>
      </c>
      <c r="D232" s="189" t="str">
        <f>IF(AND($C232="",発電計画!$E$33=""),"",MAX(0,$C232-発電計画!$E$33))</f>
        <v/>
      </c>
      <c r="E232" s="189" t="str">
        <f>IF($D232="","",IF(発電計画!$E$19&gt;$D232,$D232,発電計画!$E$19))</f>
        <v/>
      </c>
      <c r="F232" s="27" t="str">
        <f>IF(発電計画!$E$30="","",ROUND((発電計画!$E$30*((E232/発電計画!$E$19)^2)/1000),3))</f>
        <v/>
      </c>
      <c r="G232" s="28">
        <f t="shared" si="63"/>
        <v>0.05</v>
      </c>
      <c r="H232" s="27" t="str">
        <f>IF(発電計画!$E$31="","",ROUND((発電計画!$E$31*((E232/発電計画!$E$19)^2)/200),3))</f>
        <v/>
      </c>
      <c r="I232" s="27" t="str">
        <f>IF(発電計画!$E$32="","",ROUND((発電計画!$E$32*((E232/発電計画!$E$19)^2)/1000),3))</f>
        <v/>
      </c>
      <c r="J232" s="28">
        <f t="shared" si="64"/>
        <v>0.5</v>
      </c>
      <c r="K232" s="27">
        <f t="shared" si="61"/>
        <v>0.55000000000000004</v>
      </c>
      <c r="L232" s="27">
        <f>発電計画!$E$15-$K$29</f>
        <v>-0.55000000000000004</v>
      </c>
      <c r="M232" s="27" t="str">
        <f>IF(発電計画!$E$19="","",9.8*発電計画!$E$19*$L232)</f>
        <v/>
      </c>
      <c r="N232" s="27" t="str">
        <f>IF(発電計画!$E$20="","",9.8*発電計画!$E$20*$L232)</f>
        <v/>
      </c>
      <c r="O232" s="206" t="str">
        <f>IF(AND($E232="",発電計画!$E$19=""),"",$E232/発電計画!$E$19)</f>
        <v/>
      </c>
      <c r="P232" s="331" t="str" cm="1">
        <f t="array" ref="P232">IF($O232="","",発電計画!$E$27*_xlfn.IFS($O232&gt;=相対合成効率!$C$14,相対合成効率!$F$14,$O232&gt;=相対合成効率!$C$15,相対合成効率!$F$15,$O232&gt;=相対合成効率!$C$16,相対合成効率!$F$16,TRUE,相対合成効率!$F$17))</f>
        <v/>
      </c>
      <c r="Q232" s="224" t="str">
        <f>IF($O232="","",IF($O232&lt;=発電計画!$E$28,0,9.8*$E232*$L232*$P232))</f>
        <v/>
      </c>
      <c r="R232" s="224" t="str">
        <f t="shared" si="62"/>
        <v/>
      </c>
      <c r="S232" s="207" t="str">
        <f>IF(D232="","",(D232*B232+SUM($D233:D$393))/(D232*365))</f>
        <v/>
      </c>
      <c r="T232" s="208"/>
    </row>
    <row r="233" spans="2:20">
      <c r="B233" s="80">
        <v>205</v>
      </c>
      <c r="C233" s="189" t="str">
        <f>流量データ!$R215</f>
        <v/>
      </c>
      <c r="D233" s="189" t="str">
        <f>IF(AND($C233="",発電計画!$E$33=""),"",MAX(0,$C233-発電計画!$E$33))</f>
        <v/>
      </c>
      <c r="E233" s="189" t="str">
        <f>IF($D233="","",IF(発電計画!$E$19&gt;$D233,$D233,発電計画!$E$19))</f>
        <v/>
      </c>
      <c r="F233" s="27" t="str">
        <f>IF(発電計画!$E$30="","",ROUND((発電計画!$E$30*((E233/発電計画!$E$19)^2)/1000),3))</f>
        <v/>
      </c>
      <c r="G233" s="28">
        <f t="shared" si="63"/>
        <v>0.05</v>
      </c>
      <c r="H233" s="27" t="str">
        <f>IF(発電計画!$E$31="","",ROUND((発電計画!$E$31*((E233/発電計画!$E$19)^2)/200),3))</f>
        <v/>
      </c>
      <c r="I233" s="27" t="str">
        <f>IF(発電計画!$E$32="","",ROUND((発電計画!$E$32*((E233/発電計画!$E$19)^2)/1000),3))</f>
        <v/>
      </c>
      <c r="J233" s="28">
        <f t="shared" si="64"/>
        <v>0.5</v>
      </c>
      <c r="K233" s="27">
        <f t="shared" si="61"/>
        <v>0.55000000000000004</v>
      </c>
      <c r="L233" s="27">
        <f>発電計画!$E$15-$K$29</f>
        <v>-0.55000000000000004</v>
      </c>
      <c r="M233" s="27" t="str">
        <f>IF(発電計画!$E$19="","",9.8*発電計画!$E$19*$L233)</f>
        <v/>
      </c>
      <c r="N233" s="27" t="str">
        <f>IF(発電計画!$E$20="","",9.8*発電計画!$E$20*$L233)</f>
        <v/>
      </c>
      <c r="O233" s="206" t="str">
        <f>IF(AND($E233="",発電計画!$E$19=""),"",$E233/発電計画!$E$19)</f>
        <v/>
      </c>
      <c r="P233" s="331" t="str" cm="1">
        <f t="array" ref="P233">IF($O233="","",発電計画!$E$27*_xlfn.IFS($O233&gt;=相対合成効率!$C$14,相対合成効率!$F$14,$O233&gt;=相対合成効率!$C$15,相対合成効率!$F$15,$O233&gt;=相対合成効率!$C$16,相対合成効率!$F$16,TRUE,相対合成効率!$F$17))</f>
        <v/>
      </c>
      <c r="Q233" s="224" t="str">
        <f>IF($O233="","",IF($O233&lt;=発電計画!$E$28,0,9.8*$E233*$L233*$P233))</f>
        <v/>
      </c>
      <c r="R233" s="224" t="str">
        <f t="shared" si="62"/>
        <v/>
      </c>
      <c r="S233" s="207" t="str">
        <f>IF(D233="","",(D233*B233+SUM($D234:D$393))/(D233*365))</f>
        <v/>
      </c>
      <c r="T233" s="208"/>
    </row>
    <row r="234" spans="2:20">
      <c r="B234" s="80">
        <v>206</v>
      </c>
      <c r="C234" s="189" t="str">
        <f>流量データ!$R216</f>
        <v/>
      </c>
      <c r="D234" s="189" t="str">
        <f>IF(AND($C234="",発電計画!$E$33=""),"",MAX(0,$C234-発電計画!$E$33))</f>
        <v/>
      </c>
      <c r="E234" s="189" t="str">
        <f>IF($D234="","",IF(発電計画!$E$19&gt;$D234,$D234,発電計画!$E$19))</f>
        <v/>
      </c>
      <c r="F234" s="27" t="str">
        <f>IF(発電計画!$E$30="","",ROUND((発電計画!$E$30*((E234/発電計画!$E$19)^2)/1000),3))</f>
        <v/>
      </c>
      <c r="G234" s="28">
        <f t="shared" si="63"/>
        <v>0.05</v>
      </c>
      <c r="H234" s="27" t="str">
        <f>IF(発電計画!$E$31="","",ROUND((発電計画!$E$31*((E234/発電計画!$E$19)^2)/200),3))</f>
        <v/>
      </c>
      <c r="I234" s="27" t="str">
        <f>IF(発電計画!$E$32="","",ROUND((発電計画!$E$32*((E234/発電計画!$E$19)^2)/1000),3))</f>
        <v/>
      </c>
      <c r="J234" s="28">
        <f t="shared" si="64"/>
        <v>0.5</v>
      </c>
      <c r="K234" s="27">
        <f t="shared" si="61"/>
        <v>0.55000000000000004</v>
      </c>
      <c r="L234" s="27">
        <f>発電計画!$E$15-$K$29</f>
        <v>-0.55000000000000004</v>
      </c>
      <c r="M234" s="27" t="str">
        <f>IF(発電計画!$E$19="","",9.8*発電計画!$E$19*$L234)</f>
        <v/>
      </c>
      <c r="N234" s="27" t="str">
        <f>IF(発電計画!$E$20="","",9.8*発電計画!$E$20*$L234)</f>
        <v/>
      </c>
      <c r="O234" s="206" t="str">
        <f>IF(AND($E234="",発電計画!$E$19=""),"",$E234/発電計画!$E$19)</f>
        <v/>
      </c>
      <c r="P234" s="331" t="str" cm="1">
        <f t="array" ref="P234">IF($O234="","",発電計画!$E$27*_xlfn.IFS($O234&gt;=相対合成効率!$C$14,相対合成効率!$F$14,$O234&gt;=相対合成効率!$C$15,相対合成効率!$F$15,$O234&gt;=相対合成効率!$C$16,相対合成効率!$F$16,TRUE,相対合成効率!$F$17))</f>
        <v/>
      </c>
      <c r="Q234" s="224" t="str">
        <f>IF($O234="","",IF($O234&lt;=発電計画!$E$28,0,9.8*$E234*$L234*$P234))</f>
        <v/>
      </c>
      <c r="R234" s="224" t="str">
        <f t="shared" si="62"/>
        <v/>
      </c>
      <c r="S234" s="207" t="str">
        <f>IF(D234="","",(D234*B234+SUM($D235:D$393))/(D234*365))</f>
        <v/>
      </c>
      <c r="T234" s="208"/>
    </row>
    <row r="235" spans="2:20">
      <c r="B235" s="80">
        <v>207</v>
      </c>
      <c r="C235" s="189" t="str">
        <f>流量データ!$R217</f>
        <v/>
      </c>
      <c r="D235" s="189" t="str">
        <f>IF(AND($C235="",発電計画!$E$33=""),"",MAX(0,$C235-発電計画!$E$33))</f>
        <v/>
      </c>
      <c r="E235" s="189" t="str">
        <f>IF($D235="","",IF(発電計画!$E$19&gt;$D235,$D235,発電計画!$E$19))</f>
        <v/>
      </c>
      <c r="F235" s="27" t="str">
        <f>IF(発電計画!$E$30="","",ROUND((発電計画!$E$30*((E235/発電計画!$E$19)^2)/1000),3))</f>
        <v/>
      </c>
      <c r="G235" s="28">
        <f t="shared" si="63"/>
        <v>0.05</v>
      </c>
      <c r="H235" s="27" t="str">
        <f>IF(発電計画!$E$31="","",ROUND((発電計画!$E$31*((E235/発電計画!$E$19)^2)/200),3))</f>
        <v/>
      </c>
      <c r="I235" s="27" t="str">
        <f>IF(発電計画!$E$32="","",ROUND((発電計画!$E$32*((E235/発電計画!$E$19)^2)/1000),3))</f>
        <v/>
      </c>
      <c r="J235" s="28">
        <f t="shared" si="64"/>
        <v>0.5</v>
      </c>
      <c r="K235" s="27">
        <f t="shared" si="61"/>
        <v>0.55000000000000004</v>
      </c>
      <c r="L235" s="27">
        <f>発電計画!$E$15-$K$29</f>
        <v>-0.55000000000000004</v>
      </c>
      <c r="M235" s="27" t="str">
        <f>IF(発電計画!$E$19="","",9.8*発電計画!$E$19*$L235)</f>
        <v/>
      </c>
      <c r="N235" s="27" t="str">
        <f>IF(発電計画!$E$20="","",9.8*発電計画!$E$20*$L235)</f>
        <v/>
      </c>
      <c r="O235" s="206" t="str">
        <f>IF(AND($E235="",発電計画!$E$19=""),"",$E235/発電計画!$E$19)</f>
        <v/>
      </c>
      <c r="P235" s="331" t="str" cm="1">
        <f t="array" ref="P235">IF($O235="","",発電計画!$E$27*_xlfn.IFS($O235&gt;=相対合成効率!$C$14,相対合成効率!$F$14,$O235&gt;=相対合成効率!$C$15,相対合成効率!$F$15,$O235&gt;=相対合成効率!$C$16,相対合成効率!$F$16,TRUE,相対合成効率!$F$17))</f>
        <v/>
      </c>
      <c r="Q235" s="224" t="str">
        <f>IF($O235="","",IF($O235&lt;=発電計画!$E$28,0,9.8*$E235*$L235*$P235))</f>
        <v/>
      </c>
      <c r="R235" s="224" t="str">
        <f t="shared" si="62"/>
        <v/>
      </c>
      <c r="S235" s="207" t="str">
        <f>IF(D235="","",(D235*B235+SUM($D236:D$393))/(D235*365))</f>
        <v/>
      </c>
      <c r="T235" s="208"/>
    </row>
    <row r="236" spans="2:20">
      <c r="B236" s="80">
        <v>208</v>
      </c>
      <c r="C236" s="189" t="str">
        <f>流量データ!$R218</f>
        <v/>
      </c>
      <c r="D236" s="189" t="str">
        <f>IF(AND($C236="",発電計画!$E$33=""),"",MAX(0,$C236-発電計画!$E$33))</f>
        <v/>
      </c>
      <c r="E236" s="189" t="str">
        <f>IF($D236="","",IF(発電計画!$E$19&gt;$D236,$D236,発電計画!$E$19))</f>
        <v/>
      </c>
      <c r="F236" s="27" t="str">
        <f>IF(発電計画!$E$30="","",ROUND((発電計画!$E$30*((E236/発電計画!$E$19)^2)/1000),3))</f>
        <v/>
      </c>
      <c r="G236" s="28">
        <f t="shared" si="63"/>
        <v>0.05</v>
      </c>
      <c r="H236" s="27" t="str">
        <f>IF(発電計画!$E$31="","",ROUND((発電計画!$E$31*((E236/発電計画!$E$19)^2)/200),3))</f>
        <v/>
      </c>
      <c r="I236" s="27" t="str">
        <f>IF(発電計画!$E$32="","",ROUND((発電計画!$E$32*((E236/発電計画!$E$19)^2)/1000),3))</f>
        <v/>
      </c>
      <c r="J236" s="28">
        <f t="shared" si="64"/>
        <v>0.5</v>
      </c>
      <c r="K236" s="27">
        <f t="shared" si="61"/>
        <v>0.55000000000000004</v>
      </c>
      <c r="L236" s="27">
        <f>発電計画!$E$15-$K$29</f>
        <v>-0.55000000000000004</v>
      </c>
      <c r="M236" s="27" t="str">
        <f>IF(発電計画!$E$19="","",9.8*発電計画!$E$19*$L236)</f>
        <v/>
      </c>
      <c r="N236" s="27" t="str">
        <f>IF(発電計画!$E$20="","",9.8*発電計画!$E$20*$L236)</f>
        <v/>
      </c>
      <c r="O236" s="206" t="str">
        <f>IF(AND($E236="",発電計画!$E$19=""),"",$E236/発電計画!$E$19)</f>
        <v/>
      </c>
      <c r="P236" s="331" t="str" cm="1">
        <f t="array" ref="P236">IF($O236="","",発電計画!$E$27*_xlfn.IFS($O236&gt;=相対合成効率!$C$14,相対合成効率!$F$14,$O236&gt;=相対合成効率!$C$15,相対合成効率!$F$15,$O236&gt;=相対合成効率!$C$16,相対合成効率!$F$16,TRUE,相対合成効率!$F$17))</f>
        <v/>
      </c>
      <c r="Q236" s="224" t="str">
        <f>IF($O236="","",IF($O236&lt;=発電計画!$E$28,0,9.8*$E236*$L236*$P236))</f>
        <v/>
      </c>
      <c r="R236" s="224" t="str">
        <f t="shared" si="62"/>
        <v/>
      </c>
      <c r="S236" s="207" t="str">
        <f>IF(D236="","",(D236*B236+SUM($D237:D$393))/(D236*365))</f>
        <v/>
      </c>
      <c r="T236" s="208"/>
    </row>
    <row r="237" spans="2:20">
      <c r="B237" s="80">
        <v>209</v>
      </c>
      <c r="C237" s="189" t="str">
        <f>流量データ!$R219</f>
        <v/>
      </c>
      <c r="D237" s="189" t="str">
        <f>IF(AND($C237="",発電計画!$E$33=""),"",MAX(0,$C237-発電計画!$E$33))</f>
        <v/>
      </c>
      <c r="E237" s="189" t="str">
        <f>IF($D237="","",IF(発電計画!$E$19&gt;$D237,$D237,発電計画!$E$19))</f>
        <v/>
      </c>
      <c r="F237" s="27" t="str">
        <f>IF(発電計画!$E$30="","",ROUND((発電計画!$E$30*((E237/発電計画!$E$19)^2)/1000),3))</f>
        <v/>
      </c>
      <c r="G237" s="28">
        <f t="shared" si="63"/>
        <v>0.05</v>
      </c>
      <c r="H237" s="27" t="str">
        <f>IF(発電計画!$E$31="","",ROUND((発電計画!$E$31*((E237/発電計画!$E$19)^2)/200),3))</f>
        <v/>
      </c>
      <c r="I237" s="27" t="str">
        <f>IF(発電計画!$E$32="","",ROUND((発電計画!$E$32*((E237/発電計画!$E$19)^2)/1000),3))</f>
        <v/>
      </c>
      <c r="J237" s="28">
        <f t="shared" si="64"/>
        <v>0.5</v>
      </c>
      <c r="K237" s="27">
        <f t="shared" si="61"/>
        <v>0.55000000000000004</v>
      </c>
      <c r="L237" s="27">
        <f>発電計画!$E$15-$K$29</f>
        <v>-0.55000000000000004</v>
      </c>
      <c r="M237" s="27" t="str">
        <f>IF(発電計画!$E$19="","",9.8*発電計画!$E$19*$L237)</f>
        <v/>
      </c>
      <c r="N237" s="27" t="str">
        <f>IF(発電計画!$E$20="","",9.8*発電計画!$E$20*$L237)</f>
        <v/>
      </c>
      <c r="O237" s="206" t="str">
        <f>IF(AND($E237="",発電計画!$E$19=""),"",$E237/発電計画!$E$19)</f>
        <v/>
      </c>
      <c r="P237" s="331" t="str" cm="1">
        <f t="array" ref="P237">IF($O237="","",発電計画!$E$27*_xlfn.IFS($O237&gt;=相対合成効率!$C$14,相対合成効率!$F$14,$O237&gt;=相対合成効率!$C$15,相対合成効率!$F$15,$O237&gt;=相対合成効率!$C$16,相対合成効率!$F$16,TRUE,相対合成効率!$F$17))</f>
        <v/>
      </c>
      <c r="Q237" s="224" t="str">
        <f>IF($O237="","",IF($O237&lt;=発電計画!$E$28,0,9.8*$E237*$L237*$P237))</f>
        <v/>
      </c>
      <c r="R237" s="224" t="str">
        <f t="shared" si="62"/>
        <v/>
      </c>
      <c r="S237" s="207" t="str">
        <f>IF(D237="","",(D237*B237+SUM($D238:D$393))/(D237*365))</f>
        <v/>
      </c>
      <c r="T237" s="208"/>
    </row>
    <row r="238" spans="2:20">
      <c r="B238" s="80">
        <v>210</v>
      </c>
      <c r="C238" s="189" t="str">
        <f>流量データ!$R220</f>
        <v/>
      </c>
      <c r="D238" s="189" t="str">
        <f>IF(AND($C238="",発電計画!$E$33=""),"",MAX(0,$C238-発電計画!$E$33))</f>
        <v/>
      </c>
      <c r="E238" s="189" t="str">
        <f>IF($D238="","",IF(発電計画!$E$19&gt;$D238,$D238,発電計画!$E$19))</f>
        <v/>
      </c>
      <c r="F238" s="27" t="str">
        <f>IF(発電計画!$E$30="","",ROUND((発電計画!$E$30*((E238/発電計画!$E$19)^2)/1000),3))</f>
        <v/>
      </c>
      <c r="G238" s="28">
        <f t="shared" si="63"/>
        <v>0.05</v>
      </c>
      <c r="H238" s="27" t="str">
        <f>IF(発電計画!$E$31="","",ROUND((発電計画!$E$31*((E238/発電計画!$E$19)^2)/200),3))</f>
        <v/>
      </c>
      <c r="I238" s="27" t="str">
        <f>IF(発電計画!$E$32="","",ROUND((発電計画!$E$32*((E238/発電計画!$E$19)^2)/1000),3))</f>
        <v/>
      </c>
      <c r="J238" s="28">
        <f t="shared" si="64"/>
        <v>0.5</v>
      </c>
      <c r="K238" s="27">
        <f t="shared" si="61"/>
        <v>0.55000000000000004</v>
      </c>
      <c r="L238" s="27">
        <f>発電計画!$E$15-$K$29</f>
        <v>-0.55000000000000004</v>
      </c>
      <c r="M238" s="27" t="str">
        <f>IF(発電計画!$E$19="","",9.8*発電計画!$E$19*$L238)</f>
        <v/>
      </c>
      <c r="N238" s="27" t="str">
        <f>IF(発電計画!$E$20="","",9.8*発電計画!$E$20*$L238)</f>
        <v/>
      </c>
      <c r="O238" s="206" t="str">
        <f>IF(AND($E238="",発電計画!$E$19=""),"",$E238/発電計画!$E$19)</f>
        <v/>
      </c>
      <c r="P238" s="331" t="str" cm="1">
        <f t="array" ref="P238">IF($O238="","",発電計画!$E$27*_xlfn.IFS($O238&gt;=相対合成効率!$C$14,相対合成効率!$F$14,$O238&gt;=相対合成効率!$C$15,相対合成効率!$F$15,$O238&gt;=相対合成効率!$C$16,相対合成効率!$F$16,TRUE,相対合成効率!$F$17))</f>
        <v/>
      </c>
      <c r="Q238" s="224" t="str">
        <f>IF($O238="","",IF($O238&lt;=発電計画!$E$28,0,9.8*$E238*$L238*$P238))</f>
        <v/>
      </c>
      <c r="R238" s="224" t="str">
        <f t="shared" si="62"/>
        <v/>
      </c>
      <c r="S238" s="207" t="str">
        <f>IF(D238="","",(D238*B238+SUM($D239:D$393))/(D238*365))</f>
        <v/>
      </c>
      <c r="T238" s="208"/>
    </row>
    <row r="239" spans="2:20">
      <c r="B239" s="80">
        <v>211</v>
      </c>
      <c r="C239" s="189" t="str">
        <f>流量データ!$R221</f>
        <v/>
      </c>
      <c r="D239" s="189" t="str">
        <f>IF(AND($C239="",発電計画!$E$33=""),"",MAX(0,$C239-発電計画!$E$33))</f>
        <v/>
      </c>
      <c r="E239" s="189" t="str">
        <f>IF($D239="","",IF(発電計画!$E$19&gt;$D239,$D239,発電計画!$E$19))</f>
        <v/>
      </c>
      <c r="F239" s="27" t="str">
        <f>IF(発電計画!$E$30="","",ROUND((発電計画!$E$30*((E239/発電計画!$E$19)^2)/1000),3))</f>
        <v/>
      </c>
      <c r="G239" s="28">
        <f t="shared" si="63"/>
        <v>0.05</v>
      </c>
      <c r="H239" s="27" t="str">
        <f>IF(発電計画!$E$31="","",ROUND((発電計画!$E$31*((E239/発電計画!$E$19)^2)/200),3))</f>
        <v/>
      </c>
      <c r="I239" s="27" t="str">
        <f>IF(発電計画!$E$32="","",ROUND((発電計画!$E$32*((E239/発電計画!$E$19)^2)/1000),3))</f>
        <v/>
      </c>
      <c r="J239" s="28">
        <f t="shared" si="64"/>
        <v>0.5</v>
      </c>
      <c r="K239" s="27">
        <f t="shared" si="61"/>
        <v>0.55000000000000004</v>
      </c>
      <c r="L239" s="27">
        <f>発電計画!$E$15-$K$29</f>
        <v>-0.55000000000000004</v>
      </c>
      <c r="M239" s="27" t="str">
        <f>IF(発電計画!$E$19="","",9.8*発電計画!$E$19*$L239)</f>
        <v/>
      </c>
      <c r="N239" s="27" t="str">
        <f>IF(発電計画!$E$20="","",9.8*発電計画!$E$20*$L239)</f>
        <v/>
      </c>
      <c r="O239" s="206" t="str">
        <f>IF(AND($E239="",発電計画!$E$19=""),"",$E239/発電計画!$E$19)</f>
        <v/>
      </c>
      <c r="P239" s="331" t="str" cm="1">
        <f t="array" ref="P239">IF($O239="","",発電計画!$E$27*_xlfn.IFS($O239&gt;=相対合成効率!$C$14,相対合成効率!$F$14,$O239&gt;=相対合成効率!$C$15,相対合成効率!$F$15,$O239&gt;=相対合成効率!$C$16,相対合成効率!$F$16,TRUE,相対合成効率!$F$17))</f>
        <v/>
      </c>
      <c r="Q239" s="224" t="str">
        <f>IF($O239="","",IF($O239&lt;=発電計画!$E$28,0,9.8*$E239*$L239*$P239))</f>
        <v/>
      </c>
      <c r="R239" s="224" t="str">
        <f t="shared" si="62"/>
        <v/>
      </c>
      <c r="S239" s="207" t="str">
        <f>IF(D239="","",(D239*B239+SUM($D240:D$393))/(D239*365))</f>
        <v/>
      </c>
      <c r="T239" s="208"/>
    </row>
    <row r="240" spans="2:20">
      <c r="B240" s="80">
        <v>212</v>
      </c>
      <c r="C240" s="189" t="str">
        <f>流量データ!$R222</f>
        <v/>
      </c>
      <c r="D240" s="189" t="str">
        <f>IF(AND($C240="",発電計画!$E$33=""),"",MAX(0,$C240-発電計画!$E$33))</f>
        <v/>
      </c>
      <c r="E240" s="189" t="str">
        <f>IF($D240="","",IF(発電計画!$E$19&gt;$D240,$D240,発電計画!$E$19))</f>
        <v/>
      </c>
      <c r="F240" s="27" t="str">
        <f>IF(発電計画!$E$30="","",ROUND((発電計画!$E$30*((E240/発電計画!$E$19)^2)/1000),3))</f>
        <v/>
      </c>
      <c r="G240" s="28">
        <f t="shared" si="63"/>
        <v>0.05</v>
      </c>
      <c r="H240" s="27" t="str">
        <f>IF(発電計画!$E$31="","",ROUND((発電計画!$E$31*((E240/発電計画!$E$19)^2)/200),3))</f>
        <v/>
      </c>
      <c r="I240" s="27" t="str">
        <f>IF(発電計画!$E$32="","",ROUND((発電計画!$E$32*((E240/発電計画!$E$19)^2)/1000),3))</f>
        <v/>
      </c>
      <c r="J240" s="28">
        <f t="shared" si="64"/>
        <v>0.5</v>
      </c>
      <c r="K240" s="27">
        <f t="shared" si="61"/>
        <v>0.55000000000000004</v>
      </c>
      <c r="L240" s="27">
        <f>発電計画!$E$15-$K$29</f>
        <v>-0.55000000000000004</v>
      </c>
      <c r="M240" s="27" t="str">
        <f>IF(発電計画!$E$19="","",9.8*発電計画!$E$19*$L240)</f>
        <v/>
      </c>
      <c r="N240" s="27" t="str">
        <f>IF(発電計画!$E$20="","",9.8*発電計画!$E$20*$L240)</f>
        <v/>
      </c>
      <c r="O240" s="206" t="str">
        <f>IF(AND($E240="",発電計画!$E$19=""),"",$E240/発電計画!$E$19)</f>
        <v/>
      </c>
      <c r="P240" s="331" t="str" cm="1">
        <f t="array" ref="P240">IF($O240="","",発電計画!$E$27*_xlfn.IFS($O240&gt;=相対合成効率!$C$14,相対合成効率!$F$14,$O240&gt;=相対合成効率!$C$15,相対合成効率!$F$15,$O240&gt;=相対合成効率!$C$16,相対合成効率!$F$16,TRUE,相対合成効率!$F$17))</f>
        <v/>
      </c>
      <c r="Q240" s="224" t="str">
        <f>IF($O240="","",IF($O240&lt;=発電計画!$E$28,0,9.8*$E240*$L240*$P240))</f>
        <v/>
      </c>
      <c r="R240" s="224" t="str">
        <f t="shared" si="62"/>
        <v/>
      </c>
      <c r="S240" s="207" t="str">
        <f>IF(D240="","",(D240*B240+SUM($D241:D$393))/(D240*365))</f>
        <v/>
      </c>
      <c r="T240" s="208"/>
    </row>
    <row r="241" spans="2:20">
      <c r="B241" s="80">
        <v>213</v>
      </c>
      <c r="C241" s="189" t="str">
        <f>流量データ!$R223</f>
        <v/>
      </c>
      <c r="D241" s="189" t="str">
        <f>IF(AND($C241="",発電計画!$E$33=""),"",MAX(0,$C241-発電計画!$E$33))</f>
        <v/>
      </c>
      <c r="E241" s="189" t="str">
        <f>IF($D241="","",IF(発電計画!$E$19&gt;$D241,$D241,発電計画!$E$19))</f>
        <v/>
      </c>
      <c r="F241" s="27" t="str">
        <f>IF(発電計画!$E$30="","",ROUND((発電計画!$E$30*((E241/発電計画!$E$19)^2)/1000),3))</f>
        <v/>
      </c>
      <c r="G241" s="28">
        <f t="shared" si="63"/>
        <v>0.05</v>
      </c>
      <c r="H241" s="27" t="str">
        <f>IF(発電計画!$E$31="","",ROUND((発電計画!$E$31*((E241/発電計画!$E$19)^2)/200),3))</f>
        <v/>
      </c>
      <c r="I241" s="27" t="str">
        <f>IF(発電計画!$E$32="","",ROUND((発電計画!$E$32*((E241/発電計画!$E$19)^2)/1000),3))</f>
        <v/>
      </c>
      <c r="J241" s="28">
        <f t="shared" si="64"/>
        <v>0.5</v>
      </c>
      <c r="K241" s="27">
        <f t="shared" si="61"/>
        <v>0.55000000000000004</v>
      </c>
      <c r="L241" s="27">
        <f>発電計画!$E$15-$K$29</f>
        <v>-0.55000000000000004</v>
      </c>
      <c r="M241" s="27" t="str">
        <f>IF(発電計画!$E$19="","",9.8*発電計画!$E$19*$L241)</f>
        <v/>
      </c>
      <c r="N241" s="27" t="str">
        <f>IF(発電計画!$E$20="","",9.8*発電計画!$E$20*$L241)</f>
        <v/>
      </c>
      <c r="O241" s="206" t="str">
        <f>IF(AND($E241="",発電計画!$E$19=""),"",$E241/発電計画!$E$19)</f>
        <v/>
      </c>
      <c r="P241" s="331" t="str" cm="1">
        <f t="array" ref="P241">IF($O241="","",発電計画!$E$27*_xlfn.IFS($O241&gt;=相対合成効率!$C$14,相対合成効率!$F$14,$O241&gt;=相対合成効率!$C$15,相対合成効率!$F$15,$O241&gt;=相対合成効率!$C$16,相対合成効率!$F$16,TRUE,相対合成効率!$F$17))</f>
        <v/>
      </c>
      <c r="Q241" s="224" t="str">
        <f>IF($O241="","",IF($O241&lt;=発電計画!$E$28,0,9.8*$E241*$L241*$P241))</f>
        <v/>
      </c>
      <c r="R241" s="224" t="str">
        <f t="shared" si="62"/>
        <v/>
      </c>
      <c r="S241" s="207" t="str">
        <f>IF(D241="","",(D241*B241+SUM($D242:D$393))/(D241*365))</f>
        <v/>
      </c>
      <c r="T241" s="208"/>
    </row>
    <row r="242" spans="2:20">
      <c r="B242" s="80">
        <v>214</v>
      </c>
      <c r="C242" s="189" t="str">
        <f>流量データ!$R224</f>
        <v/>
      </c>
      <c r="D242" s="189" t="str">
        <f>IF(AND($C242="",発電計画!$E$33=""),"",MAX(0,$C242-発電計画!$E$33))</f>
        <v/>
      </c>
      <c r="E242" s="189" t="str">
        <f>IF($D242="","",IF(発電計画!$E$19&gt;$D242,$D242,発電計画!$E$19))</f>
        <v/>
      </c>
      <c r="F242" s="27" t="str">
        <f>IF(発電計画!$E$30="","",ROUND((発電計画!$E$30*((E242/発電計画!$E$19)^2)/1000),3))</f>
        <v/>
      </c>
      <c r="G242" s="28">
        <f t="shared" si="63"/>
        <v>0.05</v>
      </c>
      <c r="H242" s="27" t="str">
        <f>IF(発電計画!$E$31="","",ROUND((発電計画!$E$31*((E242/発電計画!$E$19)^2)/200),3))</f>
        <v/>
      </c>
      <c r="I242" s="27" t="str">
        <f>IF(発電計画!$E$32="","",ROUND((発電計画!$E$32*((E242/発電計画!$E$19)^2)/1000),3))</f>
        <v/>
      </c>
      <c r="J242" s="28">
        <f t="shared" si="64"/>
        <v>0.5</v>
      </c>
      <c r="K242" s="27">
        <f t="shared" si="61"/>
        <v>0.55000000000000004</v>
      </c>
      <c r="L242" s="27">
        <f>発電計画!$E$15-$K$29</f>
        <v>-0.55000000000000004</v>
      </c>
      <c r="M242" s="27" t="str">
        <f>IF(発電計画!$E$19="","",9.8*発電計画!$E$19*$L242)</f>
        <v/>
      </c>
      <c r="N242" s="27" t="str">
        <f>IF(発電計画!$E$20="","",9.8*発電計画!$E$20*$L242)</f>
        <v/>
      </c>
      <c r="O242" s="206" t="str">
        <f>IF(AND($E242="",発電計画!$E$19=""),"",$E242/発電計画!$E$19)</f>
        <v/>
      </c>
      <c r="P242" s="331" t="str" cm="1">
        <f t="array" ref="P242">IF($O242="","",発電計画!$E$27*_xlfn.IFS($O242&gt;=相対合成効率!$C$14,相対合成効率!$F$14,$O242&gt;=相対合成効率!$C$15,相対合成効率!$F$15,$O242&gt;=相対合成効率!$C$16,相対合成効率!$F$16,TRUE,相対合成効率!$F$17))</f>
        <v/>
      </c>
      <c r="Q242" s="224" t="str">
        <f>IF($O242="","",IF($O242&lt;=発電計画!$E$28,0,9.8*$E242*$L242*$P242))</f>
        <v/>
      </c>
      <c r="R242" s="224" t="str">
        <f t="shared" si="62"/>
        <v/>
      </c>
      <c r="S242" s="207" t="str">
        <f>IF(D242="","",(D242*B242+SUM($D243:D$393))/(D242*365))</f>
        <v/>
      </c>
      <c r="T242" s="208"/>
    </row>
    <row r="243" spans="2:20">
      <c r="B243" s="80">
        <v>215</v>
      </c>
      <c r="C243" s="189" t="str">
        <f>流量データ!$R225</f>
        <v/>
      </c>
      <c r="D243" s="189" t="str">
        <f>IF(AND($C243="",発電計画!$E$33=""),"",MAX(0,$C243-発電計画!$E$33))</f>
        <v/>
      </c>
      <c r="E243" s="189" t="str">
        <f>IF($D243="","",IF(発電計画!$E$19&gt;$D243,$D243,発電計画!$E$19))</f>
        <v/>
      </c>
      <c r="F243" s="27" t="str">
        <f>IF(発電計画!$E$30="","",ROUND((発電計画!$E$30*((E243/発電計画!$E$19)^2)/1000),3))</f>
        <v/>
      </c>
      <c r="G243" s="28">
        <f t="shared" si="63"/>
        <v>0.05</v>
      </c>
      <c r="H243" s="27" t="str">
        <f>IF(発電計画!$E$31="","",ROUND((発電計画!$E$31*((E243/発電計画!$E$19)^2)/200),3))</f>
        <v/>
      </c>
      <c r="I243" s="27" t="str">
        <f>IF(発電計画!$E$32="","",ROUND((発電計画!$E$32*((E243/発電計画!$E$19)^2)/1000),3))</f>
        <v/>
      </c>
      <c r="J243" s="28">
        <f t="shared" si="64"/>
        <v>0.5</v>
      </c>
      <c r="K243" s="27">
        <f t="shared" si="61"/>
        <v>0.55000000000000004</v>
      </c>
      <c r="L243" s="27">
        <f>発電計画!$E$15-$K$29</f>
        <v>-0.55000000000000004</v>
      </c>
      <c r="M243" s="27" t="str">
        <f>IF(発電計画!$E$19="","",9.8*発電計画!$E$19*$L243)</f>
        <v/>
      </c>
      <c r="N243" s="27" t="str">
        <f>IF(発電計画!$E$20="","",9.8*発電計画!$E$20*$L243)</f>
        <v/>
      </c>
      <c r="O243" s="206" t="str">
        <f>IF(AND($E243="",発電計画!$E$19=""),"",$E243/発電計画!$E$19)</f>
        <v/>
      </c>
      <c r="P243" s="331" t="str" cm="1">
        <f t="array" ref="P243">IF($O243="","",発電計画!$E$27*_xlfn.IFS($O243&gt;=相対合成効率!$C$14,相対合成効率!$F$14,$O243&gt;=相対合成効率!$C$15,相対合成効率!$F$15,$O243&gt;=相対合成効率!$C$16,相対合成効率!$F$16,TRUE,相対合成効率!$F$17))</f>
        <v/>
      </c>
      <c r="Q243" s="224" t="str">
        <f>IF($O243="","",IF($O243&lt;=発電計画!$E$28,0,9.8*$E243*$L243*$P243))</f>
        <v/>
      </c>
      <c r="R243" s="224" t="str">
        <f t="shared" si="62"/>
        <v/>
      </c>
      <c r="S243" s="207" t="str">
        <f>IF(D243="","",(D243*B243+SUM($D244:D$393))/(D243*365))</f>
        <v/>
      </c>
      <c r="T243" s="208"/>
    </row>
    <row r="244" spans="2:20">
      <c r="B244" s="80">
        <v>216</v>
      </c>
      <c r="C244" s="189" t="str">
        <f>流量データ!$R226</f>
        <v/>
      </c>
      <c r="D244" s="189" t="str">
        <f>IF(AND($C244="",発電計画!$E$33=""),"",MAX(0,$C244-発電計画!$E$33))</f>
        <v/>
      </c>
      <c r="E244" s="189" t="str">
        <f>IF($D244="","",IF(発電計画!$E$19&gt;$D244,$D244,発電計画!$E$19))</f>
        <v/>
      </c>
      <c r="F244" s="27" t="str">
        <f>IF(発電計画!$E$30="","",ROUND((発電計画!$E$30*((E244/発電計画!$E$19)^2)/1000),3))</f>
        <v/>
      </c>
      <c r="G244" s="28">
        <f t="shared" si="63"/>
        <v>0.05</v>
      </c>
      <c r="H244" s="27" t="str">
        <f>IF(発電計画!$E$31="","",ROUND((発電計画!$E$31*((E244/発電計画!$E$19)^2)/200),3))</f>
        <v/>
      </c>
      <c r="I244" s="27" t="str">
        <f>IF(発電計画!$E$32="","",ROUND((発電計画!$E$32*((E244/発電計画!$E$19)^2)/1000),3))</f>
        <v/>
      </c>
      <c r="J244" s="28">
        <f t="shared" si="64"/>
        <v>0.5</v>
      </c>
      <c r="K244" s="27">
        <f t="shared" si="61"/>
        <v>0.55000000000000004</v>
      </c>
      <c r="L244" s="27">
        <f>発電計画!$E$15-$K$29</f>
        <v>-0.55000000000000004</v>
      </c>
      <c r="M244" s="27" t="str">
        <f>IF(発電計画!$E$19="","",9.8*発電計画!$E$19*$L244)</f>
        <v/>
      </c>
      <c r="N244" s="27" t="str">
        <f>IF(発電計画!$E$20="","",9.8*発電計画!$E$20*$L244)</f>
        <v/>
      </c>
      <c r="O244" s="206" t="str">
        <f>IF(AND($E244="",発電計画!$E$19=""),"",$E244/発電計画!$E$19)</f>
        <v/>
      </c>
      <c r="P244" s="331" t="str" cm="1">
        <f t="array" ref="P244">IF($O244="","",発電計画!$E$27*_xlfn.IFS($O244&gt;=相対合成効率!$C$14,相対合成効率!$F$14,$O244&gt;=相対合成効率!$C$15,相対合成効率!$F$15,$O244&gt;=相対合成効率!$C$16,相対合成効率!$F$16,TRUE,相対合成効率!$F$17))</f>
        <v/>
      </c>
      <c r="Q244" s="224" t="str">
        <f>IF($O244="","",IF($O244&lt;=発電計画!$E$28,0,9.8*$E244*$L244*$P244))</f>
        <v/>
      </c>
      <c r="R244" s="224" t="str">
        <f t="shared" si="62"/>
        <v/>
      </c>
      <c r="S244" s="207" t="str">
        <f>IF(D244="","",(D244*B244+SUM($D245:D$393))/(D244*365))</f>
        <v/>
      </c>
      <c r="T244" s="208"/>
    </row>
    <row r="245" spans="2:20">
      <c r="B245" s="80">
        <v>217</v>
      </c>
      <c r="C245" s="189" t="str">
        <f>流量データ!$R227</f>
        <v/>
      </c>
      <c r="D245" s="189" t="str">
        <f>IF(AND($C245="",発電計画!$E$33=""),"",MAX(0,$C245-発電計画!$E$33))</f>
        <v/>
      </c>
      <c r="E245" s="189" t="str">
        <f>IF($D245="","",IF(発電計画!$E$19&gt;$D245,$D245,発電計画!$E$19))</f>
        <v/>
      </c>
      <c r="F245" s="27" t="str">
        <f>IF(発電計画!$E$30="","",ROUND((発電計画!$E$30*((E245/発電計画!$E$19)^2)/1000),3))</f>
        <v/>
      </c>
      <c r="G245" s="28">
        <f t="shared" si="63"/>
        <v>0.05</v>
      </c>
      <c r="H245" s="27" t="str">
        <f>IF(発電計画!$E$31="","",ROUND((発電計画!$E$31*((E245/発電計画!$E$19)^2)/200),3))</f>
        <v/>
      </c>
      <c r="I245" s="27" t="str">
        <f>IF(発電計画!$E$32="","",ROUND((発電計画!$E$32*((E245/発電計画!$E$19)^2)/1000),3))</f>
        <v/>
      </c>
      <c r="J245" s="28">
        <f t="shared" si="64"/>
        <v>0.5</v>
      </c>
      <c r="K245" s="27">
        <f t="shared" si="61"/>
        <v>0.55000000000000004</v>
      </c>
      <c r="L245" s="27">
        <f>発電計画!$E$15-$K$29</f>
        <v>-0.55000000000000004</v>
      </c>
      <c r="M245" s="27" t="str">
        <f>IF(発電計画!$E$19="","",9.8*発電計画!$E$19*$L245)</f>
        <v/>
      </c>
      <c r="N245" s="27" t="str">
        <f>IF(発電計画!$E$20="","",9.8*発電計画!$E$20*$L245)</f>
        <v/>
      </c>
      <c r="O245" s="206" t="str">
        <f>IF(AND($E245="",発電計画!$E$19=""),"",$E245/発電計画!$E$19)</f>
        <v/>
      </c>
      <c r="P245" s="331" t="str" cm="1">
        <f t="array" ref="P245">IF($O245="","",発電計画!$E$27*_xlfn.IFS($O245&gt;=相対合成効率!$C$14,相対合成効率!$F$14,$O245&gt;=相対合成効率!$C$15,相対合成効率!$F$15,$O245&gt;=相対合成効率!$C$16,相対合成効率!$F$16,TRUE,相対合成効率!$F$17))</f>
        <v/>
      </c>
      <c r="Q245" s="224" t="str">
        <f>IF($O245="","",IF($O245&lt;=発電計画!$E$28,0,9.8*$E245*$L245*$P245))</f>
        <v/>
      </c>
      <c r="R245" s="224" t="str">
        <f t="shared" si="62"/>
        <v/>
      </c>
      <c r="S245" s="207" t="str">
        <f>IF(D245="","",(D245*B245+SUM($D246:D$393))/(D245*365))</f>
        <v/>
      </c>
      <c r="T245" s="208"/>
    </row>
    <row r="246" spans="2:20">
      <c r="B246" s="80">
        <v>218</v>
      </c>
      <c r="C246" s="189" t="str">
        <f>流量データ!$R228</f>
        <v/>
      </c>
      <c r="D246" s="189" t="str">
        <f>IF(AND($C246="",発電計画!$E$33=""),"",MAX(0,$C246-発電計画!$E$33))</f>
        <v/>
      </c>
      <c r="E246" s="189" t="str">
        <f>IF($D246="","",IF(発電計画!$E$19&gt;$D246,$D246,発電計画!$E$19))</f>
        <v/>
      </c>
      <c r="F246" s="27" t="str">
        <f>IF(発電計画!$E$30="","",ROUND((発電計画!$E$30*((E246/発電計画!$E$19)^2)/1000),3))</f>
        <v/>
      </c>
      <c r="G246" s="28">
        <f t="shared" si="63"/>
        <v>0.05</v>
      </c>
      <c r="H246" s="27" t="str">
        <f>IF(発電計画!$E$31="","",ROUND((発電計画!$E$31*((E246/発電計画!$E$19)^2)/200),3))</f>
        <v/>
      </c>
      <c r="I246" s="27" t="str">
        <f>IF(発電計画!$E$32="","",ROUND((発電計画!$E$32*((E246/発電計画!$E$19)^2)/1000),3))</f>
        <v/>
      </c>
      <c r="J246" s="28">
        <f t="shared" si="64"/>
        <v>0.5</v>
      </c>
      <c r="K246" s="27">
        <f t="shared" si="61"/>
        <v>0.55000000000000004</v>
      </c>
      <c r="L246" s="27">
        <f>発電計画!$E$15-$K$29</f>
        <v>-0.55000000000000004</v>
      </c>
      <c r="M246" s="27" t="str">
        <f>IF(発電計画!$E$19="","",9.8*発電計画!$E$19*$L246)</f>
        <v/>
      </c>
      <c r="N246" s="27" t="str">
        <f>IF(発電計画!$E$20="","",9.8*発電計画!$E$20*$L246)</f>
        <v/>
      </c>
      <c r="O246" s="206" t="str">
        <f>IF(AND($E246="",発電計画!$E$19=""),"",$E246/発電計画!$E$19)</f>
        <v/>
      </c>
      <c r="P246" s="331" t="str" cm="1">
        <f t="array" ref="P246">IF($O246="","",発電計画!$E$27*_xlfn.IFS($O246&gt;=相対合成効率!$C$14,相対合成効率!$F$14,$O246&gt;=相対合成効率!$C$15,相対合成効率!$F$15,$O246&gt;=相対合成効率!$C$16,相対合成効率!$F$16,TRUE,相対合成効率!$F$17))</f>
        <v/>
      </c>
      <c r="Q246" s="224" t="str">
        <f>IF($O246="","",IF($O246&lt;=発電計画!$E$28,0,9.8*$E246*$L246*$P246))</f>
        <v/>
      </c>
      <c r="R246" s="224" t="str">
        <f t="shared" si="62"/>
        <v/>
      </c>
      <c r="S246" s="207" t="str">
        <f>IF(D246="","",(D246*B246+SUM($D247:D$393))/(D246*365))</f>
        <v/>
      </c>
      <c r="T246" s="208"/>
    </row>
    <row r="247" spans="2:20">
      <c r="B247" s="80">
        <v>219</v>
      </c>
      <c r="C247" s="189" t="str">
        <f>流量データ!$R229</f>
        <v/>
      </c>
      <c r="D247" s="189" t="str">
        <f>IF(AND($C247="",発電計画!$E$33=""),"",MAX(0,$C247-発電計画!$E$33))</f>
        <v/>
      </c>
      <c r="E247" s="189" t="str">
        <f>IF($D247="","",IF(発電計画!$E$19&gt;$D247,$D247,発電計画!$E$19))</f>
        <v/>
      </c>
      <c r="F247" s="27" t="str">
        <f>IF(発電計画!$E$30="","",ROUND((発電計画!$E$30*((E247/発電計画!$E$19)^2)/1000),3))</f>
        <v/>
      </c>
      <c r="G247" s="28">
        <f t="shared" si="63"/>
        <v>0.05</v>
      </c>
      <c r="H247" s="27" t="str">
        <f>IF(発電計画!$E$31="","",ROUND((発電計画!$E$31*((E247/発電計画!$E$19)^2)/200),3))</f>
        <v/>
      </c>
      <c r="I247" s="27" t="str">
        <f>IF(発電計画!$E$32="","",ROUND((発電計画!$E$32*((E247/発電計画!$E$19)^2)/1000),3))</f>
        <v/>
      </c>
      <c r="J247" s="28">
        <f t="shared" si="64"/>
        <v>0.5</v>
      </c>
      <c r="K247" s="27">
        <f t="shared" si="61"/>
        <v>0.55000000000000004</v>
      </c>
      <c r="L247" s="27">
        <f>発電計画!$E$15-$K$29</f>
        <v>-0.55000000000000004</v>
      </c>
      <c r="M247" s="27" t="str">
        <f>IF(発電計画!$E$19="","",9.8*発電計画!$E$19*$L247)</f>
        <v/>
      </c>
      <c r="N247" s="27" t="str">
        <f>IF(発電計画!$E$20="","",9.8*発電計画!$E$20*$L247)</f>
        <v/>
      </c>
      <c r="O247" s="206" t="str">
        <f>IF(AND($E247="",発電計画!$E$19=""),"",$E247/発電計画!$E$19)</f>
        <v/>
      </c>
      <c r="P247" s="331" t="str" cm="1">
        <f t="array" ref="P247">IF($O247="","",発電計画!$E$27*_xlfn.IFS($O247&gt;=相対合成効率!$C$14,相対合成効率!$F$14,$O247&gt;=相対合成効率!$C$15,相対合成効率!$F$15,$O247&gt;=相対合成効率!$C$16,相対合成効率!$F$16,TRUE,相対合成効率!$F$17))</f>
        <v/>
      </c>
      <c r="Q247" s="224" t="str">
        <f>IF($O247="","",IF($O247&lt;=発電計画!$E$28,0,9.8*$E247*$L247*$P247))</f>
        <v/>
      </c>
      <c r="R247" s="224" t="str">
        <f t="shared" si="62"/>
        <v/>
      </c>
      <c r="S247" s="207" t="str">
        <f>IF(D247="","",(D247*B247+SUM($D248:D$393))/(D247*365))</f>
        <v/>
      </c>
      <c r="T247" s="208"/>
    </row>
    <row r="248" spans="2:20">
      <c r="B248" s="80">
        <v>220</v>
      </c>
      <c r="C248" s="189" t="str">
        <f>流量データ!$R230</f>
        <v/>
      </c>
      <c r="D248" s="189" t="str">
        <f>IF(AND($C248="",発電計画!$E$33=""),"",MAX(0,$C248-発電計画!$E$33))</f>
        <v/>
      </c>
      <c r="E248" s="189" t="str">
        <f>IF($D248="","",IF(発電計画!$E$19&gt;$D248,$D248,発電計画!$E$19))</f>
        <v/>
      </c>
      <c r="F248" s="27" t="str">
        <f>IF(発電計画!$E$30="","",ROUND((発電計画!$E$30*((E248/発電計画!$E$19)^2)/1000),3))</f>
        <v/>
      </c>
      <c r="G248" s="28">
        <f t="shared" si="63"/>
        <v>0.05</v>
      </c>
      <c r="H248" s="27" t="str">
        <f>IF(発電計画!$E$31="","",ROUND((発電計画!$E$31*((E248/発電計画!$E$19)^2)/200),3))</f>
        <v/>
      </c>
      <c r="I248" s="27" t="str">
        <f>IF(発電計画!$E$32="","",ROUND((発電計画!$E$32*((E248/発電計画!$E$19)^2)/1000),3))</f>
        <v/>
      </c>
      <c r="J248" s="28">
        <f t="shared" si="64"/>
        <v>0.5</v>
      </c>
      <c r="K248" s="27">
        <f t="shared" si="61"/>
        <v>0.55000000000000004</v>
      </c>
      <c r="L248" s="27">
        <f>発電計画!$E$15-$K$29</f>
        <v>-0.55000000000000004</v>
      </c>
      <c r="M248" s="27" t="str">
        <f>IF(発電計画!$E$19="","",9.8*発電計画!$E$19*$L248)</f>
        <v/>
      </c>
      <c r="N248" s="27" t="str">
        <f>IF(発電計画!$E$20="","",9.8*発電計画!$E$20*$L248)</f>
        <v/>
      </c>
      <c r="O248" s="206" t="str">
        <f>IF(AND($E248="",発電計画!$E$19=""),"",$E248/発電計画!$E$19)</f>
        <v/>
      </c>
      <c r="P248" s="331" t="str" cm="1">
        <f t="array" ref="P248">IF($O248="","",発電計画!$E$27*_xlfn.IFS($O248&gt;=相対合成効率!$C$14,相対合成効率!$F$14,$O248&gt;=相対合成効率!$C$15,相対合成効率!$F$15,$O248&gt;=相対合成効率!$C$16,相対合成効率!$F$16,TRUE,相対合成効率!$F$17))</f>
        <v/>
      </c>
      <c r="Q248" s="224" t="str">
        <f>IF($O248="","",IF($O248&lt;=発電計画!$E$28,0,9.8*$E248*$L248*$P248))</f>
        <v/>
      </c>
      <c r="R248" s="224" t="str">
        <f t="shared" si="62"/>
        <v/>
      </c>
      <c r="S248" s="207" t="str">
        <f>IF(D248="","",(D248*B248+SUM($D249:D$393))/(D248*365))</f>
        <v/>
      </c>
      <c r="T248" s="208"/>
    </row>
    <row r="249" spans="2:20">
      <c r="B249" s="80">
        <v>221</v>
      </c>
      <c r="C249" s="189" t="str">
        <f>流量データ!$R231</f>
        <v/>
      </c>
      <c r="D249" s="189" t="str">
        <f>IF(AND($C249="",発電計画!$E$33=""),"",MAX(0,$C249-発電計画!$E$33))</f>
        <v/>
      </c>
      <c r="E249" s="189" t="str">
        <f>IF($D249="","",IF(発電計画!$E$19&gt;$D249,$D249,発電計画!$E$19))</f>
        <v/>
      </c>
      <c r="F249" s="27" t="str">
        <f>IF(発電計画!$E$30="","",ROUND((発電計画!$E$30*((E249/発電計画!$E$19)^2)/1000),3))</f>
        <v/>
      </c>
      <c r="G249" s="28">
        <f t="shared" si="63"/>
        <v>0.05</v>
      </c>
      <c r="H249" s="27" t="str">
        <f>IF(発電計画!$E$31="","",ROUND((発電計画!$E$31*((E249/発電計画!$E$19)^2)/200),3))</f>
        <v/>
      </c>
      <c r="I249" s="27" t="str">
        <f>IF(発電計画!$E$32="","",ROUND((発電計画!$E$32*((E249/発電計画!$E$19)^2)/1000),3))</f>
        <v/>
      </c>
      <c r="J249" s="28">
        <f t="shared" si="64"/>
        <v>0.5</v>
      </c>
      <c r="K249" s="27">
        <f t="shared" si="61"/>
        <v>0.55000000000000004</v>
      </c>
      <c r="L249" s="27">
        <f>発電計画!$E$15-$K$29</f>
        <v>-0.55000000000000004</v>
      </c>
      <c r="M249" s="27" t="str">
        <f>IF(発電計画!$E$19="","",9.8*発電計画!$E$19*$L249)</f>
        <v/>
      </c>
      <c r="N249" s="27" t="str">
        <f>IF(発電計画!$E$20="","",9.8*発電計画!$E$20*$L249)</f>
        <v/>
      </c>
      <c r="O249" s="206" t="str">
        <f>IF(AND($E249="",発電計画!$E$19=""),"",$E249/発電計画!$E$19)</f>
        <v/>
      </c>
      <c r="P249" s="331" t="str" cm="1">
        <f t="array" ref="P249">IF($O249="","",発電計画!$E$27*_xlfn.IFS($O249&gt;=相対合成効率!$C$14,相対合成効率!$F$14,$O249&gt;=相対合成効率!$C$15,相対合成効率!$F$15,$O249&gt;=相対合成効率!$C$16,相対合成効率!$F$16,TRUE,相対合成効率!$F$17))</f>
        <v/>
      </c>
      <c r="Q249" s="224" t="str">
        <f>IF($O249="","",IF($O249&lt;=発電計画!$E$28,0,9.8*$E249*$L249*$P249))</f>
        <v/>
      </c>
      <c r="R249" s="224" t="str">
        <f t="shared" si="62"/>
        <v/>
      </c>
      <c r="S249" s="207" t="str">
        <f>IF(D249="","",(D249*B249+SUM($D250:D$393))/(D249*365))</f>
        <v/>
      </c>
      <c r="T249" s="208"/>
    </row>
    <row r="250" spans="2:20">
      <c r="B250" s="80">
        <v>222</v>
      </c>
      <c r="C250" s="189" t="str">
        <f>流量データ!$R232</f>
        <v/>
      </c>
      <c r="D250" s="189" t="str">
        <f>IF(AND($C250="",発電計画!$E$33=""),"",MAX(0,$C250-発電計画!$E$33))</f>
        <v/>
      </c>
      <c r="E250" s="189" t="str">
        <f>IF($D250="","",IF(発電計画!$E$19&gt;$D250,$D250,発電計画!$E$19))</f>
        <v/>
      </c>
      <c r="F250" s="27" t="str">
        <f>IF(発電計画!$E$30="","",ROUND((発電計画!$E$30*((E250/発電計画!$E$19)^2)/1000),3))</f>
        <v/>
      </c>
      <c r="G250" s="28">
        <f t="shared" si="63"/>
        <v>0.05</v>
      </c>
      <c r="H250" s="27" t="str">
        <f>IF(発電計画!$E$31="","",ROUND((発電計画!$E$31*((E250/発電計画!$E$19)^2)/200),3))</f>
        <v/>
      </c>
      <c r="I250" s="27" t="str">
        <f>IF(発電計画!$E$32="","",ROUND((発電計画!$E$32*((E250/発電計画!$E$19)^2)/1000),3))</f>
        <v/>
      </c>
      <c r="J250" s="28">
        <f t="shared" si="64"/>
        <v>0.5</v>
      </c>
      <c r="K250" s="27">
        <f t="shared" si="61"/>
        <v>0.55000000000000004</v>
      </c>
      <c r="L250" s="27">
        <f>発電計画!$E$15-$K$29</f>
        <v>-0.55000000000000004</v>
      </c>
      <c r="M250" s="27" t="str">
        <f>IF(発電計画!$E$19="","",9.8*発電計画!$E$19*$L250)</f>
        <v/>
      </c>
      <c r="N250" s="27" t="str">
        <f>IF(発電計画!$E$20="","",9.8*発電計画!$E$20*$L250)</f>
        <v/>
      </c>
      <c r="O250" s="206" t="str">
        <f>IF(AND($E250="",発電計画!$E$19=""),"",$E250/発電計画!$E$19)</f>
        <v/>
      </c>
      <c r="P250" s="331" t="str" cm="1">
        <f t="array" ref="P250">IF($O250="","",発電計画!$E$27*_xlfn.IFS($O250&gt;=相対合成効率!$C$14,相対合成効率!$F$14,$O250&gt;=相対合成効率!$C$15,相対合成効率!$F$15,$O250&gt;=相対合成効率!$C$16,相対合成効率!$F$16,TRUE,相対合成効率!$F$17))</f>
        <v/>
      </c>
      <c r="Q250" s="224" t="str">
        <f>IF($O250="","",IF($O250&lt;=発電計画!$E$28,0,9.8*$E250*$L250*$P250))</f>
        <v/>
      </c>
      <c r="R250" s="224" t="str">
        <f t="shared" si="62"/>
        <v/>
      </c>
      <c r="S250" s="207" t="str">
        <f>IF(D250="","",(D250*B250+SUM($D251:D$393))/(D250*365))</f>
        <v/>
      </c>
      <c r="T250" s="208"/>
    </row>
    <row r="251" spans="2:20">
      <c r="B251" s="80">
        <v>223</v>
      </c>
      <c r="C251" s="189" t="str">
        <f>流量データ!$R233</f>
        <v/>
      </c>
      <c r="D251" s="189" t="str">
        <f>IF(AND($C251="",発電計画!$E$33=""),"",MAX(0,$C251-発電計画!$E$33))</f>
        <v/>
      </c>
      <c r="E251" s="189" t="str">
        <f>IF($D251="","",IF(発電計画!$E$19&gt;$D251,$D251,発電計画!$E$19))</f>
        <v/>
      </c>
      <c r="F251" s="27" t="str">
        <f>IF(発電計画!$E$30="","",ROUND((発電計画!$E$30*((E251/発電計画!$E$19)^2)/1000),3))</f>
        <v/>
      </c>
      <c r="G251" s="28">
        <f t="shared" si="63"/>
        <v>0.05</v>
      </c>
      <c r="H251" s="27" t="str">
        <f>IF(発電計画!$E$31="","",ROUND((発電計画!$E$31*((E251/発電計画!$E$19)^2)/200),3))</f>
        <v/>
      </c>
      <c r="I251" s="27" t="str">
        <f>IF(発電計画!$E$32="","",ROUND((発電計画!$E$32*((E251/発電計画!$E$19)^2)/1000),3))</f>
        <v/>
      </c>
      <c r="J251" s="28">
        <f t="shared" si="64"/>
        <v>0.5</v>
      </c>
      <c r="K251" s="27">
        <f t="shared" si="61"/>
        <v>0.55000000000000004</v>
      </c>
      <c r="L251" s="27">
        <f>発電計画!$E$15-$K$29</f>
        <v>-0.55000000000000004</v>
      </c>
      <c r="M251" s="27" t="str">
        <f>IF(発電計画!$E$19="","",9.8*発電計画!$E$19*$L251)</f>
        <v/>
      </c>
      <c r="N251" s="27" t="str">
        <f>IF(発電計画!$E$20="","",9.8*発電計画!$E$20*$L251)</f>
        <v/>
      </c>
      <c r="O251" s="206" t="str">
        <f>IF(AND($E251="",発電計画!$E$19=""),"",$E251/発電計画!$E$19)</f>
        <v/>
      </c>
      <c r="P251" s="331" t="str" cm="1">
        <f t="array" ref="P251">IF($O251="","",発電計画!$E$27*_xlfn.IFS($O251&gt;=相対合成効率!$C$14,相対合成効率!$F$14,$O251&gt;=相対合成効率!$C$15,相対合成効率!$F$15,$O251&gt;=相対合成効率!$C$16,相対合成効率!$F$16,TRUE,相対合成効率!$F$17))</f>
        <v/>
      </c>
      <c r="Q251" s="224" t="str">
        <f>IF($O251="","",IF($O251&lt;=発電計画!$E$28,0,9.8*$E251*$L251*$P251))</f>
        <v/>
      </c>
      <c r="R251" s="224" t="str">
        <f t="shared" si="62"/>
        <v/>
      </c>
      <c r="S251" s="207" t="str">
        <f>IF(D251="","",(D251*B251+SUM($D252:D$393))/(D251*365))</f>
        <v/>
      </c>
      <c r="T251" s="208"/>
    </row>
    <row r="252" spans="2:20">
      <c r="B252" s="80">
        <v>224</v>
      </c>
      <c r="C252" s="189" t="str">
        <f>流量データ!$R234</f>
        <v/>
      </c>
      <c r="D252" s="189" t="str">
        <f>IF(AND($C252="",発電計画!$E$33=""),"",MAX(0,$C252-発電計画!$E$33))</f>
        <v/>
      </c>
      <c r="E252" s="189" t="str">
        <f>IF($D252="","",IF(発電計画!$E$19&gt;$D252,$D252,発電計画!$E$19))</f>
        <v/>
      </c>
      <c r="F252" s="27" t="str">
        <f>IF(発電計画!$E$30="","",ROUND((発電計画!$E$30*((E252/発電計画!$E$19)^2)/1000),3))</f>
        <v/>
      </c>
      <c r="G252" s="28">
        <f t="shared" si="63"/>
        <v>0.05</v>
      </c>
      <c r="H252" s="27" t="str">
        <f>IF(発電計画!$E$31="","",ROUND((発電計画!$E$31*((E252/発電計画!$E$19)^2)/200),3))</f>
        <v/>
      </c>
      <c r="I252" s="27" t="str">
        <f>IF(発電計画!$E$32="","",ROUND((発電計画!$E$32*((E252/発電計画!$E$19)^2)/1000),3))</f>
        <v/>
      </c>
      <c r="J252" s="28">
        <f t="shared" si="64"/>
        <v>0.5</v>
      </c>
      <c r="K252" s="27">
        <f t="shared" si="61"/>
        <v>0.55000000000000004</v>
      </c>
      <c r="L252" s="27">
        <f>発電計画!$E$15-$K$29</f>
        <v>-0.55000000000000004</v>
      </c>
      <c r="M252" s="27" t="str">
        <f>IF(発電計画!$E$19="","",9.8*発電計画!$E$19*$L252)</f>
        <v/>
      </c>
      <c r="N252" s="27" t="str">
        <f>IF(発電計画!$E$20="","",9.8*発電計画!$E$20*$L252)</f>
        <v/>
      </c>
      <c r="O252" s="206" t="str">
        <f>IF(AND($E252="",発電計画!$E$19=""),"",$E252/発電計画!$E$19)</f>
        <v/>
      </c>
      <c r="P252" s="331" t="str" cm="1">
        <f t="array" ref="P252">IF($O252="","",発電計画!$E$27*_xlfn.IFS($O252&gt;=相対合成効率!$C$14,相対合成効率!$F$14,$O252&gt;=相対合成効率!$C$15,相対合成効率!$F$15,$O252&gt;=相対合成効率!$C$16,相対合成効率!$F$16,TRUE,相対合成効率!$F$17))</f>
        <v/>
      </c>
      <c r="Q252" s="224" t="str">
        <f>IF($O252="","",IF($O252&lt;=発電計画!$E$28,0,9.8*$E252*$L252*$P252))</f>
        <v/>
      </c>
      <c r="R252" s="224" t="str">
        <f t="shared" si="62"/>
        <v/>
      </c>
      <c r="S252" s="207" t="str">
        <f>IF(D252="","",(D252*B252+SUM($D253:D$393))/(D252*365))</f>
        <v/>
      </c>
      <c r="T252" s="208"/>
    </row>
    <row r="253" spans="2:20">
      <c r="B253" s="80">
        <v>225</v>
      </c>
      <c r="C253" s="189" t="str">
        <f>流量データ!$R235</f>
        <v/>
      </c>
      <c r="D253" s="189" t="str">
        <f>IF(AND($C253="",発電計画!$E$33=""),"",MAX(0,$C253-発電計画!$E$33))</f>
        <v/>
      </c>
      <c r="E253" s="189" t="str">
        <f>IF($D253="","",IF(発電計画!$E$19&gt;$D253,$D253,発電計画!$E$19))</f>
        <v/>
      </c>
      <c r="F253" s="27" t="str">
        <f>IF(発電計画!$E$30="","",ROUND((発電計画!$E$30*((E253/発電計画!$E$19)^2)/1000),3))</f>
        <v/>
      </c>
      <c r="G253" s="28">
        <f t="shared" si="63"/>
        <v>0.05</v>
      </c>
      <c r="H253" s="27" t="str">
        <f>IF(発電計画!$E$31="","",ROUND((発電計画!$E$31*((E253/発電計画!$E$19)^2)/200),3))</f>
        <v/>
      </c>
      <c r="I253" s="27" t="str">
        <f>IF(発電計画!$E$32="","",ROUND((発電計画!$E$32*((E253/発電計画!$E$19)^2)/1000),3))</f>
        <v/>
      </c>
      <c r="J253" s="28">
        <f t="shared" si="64"/>
        <v>0.5</v>
      </c>
      <c r="K253" s="27">
        <f t="shared" si="61"/>
        <v>0.55000000000000004</v>
      </c>
      <c r="L253" s="27">
        <f>発電計画!$E$15-$K$29</f>
        <v>-0.55000000000000004</v>
      </c>
      <c r="M253" s="27" t="str">
        <f>IF(発電計画!$E$19="","",9.8*発電計画!$E$19*$L253)</f>
        <v/>
      </c>
      <c r="N253" s="27" t="str">
        <f>IF(発電計画!$E$20="","",9.8*発電計画!$E$20*$L253)</f>
        <v/>
      </c>
      <c r="O253" s="206" t="str">
        <f>IF(AND($E253="",発電計画!$E$19=""),"",$E253/発電計画!$E$19)</f>
        <v/>
      </c>
      <c r="P253" s="331" t="str" cm="1">
        <f t="array" ref="P253">IF($O253="","",発電計画!$E$27*_xlfn.IFS($O253&gt;=相対合成効率!$C$14,相対合成効率!$F$14,$O253&gt;=相対合成効率!$C$15,相対合成効率!$F$15,$O253&gt;=相対合成効率!$C$16,相対合成効率!$F$16,TRUE,相対合成効率!$F$17))</f>
        <v/>
      </c>
      <c r="Q253" s="224" t="str">
        <f>IF($O253="","",IF($O253&lt;=発電計画!$E$28,0,9.8*$E253*$L253*$P253))</f>
        <v/>
      </c>
      <c r="R253" s="224" t="str">
        <f t="shared" si="62"/>
        <v/>
      </c>
      <c r="S253" s="207" t="str">
        <f>IF(D253="","",(D253*B253+SUM($D254:D$393))/(D253*365))</f>
        <v/>
      </c>
      <c r="T253" s="208"/>
    </row>
    <row r="254" spans="2:20">
      <c r="B254" s="80">
        <v>226</v>
      </c>
      <c r="C254" s="189" t="str">
        <f>流量データ!$R236</f>
        <v/>
      </c>
      <c r="D254" s="189" t="str">
        <f>IF(AND($C254="",発電計画!$E$33=""),"",MAX(0,$C254-発電計画!$E$33))</f>
        <v/>
      </c>
      <c r="E254" s="189" t="str">
        <f>IF($D254="","",IF(発電計画!$E$19&gt;$D254,$D254,発電計画!$E$19))</f>
        <v/>
      </c>
      <c r="F254" s="27" t="str">
        <f>IF(発電計画!$E$30="","",ROUND((発電計画!$E$30*((E254/発電計画!$E$19)^2)/1000),3))</f>
        <v/>
      </c>
      <c r="G254" s="28">
        <f t="shared" si="63"/>
        <v>0.05</v>
      </c>
      <c r="H254" s="27" t="str">
        <f>IF(発電計画!$E$31="","",ROUND((発電計画!$E$31*((E254/発電計画!$E$19)^2)/200),3))</f>
        <v/>
      </c>
      <c r="I254" s="27" t="str">
        <f>IF(発電計画!$E$32="","",ROUND((発電計画!$E$32*((E254/発電計画!$E$19)^2)/1000),3))</f>
        <v/>
      </c>
      <c r="J254" s="28">
        <f t="shared" si="64"/>
        <v>0.5</v>
      </c>
      <c r="K254" s="27">
        <f t="shared" si="61"/>
        <v>0.55000000000000004</v>
      </c>
      <c r="L254" s="27">
        <f>発電計画!$E$15-$K$29</f>
        <v>-0.55000000000000004</v>
      </c>
      <c r="M254" s="27" t="str">
        <f>IF(発電計画!$E$19="","",9.8*発電計画!$E$19*$L254)</f>
        <v/>
      </c>
      <c r="N254" s="27" t="str">
        <f>IF(発電計画!$E$20="","",9.8*発電計画!$E$20*$L254)</f>
        <v/>
      </c>
      <c r="O254" s="206" t="str">
        <f>IF(AND($E254="",発電計画!$E$19=""),"",$E254/発電計画!$E$19)</f>
        <v/>
      </c>
      <c r="P254" s="331" t="str" cm="1">
        <f t="array" ref="P254">IF($O254="","",発電計画!$E$27*_xlfn.IFS($O254&gt;=相対合成効率!$C$14,相対合成効率!$F$14,$O254&gt;=相対合成効率!$C$15,相対合成効率!$F$15,$O254&gt;=相対合成効率!$C$16,相対合成効率!$F$16,TRUE,相対合成効率!$F$17))</f>
        <v/>
      </c>
      <c r="Q254" s="224" t="str">
        <f>IF($O254="","",IF($O254&lt;=発電計画!$E$28,0,9.8*$E254*$L254*$P254))</f>
        <v/>
      </c>
      <c r="R254" s="224" t="str">
        <f t="shared" si="62"/>
        <v/>
      </c>
      <c r="S254" s="207" t="str">
        <f>IF(D254="","",(D254*B254+SUM($D255:D$393))/(D254*365))</f>
        <v/>
      </c>
      <c r="T254" s="208"/>
    </row>
    <row r="255" spans="2:20">
      <c r="B255" s="80">
        <v>227</v>
      </c>
      <c r="C255" s="189" t="str">
        <f>流量データ!$R237</f>
        <v/>
      </c>
      <c r="D255" s="189" t="str">
        <f>IF(AND($C255="",発電計画!$E$33=""),"",MAX(0,$C255-発電計画!$E$33))</f>
        <v/>
      </c>
      <c r="E255" s="189" t="str">
        <f>IF($D255="","",IF(発電計画!$E$19&gt;$D255,$D255,発電計画!$E$19))</f>
        <v/>
      </c>
      <c r="F255" s="27" t="str">
        <f>IF(発電計画!$E$30="","",ROUND((発電計画!$E$30*((E255/発電計画!$E$19)^2)/1000),3))</f>
        <v/>
      </c>
      <c r="G255" s="28">
        <f t="shared" si="63"/>
        <v>0.05</v>
      </c>
      <c r="H255" s="27" t="str">
        <f>IF(発電計画!$E$31="","",ROUND((発電計画!$E$31*((E255/発電計画!$E$19)^2)/200),3))</f>
        <v/>
      </c>
      <c r="I255" s="27" t="str">
        <f>IF(発電計画!$E$32="","",ROUND((発電計画!$E$32*((E255/発電計画!$E$19)^2)/1000),3))</f>
        <v/>
      </c>
      <c r="J255" s="28">
        <f t="shared" si="64"/>
        <v>0.5</v>
      </c>
      <c r="K255" s="27">
        <f t="shared" si="61"/>
        <v>0.55000000000000004</v>
      </c>
      <c r="L255" s="27">
        <f>発電計画!$E$15-$K$29</f>
        <v>-0.55000000000000004</v>
      </c>
      <c r="M255" s="27" t="str">
        <f>IF(発電計画!$E$19="","",9.8*発電計画!$E$19*$L255)</f>
        <v/>
      </c>
      <c r="N255" s="27" t="str">
        <f>IF(発電計画!$E$20="","",9.8*発電計画!$E$20*$L255)</f>
        <v/>
      </c>
      <c r="O255" s="206" t="str">
        <f>IF(AND($E255="",発電計画!$E$19=""),"",$E255/発電計画!$E$19)</f>
        <v/>
      </c>
      <c r="P255" s="331" t="str" cm="1">
        <f t="array" ref="P255">IF($O255="","",発電計画!$E$27*_xlfn.IFS($O255&gt;=相対合成効率!$C$14,相対合成効率!$F$14,$O255&gt;=相対合成効率!$C$15,相対合成効率!$F$15,$O255&gt;=相対合成効率!$C$16,相対合成効率!$F$16,TRUE,相対合成効率!$F$17))</f>
        <v/>
      </c>
      <c r="Q255" s="224" t="str">
        <f>IF($O255="","",IF($O255&lt;=発電計画!$E$28,0,9.8*$E255*$L255*$P255))</f>
        <v/>
      </c>
      <c r="R255" s="224" t="str">
        <f t="shared" si="62"/>
        <v/>
      </c>
      <c r="S255" s="207" t="str">
        <f>IF(D255="","",(D255*B255+SUM($D256:D$393))/(D255*365))</f>
        <v/>
      </c>
      <c r="T255" s="208"/>
    </row>
    <row r="256" spans="2:20">
      <c r="B256" s="80">
        <v>228</v>
      </c>
      <c r="C256" s="189" t="str">
        <f>流量データ!$R238</f>
        <v/>
      </c>
      <c r="D256" s="189" t="str">
        <f>IF(AND($C256="",発電計画!$E$33=""),"",MAX(0,$C256-発電計画!$E$33))</f>
        <v/>
      </c>
      <c r="E256" s="189" t="str">
        <f>IF($D256="","",IF(発電計画!$E$19&gt;$D256,$D256,発電計画!$E$19))</f>
        <v/>
      </c>
      <c r="F256" s="27" t="str">
        <f>IF(発電計画!$E$30="","",ROUND((発電計画!$E$30*((E256/発電計画!$E$19)^2)/1000),3))</f>
        <v/>
      </c>
      <c r="G256" s="28">
        <f t="shared" si="63"/>
        <v>0.05</v>
      </c>
      <c r="H256" s="27" t="str">
        <f>IF(発電計画!$E$31="","",ROUND((発電計画!$E$31*((E256/発電計画!$E$19)^2)/200),3))</f>
        <v/>
      </c>
      <c r="I256" s="27" t="str">
        <f>IF(発電計画!$E$32="","",ROUND((発電計画!$E$32*((E256/発電計画!$E$19)^2)/1000),3))</f>
        <v/>
      </c>
      <c r="J256" s="28">
        <f t="shared" si="64"/>
        <v>0.5</v>
      </c>
      <c r="K256" s="27">
        <f t="shared" si="61"/>
        <v>0.55000000000000004</v>
      </c>
      <c r="L256" s="27">
        <f>発電計画!$E$15-$K$29</f>
        <v>-0.55000000000000004</v>
      </c>
      <c r="M256" s="27" t="str">
        <f>IF(発電計画!$E$19="","",9.8*発電計画!$E$19*$L256)</f>
        <v/>
      </c>
      <c r="N256" s="27" t="str">
        <f>IF(発電計画!$E$20="","",9.8*発電計画!$E$20*$L256)</f>
        <v/>
      </c>
      <c r="O256" s="206" t="str">
        <f>IF(AND($E256="",発電計画!$E$19=""),"",$E256/発電計画!$E$19)</f>
        <v/>
      </c>
      <c r="P256" s="331" t="str" cm="1">
        <f t="array" ref="P256">IF($O256="","",発電計画!$E$27*_xlfn.IFS($O256&gt;=相対合成効率!$C$14,相対合成効率!$F$14,$O256&gt;=相対合成効率!$C$15,相対合成効率!$F$15,$O256&gt;=相対合成効率!$C$16,相対合成効率!$F$16,TRUE,相対合成効率!$F$17))</f>
        <v/>
      </c>
      <c r="Q256" s="224" t="str">
        <f>IF($O256="","",IF($O256&lt;=発電計画!$E$28,0,9.8*$E256*$L256*$P256))</f>
        <v/>
      </c>
      <c r="R256" s="224" t="str">
        <f t="shared" si="62"/>
        <v/>
      </c>
      <c r="S256" s="207" t="str">
        <f>IF(D256="","",(D256*B256+SUM($D257:D$393))/(D256*365))</f>
        <v/>
      </c>
      <c r="T256" s="208"/>
    </row>
    <row r="257" spans="2:20">
      <c r="B257" s="80">
        <v>229</v>
      </c>
      <c r="C257" s="189" t="str">
        <f>流量データ!$R239</f>
        <v/>
      </c>
      <c r="D257" s="189" t="str">
        <f>IF(AND($C257="",発電計画!$E$33=""),"",MAX(0,$C257-発電計画!$E$33))</f>
        <v/>
      </c>
      <c r="E257" s="189" t="str">
        <f>IF($D257="","",IF(発電計画!$E$19&gt;$D257,$D257,発電計画!$E$19))</f>
        <v/>
      </c>
      <c r="F257" s="27" t="str">
        <f>IF(発電計画!$E$30="","",ROUND((発電計画!$E$30*((E257/発電計画!$E$19)^2)/1000),3))</f>
        <v/>
      </c>
      <c r="G257" s="28">
        <f t="shared" si="63"/>
        <v>0.05</v>
      </c>
      <c r="H257" s="27" t="str">
        <f>IF(発電計画!$E$31="","",ROUND((発電計画!$E$31*((E257/発電計画!$E$19)^2)/200),3))</f>
        <v/>
      </c>
      <c r="I257" s="27" t="str">
        <f>IF(発電計画!$E$32="","",ROUND((発電計画!$E$32*((E257/発電計画!$E$19)^2)/1000),3))</f>
        <v/>
      </c>
      <c r="J257" s="28">
        <f t="shared" si="64"/>
        <v>0.5</v>
      </c>
      <c r="K257" s="27">
        <f t="shared" si="61"/>
        <v>0.55000000000000004</v>
      </c>
      <c r="L257" s="27">
        <f>発電計画!$E$15-$K$29</f>
        <v>-0.55000000000000004</v>
      </c>
      <c r="M257" s="27" t="str">
        <f>IF(発電計画!$E$19="","",9.8*発電計画!$E$19*$L257)</f>
        <v/>
      </c>
      <c r="N257" s="27" t="str">
        <f>IF(発電計画!$E$20="","",9.8*発電計画!$E$20*$L257)</f>
        <v/>
      </c>
      <c r="O257" s="206" t="str">
        <f>IF(AND($E257="",発電計画!$E$19=""),"",$E257/発電計画!$E$19)</f>
        <v/>
      </c>
      <c r="P257" s="331" t="str" cm="1">
        <f t="array" ref="P257">IF($O257="","",発電計画!$E$27*_xlfn.IFS($O257&gt;=相対合成効率!$C$14,相対合成効率!$F$14,$O257&gt;=相対合成効率!$C$15,相対合成効率!$F$15,$O257&gt;=相対合成効率!$C$16,相対合成効率!$F$16,TRUE,相対合成効率!$F$17))</f>
        <v/>
      </c>
      <c r="Q257" s="224" t="str">
        <f>IF($O257="","",IF($O257&lt;=発電計画!$E$28,0,9.8*$E257*$L257*$P257))</f>
        <v/>
      </c>
      <c r="R257" s="224" t="str">
        <f t="shared" si="62"/>
        <v/>
      </c>
      <c r="S257" s="207" t="str">
        <f>IF(D257="","",(D257*B257+SUM($D258:D$393))/(D257*365))</f>
        <v/>
      </c>
      <c r="T257" s="208"/>
    </row>
    <row r="258" spans="2:20">
      <c r="B258" s="80">
        <v>230</v>
      </c>
      <c r="C258" s="189" t="str">
        <f>流量データ!$R240</f>
        <v/>
      </c>
      <c r="D258" s="189" t="str">
        <f>IF(AND($C258="",発電計画!$E$33=""),"",MAX(0,$C258-発電計画!$E$33))</f>
        <v/>
      </c>
      <c r="E258" s="189" t="str">
        <f>IF($D258="","",IF(発電計画!$E$19&gt;$D258,$D258,発電計画!$E$19))</f>
        <v/>
      </c>
      <c r="F258" s="27" t="str">
        <f>IF(発電計画!$E$30="","",ROUND((発電計画!$E$30*((E258/発電計画!$E$19)^2)/1000),3))</f>
        <v/>
      </c>
      <c r="G258" s="28">
        <f t="shared" si="63"/>
        <v>0.05</v>
      </c>
      <c r="H258" s="27" t="str">
        <f>IF(発電計画!$E$31="","",ROUND((発電計画!$E$31*((E258/発電計画!$E$19)^2)/200),3))</f>
        <v/>
      </c>
      <c r="I258" s="27" t="str">
        <f>IF(発電計画!$E$32="","",ROUND((発電計画!$E$32*((E258/発電計画!$E$19)^2)/1000),3))</f>
        <v/>
      </c>
      <c r="J258" s="28">
        <f t="shared" si="64"/>
        <v>0.5</v>
      </c>
      <c r="K258" s="27">
        <f t="shared" si="61"/>
        <v>0.55000000000000004</v>
      </c>
      <c r="L258" s="27">
        <f>発電計画!$E$15-$K$29</f>
        <v>-0.55000000000000004</v>
      </c>
      <c r="M258" s="27" t="str">
        <f>IF(発電計画!$E$19="","",9.8*発電計画!$E$19*$L258)</f>
        <v/>
      </c>
      <c r="N258" s="27" t="str">
        <f>IF(発電計画!$E$20="","",9.8*発電計画!$E$20*$L258)</f>
        <v/>
      </c>
      <c r="O258" s="206" t="str">
        <f>IF(AND($E258="",発電計画!$E$19=""),"",$E258/発電計画!$E$19)</f>
        <v/>
      </c>
      <c r="P258" s="331" t="str" cm="1">
        <f t="array" ref="P258">IF($O258="","",発電計画!$E$27*_xlfn.IFS($O258&gt;=相対合成効率!$C$14,相対合成効率!$F$14,$O258&gt;=相対合成効率!$C$15,相対合成効率!$F$15,$O258&gt;=相対合成効率!$C$16,相対合成効率!$F$16,TRUE,相対合成効率!$F$17))</f>
        <v/>
      </c>
      <c r="Q258" s="224" t="str">
        <f>IF($O258="","",IF($O258&lt;=発電計画!$E$28,0,9.8*$E258*$L258*$P258))</f>
        <v/>
      </c>
      <c r="R258" s="224" t="str">
        <f t="shared" si="62"/>
        <v/>
      </c>
      <c r="S258" s="207" t="str">
        <f>IF(D258="","",(D258*B258+SUM($D259:D$393))/(D258*365))</f>
        <v/>
      </c>
      <c r="T258" s="208"/>
    </row>
    <row r="259" spans="2:20">
      <c r="B259" s="80">
        <v>231</v>
      </c>
      <c r="C259" s="189" t="str">
        <f>流量データ!$R241</f>
        <v/>
      </c>
      <c r="D259" s="189" t="str">
        <f>IF(AND($C259="",発電計画!$E$33=""),"",MAX(0,$C259-発電計画!$E$33))</f>
        <v/>
      </c>
      <c r="E259" s="189" t="str">
        <f>IF($D259="","",IF(発電計画!$E$19&gt;$D259,$D259,発電計画!$E$19))</f>
        <v/>
      </c>
      <c r="F259" s="27" t="str">
        <f>IF(発電計画!$E$30="","",ROUND((発電計画!$E$30*((E259/発電計画!$E$19)^2)/1000),3))</f>
        <v/>
      </c>
      <c r="G259" s="28">
        <f t="shared" si="63"/>
        <v>0.05</v>
      </c>
      <c r="H259" s="27" t="str">
        <f>IF(発電計画!$E$31="","",ROUND((発電計画!$E$31*((E259/発電計画!$E$19)^2)/200),3))</f>
        <v/>
      </c>
      <c r="I259" s="27" t="str">
        <f>IF(発電計画!$E$32="","",ROUND((発電計画!$E$32*((E259/発電計画!$E$19)^2)/1000),3))</f>
        <v/>
      </c>
      <c r="J259" s="28">
        <f t="shared" si="64"/>
        <v>0.5</v>
      </c>
      <c r="K259" s="27">
        <f t="shared" si="61"/>
        <v>0.55000000000000004</v>
      </c>
      <c r="L259" s="27">
        <f>発電計画!$E$15-$K$29</f>
        <v>-0.55000000000000004</v>
      </c>
      <c r="M259" s="27" t="str">
        <f>IF(発電計画!$E$19="","",9.8*発電計画!$E$19*$L259)</f>
        <v/>
      </c>
      <c r="N259" s="27" t="str">
        <f>IF(発電計画!$E$20="","",9.8*発電計画!$E$20*$L259)</f>
        <v/>
      </c>
      <c r="O259" s="206" t="str">
        <f>IF(AND($E259="",発電計画!$E$19=""),"",$E259/発電計画!$E$19)</f>
        <v/>
      </c>
      <c r="P259" s="331" t="str" cm="1">
        <f t="array" ref="P259">IF($O259="","",発電計画!$E$27*_xlfn.IFS($O259&gt;=相対合成効率!$C$14,相対合成効率!$F$14,$O259&gt;=相対合成効率!$C$15,相対合成効率!$F$15,$O259&gt;=相対合成効率!$C$16,相対合成効率!$F$16,TRUE,相対合成効率!$F$17))</f>
        <v/>
      </c>
      <c r="Q259" s="224" t="str">
        <f>IF($O259="","",IF($O259&lt;=発電計画!$E$28,0,9.8*$E259*$L259*$P259))</f>
        <v/>
      </c>
      <c r="R259" s="224" t="str">
        <f t="shared" si="62"/>
        <v/>
      </c>
      <c r="S259" s="207" t="str">
        <f>IF(D259="","",(D259*B259+SUM($D260:D$393))/(D259*365))</f>
        <v/>
      </c>
      <c r="T259" s="208"/>
    </row>
    <row r="260" spans="2:20">
      <c r="B260" s="80">
        <v>232</v>
      </c>
      <c r="C260" s="189" t="str">
        <f>流量データ!$R242</f>
        <v/>
      </c>
      <c r="D260" s="189" t="str">
        <f>IF(AND($C260="",発電計画!$E$33=""),"",MAX(0,$C260-発電計画!$E$33))</f>
        <v/>
      </c>
      <c r="E260" s="189" t="str">
        <f>IF($D260="","",IF(発電計画!$E$19&gt;$D260,$D260,発電計画!$E$19))</f>
        <v/>
      </c>
      <c r="F260" s="27" t="str">
        <f>IF(発電計画!$E$30="","",ROUND((発電計画!$E$30*((E260/発電計画!$E$19)^2)/1000),3))</f>
        <v/>
      </c>
      <c r="G260" s="28">
        <f t="shared" si="63"/>
        <v>0.05</v>
      </c>
      <c r="H260" s="27" t="str">
        <f>IF(発電計画!$E$31="","",ROUND((発電計画!$E$31*((E260/発電計画!$E$19)^2)/200),3))</f>
        <v/>
      </c>
      <c r="I260" s="27" t="str">
        <f>IF(発電計画!$E$32="","",ROUND((発電計画!$E$32*((E260/発電計画!$E$19)^2)/1000),3))</f>
        <v/>
      </c>
      <c r="J260" s="28">
        <f t="shared" si="64"/>
        <v>0.5</v>
      </c>
      <c r="K260" s="27">
        <f t="shared" si="61"/>
        <v>0.55000000000000004</v>
      </c>
      <c r="L260" s="27">
        <f>発電計画!$E$15-$K$29</f>
        <v>-0.55000000000000004</v>
      </c>
      <c r="M260" s="27" t="str">
        <f>IF(発電計画!$E$19="","",9.8*発電計画!$E$19*$L260)</f>
        <v/>
      </c>
      <c r="N260" s="27" t="str">
        <f>IF(発電計画!$E$20="","",9.8*発電計画!$E$20*$L260)</f>
        <v/>
      </c>
      <c r="O260" s="206" t="str">
        <f>IF(AND($E260="",発電計画!$E$19=""),"",$E260/発電計画!$E$19)</f>
        <v/>
      </c>
      <c r="P260" s="331" t="str" cm="1">
        <f t="array" ref="P260">IF($O260="","",発電計画!$E$27*_xlfn.IFS($O260&gt;=相対合成効率!$C$14,相対合成効率!$F$14,$O260&gt;=相対合成効率!$C$15,相対合成効率!$F$15,$O260&gt;=相対合成効率!$C$16,相対合成効率!$F$16,TRUE,相対合成効率!$F$17))</f>
        <v/>
      </c>
      <c r="Q260" s="224" t="str">
        <f>IF($O260="","",IF($O260&lt;=発電計画!$E$28,0,9.8*$E260*$L260*$P260))</f>
        <v/>
      </c>
      <c r="R260" s="224" t="str">
        <f t="shared" si="62"/>
        <v/>
      </c>
      <c r="S260" s="207" t="str">
        <f>IF(D260="","",(D260*B260+SUM($D261:D$393))/(D260*365))</f>
        <v/>
      </c>
      <c r="T260" s="208"/>
    </row>
    <row r="261" spans="2:20">
      <c r="B261" s="80">
        <v>233</v>
      </c>
      <c r="C261" s="189" t="str">
        <f>流量データ!$R243</f>
        <v/>
      </c>
      <c r="D261" s="189" t="str">
        <f>IF(AND($C261="",発電計画!$E$33=""),"",MAX(0,$C261-発電計画!$E$33))</f>
        <v/>
      </c>
      <c r="E261" s="189" t="str">
        <f>IF($D261="","",IF(発電計画!$E$19&gt;$D261,$D261,発電計画!$E$19))</f>
        <v/>
      </c>
      <c r="F261" s="27" t="str">
        <f>IF(発電計画!$E$30="","",ROUND((発電計画!$E$30*((E261/発電計画!$E$19)^2)/1000),3))</f>
        <v/>
      </c>
      <c r="G261" s="28">
        <f t="shared" si="63"/>
        <v>0.05</v>
      </c>
      <c r="H261" s="27" t="str">
        <f>IF(発電計画!$E$31="","",ROUND((発電計画!$E$31*((E261/発電計画!$E$19)^2)/200),3))</f>
        <v/>
      </c>
      <c r="I261" s="27" t="str">
        <f>IF(発電計画!$E$32="","",ROUND((発電計画!$E$32*((E261/発電計画!$E$19)^2)/1000),3))</f>
        <v/>
      </c>
      <c r="J261" s="28">
        <f t="shared" si="64"/>
        <v>0.5</v>
      </c>
      <c r="K261" s="27">
        <f t="shared" si="61"/>
        <v>0.55000000000000004</v>
      </c>
      <c r="L261" s="27">
        <f>発電計画!$E$15-$K$29</f>
        <v>-0.55000000000000004</v>
      </c>
      <c r="M261" s="27" t="str">
        <f>IF(発電計画!$E$19="","",9.8*発電計画!$E$19*$L261)</f>
        <v/>
      </c>
      <c r="N261" s="27" t="str">
        <f>IF(発電計画!$E$20="","",9.8*発電計画!$E$20*$L261)</f>
        <v/>
      </c>
      <c r="O261" s="206" t="str">
        <f>IF(AND($E261="",発電計画!$E$19=""),"",$E261/発電計画!$E$19)</f>
        <v/>
      </c>
      <c r="P261" s="331" t="str" cm="1">
        <f t="array" ref="P261">IF($O261="","",発電計画!$E$27*_xlfn.IFS($O261&gt;=相対合成効率!$C$14,相対合成効率!$F$14,$O261&gt;=相対合成効率!$C$15,相対合成効率!$F$15,$O261&gt;=相対合成効率!$C$16,相対合成効率!$F$16,TRUE,相対合成効率!$F$17))</f>
        <v/>
      </c>
      <c r="Q261" s="224" t="str">
        <f>IF($O261="","",IF($O261&lt;=発電計画!$E$28,0,9.8*$E261*$L261*$P261))</f>
        <v/>
      </c>
      <c r="R261" s="224" t="str">
        <f t="shared" si="62"/>
        <v/>
      </c>
      <c r="S261" s="207" t="str">
        <f>IF(D261="","",(D261*B261+SUM($D262:D$393))/(D261*365))</f>
        <v/>
      </c>
      <c r="T261" s="208"/>
    </row>
    <row r="262" spans="2:20">
      <c r="B262" s="80">
        <v>234</v>
      </c>
      <c r="C262" s="189" t="str">
        <f>流量データ!$R244</f>
        <v/>
      </c>
      <c r="D262" s="189" t="str">
        <f>IF(AND($C262="",発電計画!$E$33=""),"",MAX(0,$C262-発電計画!$E$33))</f>
        <v/>
      </c>
      <c r="E262" s="189" t="str">
        <f>IF($D262="","",IF(発電計画!$E$19&gt;$D262,$D262,発電計画!$E$19))</f>
        <v/>
      </c>
      <c r="F262" s="27" t="str">
        <f>IF(発電計画!$E$30="","",ROUND((発電計画!$E$30*((E262/発電計画!$E$19)^2)/1000),3))</f>
        <v/>
      </c>
      <c r="G262" s="28">
        <f t="shared" si="63"/>
        <v>0.05</v>
      </c>
      <c r="H262" s="27" t="str">
        <f>IF(発電計画!$E$31="","",ROUND((発電計画!$E$31*((E262/発電計画!$E$19)^2)/200),3))</f>
        <v/>
      </c>
      <c r="I262" s="27" t="str">
        <f>IF(発電計画!$E$32="","",ROUND((発電計画!$E$32*((E262/発電計画!$E$19)^2)/1000),3))</f>
        <v/>
      </c>
      <c r="J262" s="28">
        <f t="shared" si="64"/>
        <v>0.5</v>
      </c>
      <c r="K262" s="27">
        <f t="shared" si="61"/>
        <v>0.55000000000000004</v>
      </c>
      <c r="L262" s="27">
        <f>発電計画!$E$15-$K$29</f>
        <v>-0.55000000000000004</v>
      </c>
      <c r="M262" s="27" t="str">
        <f>IF(発電計画!$E$19="","",9.8*発電計画!$E$19*$L262)</f>
        <v/>
      </c>
      <c r="N262" s="27" t="str">
        <f>IF(発電計画!$E$20="","",9.8*発電計画!$E$20*$L262)</f>
        <v/>
      </c>
      <c r="O262" s="206" t="str">
        <f>IF(AND($E262="",発電計画!$E$19=""),"",$E262/発電計画!$E$19)</f>
        <v/>
      </c>
      <c r="P262" s="331" t="str" cm="1">
        <f t="array" ref="P262">IF($O262="","",発電計画!$E$27*_xlfn.IFS($O262&gt;=相対合成効率!$C$14,相対合成効率!$F$14,$O262&gt;=相対合成効率!$C$15,相対合成効率!$F$15,$O262&gt;=相対合成効率!$C$16,相対合成効率!$F$16,TRUE,相対合成効率!$F$17))</f>
        <v/>
      </c>
      <c r="Q262" s="224" t="str">
        <f>IF($O262="","",IF($O262&lt;=発電計画!$E$28,0,9.8*$E262*$L262*$P262))</f>
        <v/>
      </c>
      <c r="R262" s="224" t="str">
        <f t="shared" si="62"/>
        <v/>
      </c>
      <c r="S262" s="207" t="str">
        <f>IF(D262="","",(D262*B262+SUM($D263:D$393))/(D262*365))</f>
        <v/>
      </c>
      <c r="T262" s="208"/>
    </row>
    <row r="263" spans="2:20">
      <c r="B263" s="80">
        <v>235</v>
      </c>
      <c r="C263" s="189" t="str">
        <f>流量データ!$R245</f>
        <v/>
      </c>
      <c r="D263" s="189" t="str">
        <f>IF(AND($C263="",発電計画!$E$33=""),"",MAX(0,$C263-発電計画!$E$33))</f>
        <v/>
      </c>
      <c r="E263" s="189" t="str">
        <f>IF($D263="","",IF(発電計画!$E$19&gt;$D263,$D263,発電計画!$E$19))</f>
        <v/>
      </c>
      <c r="F263" s="27" t="str">
        <f>IF(発電計画!$E$30="","",ROUND((発電計画!$E$30*((E263/発電計画!$E$19)^2)/1000),3))</f>
        <v/>
      </c>
      <c r="G263" s="28">
        <f t="shared" si="63"/>
        <v>0.05</v>
      </c>
      <c r="H263" s="27" t="str">
        <f>IF(発電計画!$E$31="","",ROUND((発電計画!$E$31*((E263/発電計画!$E$19)^2)/200),3))</f>
        <v/>
      </c>
      <c r="I263" s="27" t="str">
        <f>IF(発電計画!$E$32="","",ROUND((発電計画!$E$32*((E263/発電計画!$E$19)^2)/1000),3))</f>
        <v/>
      </c>
      <c r="J263" s="28">
        <f t="shared" si="64"/>
        <v>0.5</v>
      </c>
      <c r="K263" s="27">
        <f t="shared" si="61"/>
        <v>0.55000000000000004</v>
      </c>
      <c r="L263" s="27">
        <f>発電計画!$E$15-$K$29</f>
        <v>-0.55000000000000004</v>
      </c>
      <c r="M263" s="27" t="str">
        <f>IF(発電計画!$E$19="","",9.8*発電計画!$E$19*$L263)</f>
        <v/>
      </c>
      <c r="N263" s="27" t="str">
        <f>IF(発電計画!$E$20="","",9.8*発電計画!$E$20*$L263)</f>
        <v/>
      </c>
      <c r="O263" s="206" t="str">
        <f>IF(AND($E263="",発電計画!$E$19=""),"",$E263/発電計画!$E$19)</f>
        <v/>
      </c>
      <c r="P263" s="331" t="str" cm="1">
        <f t="array" ref="P263">IF($O263="","",発電計画!$E$27*_xlfn.IFS($O263&gt;=相対合成効率!$C$14,相対合成効率!$F$14,$O263&gt;=相対合成効率!$C$15,相対合成効率!$F$15,$O263&gt;=相対合成効率!$C$16,相対合成効率!$F$16,TRUE,相対合成効率!$F$17))</f>
        <v/>
      </c>
      <c r="Q263" s="224" t="str">
        <f>IF($O263="","",IF($O263&lt;=発電計画!$E$28,0,9.8*$E263*$L263*$P263))</f>
        <v/>
      </c>
      <c r="R263" s="224" t="str">
        <f t="shared" si="62"/>
        <v/>
      </c>
      <c r="S263" s="207" t="str">
        <f>IF(D263="","",(D263*B263+SUM($D264:D$393))/(D263*365))</f>
        <v/>
      </c>
      <c r="T263" s="208"/>
    </row>
    <row r="264" spans="2:20">
      <c r="B264" s="80">
        <v>236</v>
      </c>
      <c r="C264" s="189" t="str">
        <f>流量データ!$R246</f>
        <v/>
      </c>
      <c r="D264" s="189" t="str">
        <f>IF(AND($C264="",発電計画!$E$33=""),"",MAX(0,$C264-発電計画!$E$33))</f>
        <v/>
      </c>
      <c r="E264" s="189" t="str">
        <f>IF($D264="","",IF(発電計画!$E$19&gt;$D264,$D264,発電計画!$E$19))</f>
        <v/>
      </c>
      <c r="F264" s="27" t="str">
        <f>IF(発電計画!$E$30="","",ROUND((発電計画!$E$30*((E264/発電計画!$E$19)^2)/1000),3))</f>
        <v/>
      </c>
      <c r="G264" s="28">
        <f t="shared" si="63"/>
        <v>0.05</v>
      </c>
      <c r="H264" s="27" t="str">
        <f>IF(発電計画!$E$31="","",ROUND((発電計画!$E$31*((E264/発電計画!$E$19)^2)/200),3))</f>
        <v/>
      </c>
      <c r="I264" s="27" t="str">
        <f>IF(発電計画!$E$32="","",ROUND((発電計画!$E$32*((E264/発電計画!$E$19)^2)/1000),3))</f>
        <v/>
      </c>
      <c r="J264" s="28">
        <f t="shared" si="64"/>
        <v>0.5</v>
      </c>
      <c r="K264" s="27">
        <f t="shared" si="61"/>
        <v>0.55000000000000004</v>
      </c>
      <c r="L264" s="27">
        <f>発電計画!$E$15-$K$29</f>
        <v>-0.55000000000000004</v>
      </c>
      <c r="M264" s="27" t="str">
        <f>IF(発電計画!$E$19="","",9.8*発電計画!$E$19*$L264)</f>
        <v/>
      </c>
      <c r="N264" s="27" t="str">
        <f>IF(発電計画!$E$20="","",9.8*発電計画!$E$20*$L264)</f>
        <v/>
      </c>
      <c r="O264" s="206" t="str">
        <f>IF(AND($E264="",発電計画!$E$19=""),"",$E264/発電計画!$E$19)</f>
        <v/>
      </c>
      <c r="P264" s="331" t="str" cm="1">
        <f t="array" ref="P264">IF($O264="","",発電計画!$E$27*_xlfn.IFS($O264&gt;=相対合成効率!$C$14,相対合成効率!$F$14,$O264&gt;=相対合成効率!$C$15,相対合成効率!$F$15,$O264&gt;=相対合成効率!$C$16,相対合成効率!$F$16,TRUE,相対合成効率!$F$17))</f>
        <v/>
      </c>
      <c r="Q264" s="224" t="str">
        <f>IF($O264="","",IF($O264&lt;=発電計画!$E$28,0,9.8*$E264*$L264*$P264))</f>
        <v/>
      </c>
      <c r="R264" s="224" t="str">
        <f t="shared" si="62"/>
        <v/>
      </c>
      <c r="S264" s="207" t="str">
        <f>IF(D264="","",(D264*B264+SUM($D265:D$393))/(D264*365))</f>
        <v/>
      </c>
      <c r="T264" s="208"/>
    </row>
    <row r="265" spans="2:20">
      <c r="B265" s="80">
        <v>237</v>
      </c>
      <c r="C265" s="189" t="str">
        <f>流量データ!$R247</f>
        <v/>
      </c>
      <c r="D265" s="189" t="str">
        <f>IF(AND($C265="",発電計画!$E$33=""),"",MAX(0,$C265-発電計画!$E$33))</f>
        <v/>
      </c>
      <c r="E265" s="189" t="str">
        <f>IF($D265="","",IF(発電計画!$E$19&gt;$D265,$D265,発電計画!$E$19))</f>
        <v/>
      </c>
      <c r="F265" s="27" t="str">
        <f>IF(発電計画!$E$30="","",ROUND((発電計画!$E$30*((E265/発電計画!$E$19)^2)/1000),3))</f>
        <v/>
      </c>
      <c r="G265" s="28">
        <f t="shared" si="63"/>
        <v>0.05</v>
      </c>
      <c r="H265" s="27" t="str">
        <f>IF(発電計画!$E$31="","",ROUND((発電計画!$E$31*((E265/発電計画!$E$19)^2)/200),3))</f>
        <v/>
      </c>
      <c r="I265" s="27" t="str">
        <f>IF(発電計画!$E$32="","",ROUND((発電計画!$E$32*((E265/発電計画!$E$19)^2)/1000),3))</f>
        <v/>
      </c>
      <c r="J265" s="28">
        <f t="shared" si="64"/>
        <v>0.5</v>
      </c>
      <c r="K265" s="27">
        <f t="shared" si="61"/>
        <v>0.55000000000000004</v>
      </c>
      <c r="L265" s="27">
        <f>発電計画!$E$15-$K$29</f>
        <v>-0.55000000000000004</v>
      </c>
      <c r="M265" s="27" t="str">
        <f>IF(発電計画!$E$19="","",9.8*発電計画!$E$19*$L265)</f>
        <v/>
      </c>
      <c r="N265" s="27" t="str">
        <f>IF(発電計画!$E$20="","",9.8*発電計画!$E$20*$L265)</f>
        <v/>
      </c>
      <c r="O265" s="206" t="str">
        <f>IF(AND($E265="",発電計画!$E$19=""),"",$E265/発電計画!$E$19)</f>
        <v/>
      </c>
      <c r="P265" s="331" t="str" cm="1">
        <f t="array" ref="P265">IF($O265="","",発電計画!$E$27*_xlfn.IFS($O265&gt;=相対合成効率!$C$14,相対合成効率!$F$14,$O265&gt;=相対合成効率!$C$15,相対合成効率!$F$15,$O265&gt;=相対合成効率!$C$16,相対合成効率!$F$16,TRUE,相対合成効率!$F$17))</f>
        <v/>
      </c>
      <c r="Q265" s="224" t="str">
        <f>IF($O265="","",IF($O265&lt;=発電計画!$E$28,0,9.8*$E265*$L265*$P265))</f>
        <v/>
      </c>
      <c r="R265" s="224" t="str">
        <f t="shared" si="62"/>
        <v/>
      </c>
      <c r="S265" s="207" t="str">
        <f>IF(D265="","",(D265*B265+SUM($D266:D$393))/(D265*365))</f>
        <v/>
      </c>
      <c r="T265" s="208"/>
    </row>
    <row r="266" spans="2:20">
      <c r="B266" s="80">
        <v>238</v>
      </c>
      <c r="C266" s="189" t="str">
        <f>流量データ!$R248</f>
        <v/>
      </c>
      <c r="D266" s="189" t="str">
        <f>IF(AND($C266="",発電計画!$E$33=""),"",MAX(0,$C266-発電計画!$E$33))</f>
        <v/>
      </c>
      <c r="E266" s="189" t="str">
        <f>IF($D266="","",IF(発電計画!$E$19&gt;$D266,$D266,発電計画!$E$19))</f>
        <v/>
      </c>
      <c r="F266" s="27" t="str">
        <f>IF(発電計画!$E$30="","",ROUND((発電計画!$E$30*((E266/発電計画!$E$19)^2)/1000),3))</f>
        <v/>
      </c>
      <c r="G266" s="28">
        <f t="shared" si="63"/>
        <v>0.05</v>
      </c>
      <c r="H266" s="27" t="str">
        <f>IF(発電計画!$E$31="","",ROUND((発電計画!$E$31*((E266/発電計画!$E$19)^2)/200),3))</f>
        <v/>
      </c>
      <c r="I266" s="27" t="str">
        <f>IF(発電計画!$E$32="","",ROUND((発電計画!$E$32*((E266/発電計画!$E$19)^2)/1000),3))</f>
        <v/>
      </c>
      <c r="J266" s="28">
        <f t="shared" si="64"/>
        <v>0.5</v>
      </c>
      <c r="K266" s="27">
        <f t="shared" si="61"/>
        <v>0.55000000000000004</v>
      </c>
      <c r="L266" s="27">
        <f>発電計画!$E$15-$K$29</f>
        <v>-0.55000000000000004</v>
      </c>
      <c r="M266" s="27" t="str">
        <f>IF(発電計画!$E$19="","",9.8*発電計画!$E$19*$L266)</f>
        <v/>
      </c>
      <c r="N266" s="27" t="str">
        <f>IF(発電計画!$E$20="","",9.8*発電計画!$E$20*$L266)</f>
        <v/>
      </c>
      <c r="O266" s="206" t="str">
        <f>IF(AND($E266="",発電計画!$E$19=""),"",$E266/発電計画!$E$19)</f>
        <v/>
      </c>
      <c r="P266" s="331" t="str" cm="1">
        <f t="array" ref="P266">IF($O266="","",発電計画!$E$27*_xlfn.IFS($O266&gt;=相対合成効率!$C$14,相対合成効率!$F$14,$O266&gt;=相対合成効率!$C$15,相対合成効率!$F$15,$O266&gt;=相対合成効率!$C$16,相対合成効率!$F$16,TRUE,相対合成効率!$F$17))</f>
        <v/>
      </c>
      <c r="Q266" s="224" t="str">
        <f>IF($O266="","",IF($O266&lt;=発電計画!$E$28,0,9.8*$E266*$L266*$P266))</f>
        <v/>
      </c>
      <c r="R266" s="224" t="str">
        <f t="shared" si="62"/>
        <v/>
      </c>
      <c r="S266" s="207" t="str">
        <f>IF(D266="","",(D266*B266+SUM($D267:D$393))/(D266*365))</f>
        <v/>
      </c>
      <c r="T266" s="208"/>
    </row>
    <row r="267" spans="2:20">
      <c r="B267" s="80">
        <v>239</v>
      </c>
      <c r="C267" s="189" t="str">
        <f>流量データ!$R249</f>
        <v/>
      </c>
      <c r="D267" s="189" t="str">
        <f>IF(AND($C267="",発電計画!$E$33=""),"",MAX(0,$C267-発電計画!$E$33))</f>
        <v/>
      </c>
      <c r="E267" s="189" t="str">
        <f>IF($D267="","",IF(発電計画!$E$19&gt;$D267,$D267,発電計画!$E$19))</f>
        <v/>
      </c>
      <c r="F267" s="27" t="str">
        <f>IF(発電計画!$E$30="","",ROUND((発電計画!$E$30*((E267/発電計画!$E$19)^2)/1000),3))</f>
        <v/>
      </c>
      <c r="G267" s="28">
        <f t="shared" si="63"/>
        <v>0.05</v>
      </c>
      <c r="H267" s="27" t="str">
        <f>IF(発電計画!$E$31="","",ROUND((発電計画!$E$31*((E267/発電計画!$E$19)^2)/200),3))</f>
        <v/>
      </c>
      <c r="I267" s="27" t="str">
        <f>IF(発電計画!$E$32="","",ROUND((発電計画!$E$32*((E267/発電計画!$E$19)^2)/1000),3))</f>
        <v/>
      </c>
      <c r="J267" s="28">
        <f t="shared" si="64"/>
        <v>0.5</v>
      </c>
      <c r="K267" s="27">
        <f t="shared" si="61"/>
        <v>0.55000000000000004</v>
      </c>
      <c r="L267" s="27">
        <f>発電計画!$E$15-$K$29</f>
        <v>-0.55000000000000004</v>
      </c>
      <c r="M267" s="27" t="str">
        <f>IF(発電計画!$E$19="","",9.8*発電計画!$E$19*$L267)</f>
        <v/>
      </c>
      <c r="N267" s="27" t="str">
        <f>IF(発電計画!$E$20="","",9.8*発電計画!$E$20*$L267)</f>
        <v/>
      </c>
      <c r="O267" s="206" t="str">
        <f>IF(AND($E267="",発電計画!$E$19=""),"",$E267/発電計画!$E$19)</f>
        <v/>
      </c>
      <c r="P267" s="331" t="str" cm="1">
        <f t="array" ref="P267">IF($O267="","",発電計画!$E$27*_xlfn.IFS($O267&gt;=相対合成効率!$C$14,相対合成効率!$F$14,$O267&gt;=相対合成効率!$C$15,相対合成効率!$F$15,$O267&gt;=相対合成効率!$C$16,相対合成効率!$F$16,TRUE,相対合成効率!$F$17))</f>
        <v/>
      </c>
      <c r="Q267" s="224" t="str">
        <f>IF($O267="","",IF($O267&lt;=発電計画!$E$28,0,9.8*$E267*$L267*$P267))</f>
        <v/>
      </c>
      <c r="R267" s="224" t="str">
        <f t="shared" si="62"/>
        <v/>
      </c>
      <c r="S267" s="207" t="str">
        <f>IF(D267="","",(D267*B267+SUM($D268:D$393))/(D267*365))</f>
        <v/>
      </c>
      <c r="T267" s="208"/>
    </row>
    <row r="268" spans="2:20">
      <c r="B268" s="80">
        <v>240</v>
      </c>
      <c r="C268" s="189" t="str">
        <f>流量データ!$R250</f>
        <v/>
      </c>
      <c r="D268" s="189" t="str">
        <f>IF(AND($C268="",発電計画!$E$33=""),"",MAX(0,$C268-発電計画!$E$33))</f>
        <v/>
      </c>
      <c r="E268" s="189" t="str">
        <f>IF($D268="","",IF(発電計画!$E$19&gt;$D268,$D268,発電計画!$E$19))</f>
        <v/>
      </c>
      <c r="F268" s="27" t="str">
        <f>IF(発電計画!$E$30="","",ROUND((発電計画!$E$30*((E268/発電計画!$E$19)^2)/1000),3))</f>
        <v/>
      </c>
      <c r="G268" s="28">
        <f t="shared" si="63"/>
        <v>0.05</v>
      </c>
      <c r="H268" s="27" t="str">
        <f>IF(発電計画!$E$31="","",ROUND((発電計画!$E$31*((E268/発電計画!$E$19)^2)/200),3))</f>
        <v/>
      </c>
      <c r="I268" s="27" t="str">
        <f>IF(発電計画!$E$32="","",ROUND((発電計画!$E$32*((E268/発電計画!$E$19)^2)/1000),3))</f>
        <v/>
      </c>
      <c r="J268" s="28">
        <f t="shared" si="64"/>
        <v>0.5</v>
      </c>
      <c r="K268" s="27">
        <f t="shared" si="61"/>
        <v>0.55000000000000004</v>
      </c>
      <c r="L268" s="27">
        <f>発電計画!$E$15-$K$29</f>
        <v>-0.55000000000000004</v>
      </c>
      <c r="M268" s="27" t="str">
        <f>IF(発電計画!$E$19="","",9.8*発電計画!$E$19*$L268)</f>
        <v/>
      </c>
      <c r="N268" s="27" t="str">
        <f>IF(発電計画!$E$20="","",9.8*発電計画!$E$20*$L268)</f>
        <v/>
      </c>
      <c r="O268" s="206" t="str">
        <f>IF(AND($E268="",発電計画!$E$19=""),"",$E268/発電計画!$E$19)</f>
        <v/>
      </c>
      <c r="P268" s="331" t="str" cm="1">
        <f t="array" ref="P268">IF($O268="","",発電計画!$E$27*_xlfn.IFS($O268&gt;=相対合成効率!$C$14,相対合成効率!$F$14,$O268&gt;=相対合成効率!$C$15,相対合成効率!$F$15,$O268&gt;=相対合成効率!$C$16,相対合成効率!$F$16,TRUE,相対合成効率!$F$17))</f>
        <v/>
      </c>
      <c r="Q268" s="224" t="str">
        <f>IF($O268="","",IF($O268&lt;=発電計画!$E$28,0,9.8*$E268*$L268*$P268))</f>
        <v/>
      </c>
      <c r="R268" s="224" t="str">
        <f t="shared" si="62"/>
        <v/>
      </c>
      <c r="S268" s="207" t="str">
        <f>IF(D268="","",(D268*B268+SUM($D269:D$393))/(D268*365))</f>
        <v/>
      </c>
      <c r="T268" s="208"/>
    </row>
    <row r="269" spans="2:20">
      <c r="B269" s="80">
        <v>241</v>
      </c>
      <c r="C269" s="189" t="str">
        <f>流量データ!$R251</f>
        <v/>
      </c>
      <c r="D269" s="189" t="str">
        <f>IF(AND($C269="",発電計画!$E$33=""),"",MAX(0,$C269-発電計画!$E$33))</f>
        <v/>
      </c>
      <c r="E269" s="189" t="str">
        <f>IF($D269="","",IF(発電計画!$E$19&gt;$D269,$D269,発電計画!$E$19))</f>
        <v/>
      </c>
      <c r="F269" s="27" t="str">
        <f>IF(発電計画!$E$30="","",ROUND((発電計画!$E$30*((E269/発電計画!$E$19)^2)/1000),3))</f>
        <v/>
      </c>
      <c r="G269" s="28">
        <f t="shared" si="63"/>
        <v>0.05</v>
      </c>
      <c r="H269" s="27" t="str">
        <f>IF(発電計画!$E$31="","",ROUND((発電計画!$E$31*((E269/発電計画!$E$19)^2)/200),3))</f>
        <v/>
      </c>
      <c r="I269" s="27" t="str">
        <f>IF(発電計画!$E$32="","",ROUND((発電計画!$E$32*((E269/発電計画!$E$19)^2)/1000),3))</f>
        <v/>
      </c>
      <c r="J269" s="28">
        <f t="shared" si="64"/>
        <v>0.5</v>
      </c>
      <c r="K269" s="27">
        <f t="shared" si="61"/>
        <v>0.55000000000000004</v>
      </c>
      <c r="L269" s="27">
        <f>発電計画!$E$15-$K$29</f>
        <v>-0.55000000000000004</v>
      </c>
      <c r="M269" s="27" t="str">
        <f>IF(発電計画!$E$19="","",9.8*発電計画!$E$19*$L269)</f>
        <v/>
      </c>
      <c r="N269" s="27" t="str">
        <f>IF(発電計画!$E$20="","",9.8*発電計画!$E$20*$L269)</f>
        <v/>
      </c>
      <c r="O269" s="206" t="str">
        <f>IF(AND($E269="",発電計画!$E$19=""),"",$E269/発電計画!$E$19)</f>
        <v/>
      </c>
      <c r="P269" s="331" t="str" cm="1">
        <f t="array" ref="P269">IF($O269="","",発電計画!$E$27*_xlfn.IFS($O269&gt;=相対合成効率!$C$14,相対合成効率!$F$14,$O269&gt;=相対合成効率!$C$15,相対合成効率!$F$15,$O269&gt;=相対合成効率!$C$16,相対合成効率!$F$16,TRUE,相対合成効率!$F$17))</f>
        <v/>
      </c>
      <c r="Q269" s="224" t="str">
        <f>IF($O269="","",IF($O269&lt;=発電計画!$E$28,0,9.8*$E269*$L269*$P269))</f>
        <v/>
      </c>
      <c r="R269" s="224" t="str">
        <f t="shared" si="62"/>
        <v/>
      </c>
      <c r="S269" s="207" t="str">
        <f>IF(D269="","",(D269*B269+SUM($D270:D$393))/(D269*365))</f>
        <v/>
      </c>
      <c r="T269" s="208"/>
    </row>
    <row r="270" spans="2:20">
      <c r="B270" s="80">
        <v>242</v>
      </c>
      <c r="C270" s="189" t="str">
        <f>流量データ!$R252</f>
        <v/>
      </c>
      <c r="D270" s="189" t="str">
        <f>IF(AND($C270="",発電計画!$E$33=""),"",MAX(0,$C270-発電計画!$E$33))</f>
        <v/>
      </c>
      <c r="E270" s="189" t="str">
        <f>IF($D270="","",IF(発電計画!$E$19&gt;$D270,$D270,発電計画!$E$19))</f>
        <v/>
      </c>
      <c r="F270" s="27" t="str">
        <f>IF(発電計画!$E$30="","",ROUND((発電計画!$E$30*((E270/発電計画!$E$19)^2)/1000),3))</f>
        <v/>
      </c>
      <c r="G270" s="28">
        <f t="shared" si="63"/>
        <v>0.05</v>
      </c>
      <c r="H270" s="27" t="str">
        <f>IF(発電計画!$E$31="","",ROUND((発電計画!$E$31*((E270/発電計画!$E$19)^2)/200),3))</f>
        <v/>
      </c>
      <c r="I270" s="27" t="str">
        <f>IF(発電計画!$E$32="","",ROUND((発電計画!$E$32*((E270/発電計画!$E$19)^2)/1000),3))</f>
        <v/>
      </c>
      <c r="J270" s="28">
        <f t="shared" si="64"/>
        <v>0.5</v>
      </c>
      <c r="K270" s="27">
        <f t="shared" si="61"/>
        <v>0.55000000000000004</v>
      </c>
      <c r="L270" s="27">
        <f>発電計画!$E$15-$K$29</f>
        <v>-0.55000000000000004</v>
      </c>
      <c r="M270" s="27" t="str">
        <f>IF(発電計画!$E$19="","",9.8*発電計画!$E$19*$L270)</f>
        <v/>
      </c>
      <c r="N270" s="27" t="str">
        <f>IF(発電計画!$E$20="","",9.8*発電計画!$E$20*$L270)</f>
        <v/>
      </c>
      <c r="O270" s="206" t="str">
        <f>IF(AND($E270="",発電計画!$E$19=""),"",$E270/発電計画!$E$19)</f>
        <v/>
      </c>
      <c r="P270" s="331" t="str" cm="1">
        <f t="array" ref="P270">IF($O270="","",発電計画!$E$27*_xlfn.IFS($O270&gt;=相対合成効率!$C$14,相対合成効率!$F$14,$O270&gt;=相対合成効率!$C$15,相対合成効率!$F$15,$O270&gt;=相対合成効率!$C$16,相対合成効率!$F$16,TRUE,相対合成効率!$F$17))</f>
        <v/>
      </c>
      <c r="Q270" s="224" t="str">
        <f>IF($O270="","",IF($O270&lt;=発電計画!$E$28,0,9.8*$E270*$L270*$P270))</f>
        <v/>
      </c>
      <c r="R270" s="224" t="str">
        <f t="shared" si="62"/>
        <v/>
      </c>
      <c r="S270" s="207" t="str">
        <f>IF(D270="","",(D270*B270+SUM($D271:D$393))/(D270*365))</f>
        <v/>
      </c>
      <c r="T270" s="208"/>
    </row>
    <row r="271" spans="2:20">
      <c r="B271" s="80">
        <v>243</v>
      </c>
      <c r="C271" s="189" t="str">
        <f>流量データ!$R253</f>
        <v/>
      </c>
      <c r="D271" s="189" t="str">
        <f>IF(AND($C271="",発電計画!$E$33=""),"",MAX(0,$C271-発電計画!$E$33))</f>
        <v/>
      </c>
      <c r="E271" s="189" t="str">
        <f>IF($D271="","",IF(発電計画!$E$19&gt;$D271,$D271,発電計画!$E$19))</f>
        <v/>
      </c>
      <c r="F271" s="27" t="str">
        <f>IF(発電計画!$E$30="","",ROUND((発電計画!$E$30*((E271/発電計画!$E$19)^2)/1000),3))</f>
        <v/>
      </c>
      <c r="G271" s="28">
        <f t="shared" si="63"/>
        <v>0.05</v>
      </c>
      <c r="H271" s="27" t="str">
        <f>IF(発電計画!$E$31="","",ROUND((発電計画!$E$31*((E271/発電計画!$E$19)^2)/200),3))</f>
        <v/>
      </c>
      <c r="I271" s="27" t="str">
        <f>IF(発電計画!$E$32="","",ROUND((発電計画!$E$32*((E271/発電計画!$E$19)^2)/1000),3))</f>
        <v/>
      </c>
      <c r="J271" s="28">
        <f t="shared" si="64"/>
        <v>0.5</v>
      </c>
      <c r="K271" s="27">
        <f t="shared" si="61"/>
        <v>0.55000000000000004</v>
      </c>
      <c r="L271" s="27">
        <f>発電計画!$E$15-$K$29</f>
        <v>-0.55000000000000004</v>
      </c>
      <c r="M271" s="27" t="str">
        <f>IF(発電計画!$E$19="","",9.8*発電計画!$E$19*$L271)</f>
        <v/>
      </c>
      <c r="N271" s="27" t="str">
        <f>IF(発電計画!$E$20="","",9.8*発電計画!$E$20*$L271)</f>
        <v/>
      </c>
      <c r="O271" s="206" t="str">
        <f>IF(AND($E271="",発電計画!$E$19=""),"",$E271/発電計画!$E$19)</f>
        <v/>
      </c>
      <c r="P271" s="331" t="str" cm="1">
        <f t="array" ref="P271">IF($O271="","",発電計画!$E$27*_xlfn.IFS($O271&gt;=相対合成効率!$C$14,相対合成効率!$F$14,$O271&gt;=相対合成効率!$C$15,相対合成効率!$F$15,$O271&gt;=相対合成効率!$C$16,相対合成効率!$F$16,TRUE,相対合成効率!$F$17))</f>
        <v/>
      </c>
      <c r="Q271" s="224" t="str">
        <f>IF($O271="","",IF($O271&lt;=発電計画!$E$28,0,9.8*$E271*$L271*$P271))</f>
        <v/>
      </c>
      <c r="R271" s="224" t="str">
        <f t="shared" si="62"/>
        <v/>
      </c>
      <c r="S271" s="207" t="str">
        <f>IF(D271="","",(D271*B271+SUM($D272:D$393))/(D271*365))</f>
        <v/>
      </c>
      <c r="T271" s="208"/>
    </row>
    <row r="272" spans="2:20">
      <c r="B272" s="80">
        <v>244</v>
      </c>
      <c r="C272" s="189" t="str">
        <f>流量データ!$R254</f>
        <v/>
      </c>
      <c r="D272" s="189" t="str">
        <f>IF(AND($C272="",発電計画!$E$33=""),"",MAX(0,$C272-発電計画!$E$33))</f>
        <v/>
      </c>
      <c r="E272" s="189" t="str">
        <f>IF($D272="","",IF(発電計画!$E$19&gt;$D272,$D272,発電計画!$E$19))</f>
        <v/>
      </c>
      <c r="F272" s="27" t="str">
        <f>IF(発電計画!$E$30="","",ROUND((発電計画!$E$30*((E272/発電計画!$E$19)^2)/1000),3))</f>
        <v/>
      </c>
      <c r="G272" s="28">
        <f t="shared" si="63"/>
        <v>0.05</v>
      </c>
      <c r="H272" s="27" t="str">
        <f>IF(発電計画!$E$31="","",ROUND((発電計画!$E$31*((E272/発電計画!$E$19)^2)/200),3))</f>
        <v/>
      </c>
      <c r="I272" s="27" t="str">
        <f>IF(発電計画!$E$32="","",ROUND((発電計画!$E$32*((E272/発電計画!$E$19)^2)/1000),3))</f>
        <v/>
      </c>
      <c r="J272" s="28">
        <f t="shared" si="64"/>
        <v>0.5</v>
      </c>
      <c r="K272" s="27">
        <f t="shared" si="61"/>
        <v>0.55000000000000004</v>
      </c>
      <c r="L272" s="27">
        <f>発電計画!$E$15-$K$29</f>
        <v>-0.55000000000000004</v>
      </c>
      <c r="M272" s="27" t="str">
        <f>IF(発電計画!$E$19="","",9.8*発電計画!$E$19*$L272)</f>
        <v/>
      </c>
      <c r="N272" s="27" t="str">
        <f>IF(発電計画!$E$20="","",9.8*発電計画!$E$20*$L272)</f>
        <v/>
      </c>
      <c r="O272" s="206" t="str">
        <f>IF(AND($E272="",発電計画!$E$19=""),"",$E272/発電計画!$E$19)</f>
        <v/>
      </c>
      <c r="P272" s="331" t="str" cm="1">
        <f t="array" ref="P272">IF($O272="","",発電計画!$E$27*_xlfn.IFS($O272&gt;=相対合成効率!$C$14,相対合成効率!$F$14,$O272&gt;=相対合成効率!$C$15,相対合成効率!$F$15,$O272&gt;=相対合成効率!$C$16,相対合成効率!$F$16,TRUE,相対合成効率!$F$17))</f>
        <v/>
      </c>
      <c r="Q272" s="224" t="str">
        <f>IF($O272="","",IF($O272&lt;=発電計画!$E$28,0,9.8*$E272*$L272*$P272))</f>
        <v/>
      </c>
      <c r="R272" s="224" t="str">
        <f t="shared" si="62"/>
        <v/>
      </c>
      <c r="S272" s="207" t="str">
        <f>IF(D272="","",(D272*B272+SUM($D273:D$393))/(D272*365))</f>
        <v/>
      </c>
      <c r="T272" s="208"/>
    </row>
    <row r="273" spans="2:20">
      <c r="B273" s="80">
        <v>245</v>
      </c>
      <c r="C273" s="189" t="str">
        <f>流量データ!$R255</f>
        <v/>
      </c>
      <c r="D273" s="189" t="str">
        <f>IF(AND($C273="",発電計画!$E$33=""),"",MAX(0,$C273-発電計画!$E$33))</f>
        <v/>
      </c>
      <c r="E273" s="189" t="str">
        <f>IF($D273="","",IF(発電計画!$E$19&gt;$D273,$D273,発電計画!$E$19))</f>
        <v/>
      </c>
      <c r="F273" s="27" t="str">
        <f>IF(発電計画!$E$30="","",ROUND((発電計画!$E$30*((E273/発電計画!$E$19)^2)/1000),3))</f>
        <v/>
      </c>
      <c r="G273" s="28">
        <f t="shared" si="63"/>
        <v>0.05</v>
      </c>
      <c r="H273" s="27" t="str">
        <f>IF(発電計画!$E$31="","",ROUND((発電計画!$E$31*((E273/発電計画!$E$19)^2)/200),3))</f>
        <v/>
      </c>
      <c r="I273" s="27" t="str">
        <f>IF(発電計画!$E$32="","",ROUND((発電計画!$E$32*((E273/発電計画!$E$19)^2)/1000),3))</f>
        <v/>
      </c>
      <c r="J273" s="28">
        <f t="shared" si="64"/>
        <v>0.5</v>
      </c>
      <c r="K273" s="27">
        <f t="shared" si="61"/>
        <v>0.55000000000000004</v>
      </c>
      <c r="L273" s="27">
        <f>発電計画!$E$15-$K$29</f>
        <v>-0.55000000000000004</v>
      </c>
      <c r="M273" s="27" t="str">
        <f>IF(発電計画!$E$19="","",9.8*発電計画!$E$19*$L273)</f>
        <v/>
      </c>
      <c r="N273" s="27" t="str">
        <f>IF(発電計画!$E$20="","",9.8*発電計画!$E$20*$L273)</f>
        <v/>
      </c>
      <c r="O273" s="206" t="str">
        <f>IF(AND($E273="",発電計画!$E$19=""),"",$E273/発電計画!$E$19)</f>
        <v/>
      </c>
      <c r="P273" s="331" t="str" cm="1">
        <f t="array" ref="P273">IF($O273="","",発電計画!$E$27*_xlfn.IFS($O273&gt;=相対合成効率!$C$14,相対合成効率!$F$14,$O273&gt;=相対合成効率!$C$15,相対合成効率!$F$15,$O273&gt;=相対合成効率!$C$16,相対合成効率!$F$16,TRUE,相対合成効率!$F$17))</f>
        <v/>
      </c>
      <c r="Q273" s="224" t="str">
        <f>IF($O273="","",IF($O273&lt;=発電計画!$E$28,0,9.8*$E273*$L273*$P273))</f>
        <v/>
      </c>
      <c r="R273" s="224" t="str">
        <f t="shared" si="62"/>
        <v/>
      </c>
      <c r="S273" s="207" t="str">
        <f>IF(D273="","",(D273*B273+SUM($D274:D$393))/(D273*365))</f>
        <v/>
      </c>
      <c r="T273" s="208"/>
    </row>
    <row r="274" spans="2:20">
      <c r="B274" s="80">
        <v>246</v>
      </c>
      <c r="C274" s="189" t="str">
        <f>流量データ!$R256</f>
        <v/>
      </c>
      <c r="D274" s="189" t="str">
        <f>IF(AND($C274="",発電計画!$E$33=""),"",MAX(0,$C274-発電計画!$E$33))</f>
        <v/>
      </c>
      <c r="E274" s="189" t="str">
        <f>IF($D274="","",IF(発電計画!$E$19&gt;$D274,$D274,発電計画!$E$19))</f>
        <v/>
      </c>
      <c r="F274" s="27" t="str">
        <f>IF(発電計画!$E$30="","",ROUND((発電計画!$E$30*((E274/発電計画!$E$19)^2)/1000),3))</f>
        <v/>
      </c>
      <c r="G274" s="28">
        <f t="shared" si="63"/>
        <v>0.05</v>
      </c>
      <c r="H274" s="27" t="str">
        <f>IF(発電計画!$E$31="","",ROUND((発電計画!$E$31*((E274/発電計画!$E$19)^2)/200),3))</f>
        <v/>
      </c>
      <c r="I274" s="27" t="str">
        <f>IF(発電計画!$E$32="","",ROUND((発電計画!$E$32*((E274/発電計画!$E$19)^2)/1000),3))</f>
        <v/>
      </c>
      <c r="J274" s="28">
        <f t="shared" si="64"/>
        <v>0.5</v>
      </c>
      <c r="K274" s="27">
        <f t="shared" si="61"/>
        <v>0.55000000000000004</v>
      </c>
      <c r="L274" s="27">
        <f>発電計画!$E$15-$K$29</f>
        <v>-0.55000000000000004</v>
      </c>
      <c r="M274" s="27" t="str">
        <f>IF(発電計画!$E$19="","",9.8*発電計画!$E$19*$L274)</f>
        <v/>
      </c>
      <c r="N274" s="27" t="str">
        <f>IF(発電計画!$E$20="","",9.8*発電計画!$E$20*$L274)</f>
        <v/>
      </c>
      <c r="O274" s="206" t="str">
        <f>IF(AND($E274="",発電計画!$E$19=""),"",$E274/発電計画!$E$19)</f>
        <v/>
      </c>
      <c r="P274" s="331" t="str" cm="1">
        <f t="array" ref="P274">IF($O274="","",発電計画!$E$27*_xlfn.IFS($O274&gt;=相対合成効率!$C$14,相対合成効率!$F$14,$O274&gt;=相対合成効率!$C$15,相対合成効率!$F$15,$O274&gt;=相対合成効率!$C$16,相対合成効率!$F$16,TRUE,相対合成効率!$F$17))</f>
        <v/>
      </c>
      <c r="Q274" s="224" t="str">
        <f>IF($O274="","",IF($O274&lt;=発電計画!$E$28,0,9.8*$E274*$L274*$P274))</f>
        <v/>
      </c>
      <c r="R274" s="224" t="str">
        <f t="shared" si="62"/>
        <v/>
      </c>
      <c r="S274" s="207" t="str">
        <f>IF(D274="","",(D274*B274+SUM($D275:D$393))/(D274*365))</f>
        <v/>
      </c>
      <c r="T274" s="208"/>
    </row>
    <row r="275" spans="2:20">
      <c r="B275" s="80">
        <v>247</v>
      </c>
      <c r="C275" s="189" t="str">
        <f>流量データ!$R257</f>
        <v/>
      </c>
      <c r="D275" s="189" t="str">
        <f>IF(AND($C275="",発電計画!$E$33=""),"",MAX(0,$C275-発電計画!$E$33))</f>
        <v/>
      </c>
      <c r="E275" s="189" t="str">
        <f>IF($D275="","",IF(発電計画!$E$19&gt;$D275,$D275,発電計画!$E$19))</f>
        <v/>
      </c>
      <c r="F275" s="27" t="str">
        <f>IF(発電計画!$E$30="","",ROUND((発電計画!$E$30*((E275/発電計画!$E$19)^2)/1000),3))</f>
        <v/>
      </c>
      <c r="G275" s="28">
        <f t="shared" si="63"/>
        <v>0.05</v>
      </c>
      <c r="H275" s="27" t="str">
        <f>IF(発電計画!$E$31="","",ROUND((発電計画!$E$31*((E275/発電計画!$E$19)^2)/200),3))</f>
        <v/>
      </c>
      <c r="I275" s="27" t="str">
        <f>IF(発電計画!$E$32="","",ROUND((発電計画!$E$32*((E275/発電計画!$E$19)^2)/1000),3))</f>
        <v/>
      </c>
      <c r="J275" s="28">
        <f t="shared" si="64"/>
        <v>0.5</v>
      </c>
      <c r="K275" s="27">
        <f t="shared" si="61"/>
        <v>0.55000000000000004</v>
      </c>
      <c r="L275" s="27">
        <f>発電計画!$E$15-$K$29</f>
        <v>-0.55000000000000004</v>
      </c>
      <c r="M275" s="27" t="str">
        <f>IF(発電計画!$E$19="","",9.8*発電計画!$E$19*$L275)</f>
        <v/>
      </c>
      <c r="N275" s="27" t="str">
        <f>IF(発電計画!$E$20="","",9.8*発電計画!$E$20*$L275)</f>
        <v/>
      </c>
      <c r="O275" s="206" t="str">
        <f>IF(AND($E275="",発電計画!$E$19=""),"",$E275/発電計画!$E$19)</f>
        <v/>
      </c>
      <c r="P275" s="331" t="str" cm="1">
        <f t="array" ref="P275">IF($O275="","",発電計画!$E$27*_xlfn.IFS($O275&gt;=相対合成効率!$C$14,相対合成効率!$F$14,$O275&gt;=相対合成効率!$C$15,相対合成効率!$F$15,$O275&gt;=相対合成効率!$C$16,相対合成効率!$F$16,TRUE,相対合成効率!$F$17))</f>
        <v/>
      </c>
      <c r="Q275" s="224" t="str">
        <f>IF($O275="","",IF($O275&lt;=発電計画!$E$28,0,9.8*$E275*$L275*$P275))</f>
        <v/>
      </c>
      <c r="R275" s="224" t="str">
        <f t="shared" si="62"/>
        <v/>
      </c>
      <c r="S275" s="207" t="str">
        <f>IF(D275="","",(D275*B275+SUM($D276:D$393))/(D275*365))</f>
        <v/>
      </c>
      <c r="T275" s="208"/>
    </row>
    <row r="276" spans="2:20">
      <c r="B276" s="80">
        <v>248</v>
      </c>
      <c r="C276" s="189" t="str">
        <f>流量データ!$R258</f>
        <v/>
      </c>
      <c r="D276" s="189" t="str">
        <f>IF(AND($C276="",発電計画!$E$33=""),"",MAX(0,$C276-発電計画!$E$33))</f>
        <v/>
      </c>
      <c r="E276" s="189" t="str">
        <f>IF($D276="","",IF(発電計画!$E$19&gt;$D276,$D276,発電計画!$E$19))</f>
        <v/>
      </c>
      <c r="F276" s="27" t="str">
        <f>IF(発電計画!$E$30="","",ROUND((発電計画!$E$30*((E276/発電計画!$E$19)^2)/1000),3))</f>
        <v/>
      </c>
      <c r="G276" s="28">
        <f t="shared" si="63"/>
        <v>0.05</v>
      </c>
      <c r="H276" s="27" t="str">
        <f>IF(発電計画!$E$31="","",ROUND((発電計画!$E$31*((E276/発電計画!$E$19)^2)/200),3))</f>
        <v/>
      </c>
      <c r="I276" s="27" t="str">
        <f>IF(発電計画!$E$32="","",ROUND((発電計画!$E$32*((E276/発電計画!$E$19)^2)/1000),3))</f>
        <v/>
      </c>
      <c r="J276" s="28">
        <f t="shared" si="64"/>
        <v>0.5</v>
      </c>
      <c r="K276" s="27">
        <f t="shared" si="61"/>
        <v>0.55000000000000004</v>
      </c>
      <c r="L276" s="27">
        <f>発電計画!$E$15-$K$29</f>
        <v>-0.55000000000000004</v>
      </c>
      <c r="M276" s="27" t="str">
        <f>IF(発電計画!$E$19="","",9.8*発電計画!$E$19*$L276)</f>
        <v/>
      </c>
      <c r="N276" s="27" t="str">
        <f>IF(発電計画!$E$20="","",9.8*発電計画!$E$20*$L276)</f>
        <v/>
      </c>
      <c r="O276" s="206" t="str">
        <f>IF(AND($E276="",発電計画!$E$19=""),"",$E276/発電計画!$E$19)</f>
        <v/>
      </c>
      <c r="P276" s="331" t="str" cm="1">
        <f t="array" ref="P276">IF($O276="","",発電計画!$E$27*_xlfn.IFS($O276&gt;=相対合成効率!$C$14,相対合成効率!$F$14,$O276&gt;=相対合成効率!$C$15,相対合成効率!$F$15,$O276&gt;=相対合成効率!$C$16,相対合成効率!$F$16,TRUE,相対合成効率!$F$17))</f>
        <v/>
      </c>
      <c r="Q276" s="224" t="str">
        <f>IF($O276="","",IF($O276&lt;=発電計画!$E$28,0,9.8*$E276*$L276*$P276))</f>
        <v/>
      </c>
      <c r="R276" s="224" t="str">
        <f t="shared" si="62"/>
        <v/>
      </c>
      <c r="S276" s="207" t="str">
        <f>IF(D276="","",(D276*B276+SUM($D277:D$393))/(D276*365))</f>
        <v/>
      </c>
      <c r="T276" s="208"/>
    </row>
    <row r="277" spans="2:20">
      <c r="B277" s="80">
        <v>249</v>
      </c>
      <c r="C277" s="189" t="str">
        <f>流量データ!$R259</f>
        <v/>
      </c>
      <c r="D277" s="189" t="str">
        <f>IF(AND($C277="",発電計画!$E$33=""),"",MAX(0,$C277-発電計画!$E$33))</f>
        <v/>
      </c>
      <c r="E277" s="189" t="str">
        <f>IF($D277="","",IF(発電計画!$E$19&gt;$D277,$D277,発電計画!$E$19))</f>
        <v/>
      </c>
      <c r="F277" s="27" t="str">
        <f>IF(発電計画!$E$30="","",ROUND((発電計画!$E$30*((E277/発電計画!$E$19)^2)/1000),3))</f>
        <v/>
      </c>
      <c r="G277" s="28">
        <f t="shared" si="63"/>
        <v>0.05</v>
      </c>
      <c r="H277" s="27" t="str">
        <f>IF(発電計画!$E$31="","",ROUND((発電計画!$E$31*((E277/発電計画!$E$19)^2)/200),3))</f>
        <v/>
      </c>
      <c r="I277" s="27" t="str">
        <f>IF(発電計画!$E$32="","",ROUND((発電計画!$E$32*((E277/発電計画!$E$19)^2)/1000),3))</f>
        <v/>
      </c>
      <c r="J277" s="28">
        <f t="shared" si="64"/>
        <v>0.5</v>
      </c>
      <c r="K277" s="27">
        <f t="shared" si="61"/>
        <v>0.55000000000000004</v>
      </c>
      <c r="L277" s="27">
        <f>発電計画!$E$15-$K$29</f>
        <v>-0.55000000000000004</v>
      </c>
      <c r="M277" s="27" t="str">
        <f>IF(発電計画!$E$19="","",9.8*発電計画!$E$19*$L277)</f>
        <v/>
      </c>
      <c r="N277" s="27" t="str">
        <f>IF(発電計画!$E$20="","",9.8*発電計画!$E$20*$L277)</f>
        <v/>
      </c>
      <c r="O277" s="206" t="str">
        <f>IF(AND($E277="",発電計画!$E$19=""),"",$E277/発電計画!$E$19)</f>
        <v/>
      </c>
      <c r="P277" s="331" t="str" cm="1">
        <f t="array" ref="P277">IF($O277="","",発電計画!$E$27*_xlfn.IFS($O277&gt;=相対合成効率!$C$14,相対合成効率!$F$14,$O277&gt;=相対合成効率!$C$15,相対合成効率!$F$15,$O277&gt;=相対合成効率!$C$16,相対合成効率!$F$16,TRUE,相対合成効率!$F$17))</f>
        <v/>
      </c>
      <c r="Q277" s="224" t="str">
        <f>IF($O277="","",IF($O277&lt;=発電計画!$E$28,0,9.8*$E277*$L277*$P277))</f>
        <v/>
      </c>
      <c r="R277" s="224" t="str">
        <f t="shared" si="62"/>
        <v/>
      </c>
      <c r="S277" s="207" t="str">
        <f>IF(D277="","",(D277*B277+SUM($D278:D$393))/(D277*365))</f>
        <v/>
      </c>
      <c r="T277" s="208"/>
    </row>
    <row r="278" spans="2:20">
      <c r="B278" s="80">
        <v>250</v>
      </c>
      <c r="C278" s="189" t="str">
        <f>流量データ!$R260</f>
        <v/>
      </c>
      <c r="D278" s="189" t="str">
        <f>IF(AND($C278="",発電計画!$E$33=""),"",MAX(0,$C278-発電計画!$E$33))</f>
        <v/>
      </c>
      <c r="E278" s="189" t="str">
        <f>IF($D278="","",IF(発電計画!$E$19&gt;$D278,$D278,発電計画!$E$19))</f>
        <v/>
      </c>
      <c r="F278" s="27" t="str">
        <f>IF(発電計画!$E$30="","",ROUND((発電計画!$E$30*((E278/発電計画!$E$19)^2)/1000),3))</f>
        <v/>
      </c>
      <c r="G278" s="28">
        <f t="shared" si="63"/>
        <v>0.05</v>
      </c>
      <c r="H278" s="27" t="str">
        <f>IF(発電計画!$E$31="","",ROUND((発電計画!$E$31*((E278/発電計画!$E$19)^2)/200),3))</f>
        <v/>
      </c>
      <c r="I278" s="27" t="str">
        <f>IF(発電計画!$E$32="","",ROUND((発電計画!$E$32*((E278/発電計画!$E$19)^2)/1000),3))</f>
        <v/>
      </c>
      <c r="J278" s="28">
        <f t="shared" si="64"/>
        <v>0.5</v>
      </c>
      <c r="K278" s="27">
        <f t="shared" si="61"/>
        <v>0.55000000000000004</v>
      </c>
      <c r="L278" s="27">
        <f>発電計画!$E$15-$K$29</f>
        <v>-0.55000000000000004</v>
      </c>
      <c r="M278" s="27" t="str">
        <f>IF(発電計画!$E$19="","",9.8*発電計画!$E$19*$L278)</f>
        <v/>
      </c>
      <c r="N278" s="27" t="str">
        <f>IF(発電計画!$E$20="","",9.8*発電計画!$E$20*$L278)</f>
        <v/>
      </c>
      <c r="O278" s="206" t="str">
        <f>IF(AND($E278="",発電計画!$E$19=""),"",$E278/発電計画!$E$19)</f>
        <v/>
      </c>
      <c r="P278" s="331" t="str" cm="1">
        <f t="array" ref="P278">IF($O278="","",発電計画!$E$27*_xlfn.IFS($O278&gt;=相対合成効率!$C$14,相対合成効率!$F$14,$O278&gt;=相対合成効率!$C$15,相対合成効率!$F$15,$O278&gt;=相対合成効率!$C$16,相対合成効率!$F$16,TRUE,相対合成効率!$F$17))</f>
        <v/>
      </c>
      <c r="Q278" s="224" t="str">
        <f>IF($O278="","",IF($O278&lt;=発電計画!$E$28,0,9.8*$E278*$L278*$P278))</f>
        <v/>
      </c>
      <c r="R278" s="224" t="str">
        <f t="shared" si="62"/>
        <v/>
      </c>
      <c r="S278" s="207" t="str">
        <f>IF(D278="","",(D278*B278+SUM($D279:D$393))/(D278*365))</f>
        <v/>
      </c>
      <c r="T278" s="208"/>
    </row>
    <row r="279" spans="2:20">
      <c r="B279" s="80">
        <v>251</v>
      </c>
      <c r="C279" s="189" t="str">
        <f>流量データ!$R261</f>
        <v/>
      </c>
      <c r="D279" s="189" t="str">
        <f>IF(AND($C279="",発電計画!$E$33=""),"",MAX(0,$C279-発電計画!$E$33))</f>
        <v/>
      </c>
      <c r="E279" s="189" t="str">
        <f>IF($D279="","",IF(発電計画!$E$19&gt;$D279,$D279,発電計画!$E$19))</f>
        <v/>
      </c>
      <c r="F279" s="27" t="str">
        <f>IF(発電計画!$E$30="","",ROUND((発電計画!$E$30*((E279/発電計画!$E$19)^2)/1000),3))</f>
        <v/>
      </c>
      <c r="G279" s="28">
        <f t="shared" si="63"/>
        <v>0.05</v>
      </c>
      <c r="H279" s="27" t="str">
        <f>IF(発電計画!$E$31="","",ROUND((発電計画!$E$31*((E279/発電計画!$E$19)^2)/200),3))</f>
        <v/>
      </c>
      <c r="I279" s="27" t="str">
        <f>IF(発電計画!$E$32="","",ROUND((発電計画!$E$32*((E279/発電計画!$E$19)^2)/1000),3))</f>
        <v/>
      </c>
      <c r="J279" s="28">
        <f t="shared" si="64"/>
        <v>0.5</v>
      </c>
      <c r="K279" s="27">
        <f t="shared" si="61"/>
        <v>0.55000000000000004</v>
      </c>
      <c r="L279" s="27">
        <f>発電計画!$E$15-$K$29</f>
        <v>-0.55000000000000004</v>
      </c>
      <c r="M279" s="27" t="str">
        <f>IF(発電計画!$E$19="","",9.8*発電計画!$E$19*$L279)</f>
        <v/>
      </c>
      <c r="N279" s="27" t="str">
        <f>IF(発電計画!$E$20="","",9.8*発電計画!$E$20*$L279)</f>
        <v/>
      </c>
      <c r="O279" s="206" t="str">
        <f>IF(AND($E279="",発電計画!$E$19=""),"",$E279/発電計画!$E$19)</f>
        <v/>
      </c>
      <c r="P279" s="331" t="str" cm="1">
        <f t="array" ref="P279">IF($O279="","",発電計画!$E$27*_xlfn.IFS($O279&gt;=相対合成効率!$C$14,相対合成効率!$F$14,$O279&gt;=相対合成効率!$C$15,相対合成効率!$F$15,$O279&gt;=相対合成効率!$C$16,相対合成効率!$F$16,TRUE,相対合成効率!$F$17))</f>
        <v/>
      </c>
      <c r="Q279" s="224" t="str">
        <f>IF($O279="","",IF($O279&lt;=発電計画!$E$28,0,9.8*$E279*$L279*$P279))</f>
        <v/>
      </c>
      <c r="R279" s="224" t="str">
        <f t="shared" si="62"/>
        <v/>
      </c>
      <c r="S279" s="207" t="str">
        <f>IF(D279="","",(D279*B279+SUM($D280:D$393))/(D279*365))</f>
        <v/>
      </c>
      <c r="T279" s="208"/>
    </row>
    <row r="280" spans="2:20">
      <c r="B280" s="80">
        <v>252</v>
      </c>
      <c r="C280" s="189" t="str">
        <f>流量データ!$R262</f>
        <v/>
      </c>
      <c r="D280" s="189" t="str">
        <f>IF(AND($C280="",発電計画!$E$33=""),"",MAX(0,$C280-発電計画!$E$33))</f>
        <v/>
      </c>
      <c r="E280" s="189" t="str">
        <f>IF($D280="","",IF(発電計画!$E$19&gt;$D280,$D280,発電計画!$E$19))</f>
        <v/>
      </c>
      <c r="F280" s="27" t="str">
        <f>IF(発電計画!$E$30="","",ROUND((発電計画!$E$30*((E280/発電計画!$E$19)^2)/1000),3))</f>
        <v/>
      </c>
      <c r="G280" s="28">
        <f t="shared" si="63"/>
        <v>0.05</v>
      </c>
      <c r="H280" s="27" t="str">
        <f>IF(発電計画!$E$31="","",ROUND((発電計画!$E$31*((E280/発電計画!$E$19)^2)/200),3))</f>
        <v/>
      </c>
      <c r="I280" s="27" t="str">
        <f>IF(発電計画!$E$32="","",ROUND((発電計画!$E$32*((E280/発電計画!$E$19)^2)/1000),3))</f>
        <v/>
      </c>
      <c r="J280" s="28">
        <f t="shared" si="64"/>
        <v>0.5</v>
      </c>
      <c r="K280" s="27">
        <f t="shared" si="61"/>
        <v>0.55000000000000004</v>
      </c>
      <c r="L280" s="27">
        <f>発電計画!$E$15-$K$29</f>
        <v>-0.55000000000000004</v>
      </c>
      <c r="M280" s="27" t="str">
        <f>IF(発電計画!$E$19="","",9.8*発電計画!$E$19*$L280)</f>
        <v/>
      </c>
      <c r="N280" s="27" t="str">
        <f>IF(発電計画!$E$20="","",9.8*発電計画!$E$20*$L280)</f>
        <v/>
      </c>
      <c r="O280" s="206" t="str">
        <f>IF(AND($E280="",発電計画!$E$19=""),"",$E280/発電計画!$E$19)</f>
        <v/>
      </c>
      <c r="P280" s="331" t="str" cm="1">
        <f t="array" ref="P280">IF($O280="","",発電計画!$E$27*_xlfn.IFS($O280&gt;=相対合成効率!$C$14,相対合成効率!$F$14,$O280&gt;=相対合成効率!$C$15,相対合成効率!$F$15,$O280&gt;=相対合成効率!$C$16,相対合成効率!$F$16,TRUE,相対合成効率!$F$17))</f>
        <v/>
      </c>
      <c r="Q280" s="224" t="str">
        <f>IF($O280="","",IF($O280&lt;=発電計画!$E$28,0,9.8*$E280*$L280*$P280))</f>
        <v/>
      </c>
      <c r="R280" s="224" t="str">
        <f t="shared" si="62"/>
        <v/>
      </c>
      <c r="S280" s="207" t="str">
        <f>IF(D280="","",(D280*B280+SUM($D281:D$393))/(D280*365))</f>
        <v/>
      </c>
      <c r="T280" s="208"/>
    </row>
    <row r="281" spans="2:20">
      <c r="B281" s="80">
        <v>253</v>
      </c>
      <c r="C281" s="189" t="str">
        <f>流量データ!$R263</f>
        <v/>
      </c>
      <c r="D281" s="189" t="str">
        <f>IF(AND($C281="",発電計画!$E$33=""),"",MAX(0,$C281-発電計画!$E$33))</f>
        <v/>
      </c>
      <c r="E281" s="189" t="str">
        <f>IF($D281="","",IF(発電計画!$E$19&gt;$D281,$D281,発電計画!$E$19))</f>
        <v/>
      </c>
      <c r="F281" s="27" t="str">
        <f>IF(発電計画!$E$30="","",ROUND((発電計画!$E$30*((E281/発電計画!$E$19)^2)/1000),3))</f>
        <v/>
      </c>
      <c r="G281" s="28">
        <f t="shared" si="63"/>
        <v>0.05</v>
      </c>
      <c r="H281" s="27" t="str">
        <f>IF(発電計画!$E$31="","",ROUND((発電計画!$E$31*((E281/発電計画!$E$19)^2)/200),3))</f>
        <v/>
      </c>
      <c r="I281" s="27" t="str">
        <f>IF(発電計画!$E$32="","",ROUND((発電計画!$E$32*((E281/発電計画!$E$19)^2)/1000),3))</f>
        <v/>
      </c>
      <c r="J281" s="28">
        <f t="shared" si="64"/>
        <v>0.5</v>
      </c>
      <c r="K281" s="27">
        <f t="shared" si="61"/>
        <v>0.55000000000000004</v>
      </c>
      <c r="L281" s="27">
        <f>発電計画!$E$15-$K$29</f>
        <v>-0.55000000000000004</v>
      </c>
      <c r="M281" s="27" t="str">
        <f>IF(発電計画!$E$19="","",9.8*発電計画!$E$19*$L281)</f>
        <v/>
      </c>
      <c r="N281" s="27" t="str">
        <f>IF(発電計画!$E$20="","",9.8*発電計画!$E$20*$L281)</f>
        <v/>
      </c>
      <c r="O281" s="206" t="str">
        <f>IF(AND($E281="",発電計画!$E$19=""),"",$E281/発電計画!$E$19)</f>
        <v/>
      </c>
      <c r="P281" s="331" t="str" cm="1">
        <f t="array" ref="P281">IF($O281="","",発電計画!$E$27*_xlfn.IFS($O281&gt;=相対合成効率!$C$14,相対合成効率!$F$14,$O281&gt;=相対合成効率!$C$15,相対合成効率!$F$15,$O281&gt;=相対合成効率!$C$16,相対合成効率!$F$16,TRUE,相対合成効率!$F$17))</f>
        <v/>
      </c>
      <c r="Q281" s="224" t="str">
        <f>IF($O281="","",IF($O281&lt;=発電計画!$E$28,0,9.8*$E281*$L281*$P281))</f>
        <v/>
      </c>
      <c r="R281" s="224" t="str">
        <f t="shared" si="62"/>
        <v/>
      </c>
      <c r="S281" s="207" t="str">
        <f>IF(D281="","",(D281*B281+SUM($D282:D$393))/(D281*365))</f>
        <v/>
      </c>
      <c r="T281" s="208"/>
    </row>
    <row r="282" spans="2:20">
      <c r="B282" s="80">
        <v>254</v>
      </c>
      <c r="C282" s="189" t="str">
        <f>流量データ!$R264</f>
        <v/>
      </c>
      <c r="D282" s="189" t="str">
        <f>IF(AND($C282="",発電計画!$E$33=""),"",MAX(0,$C282-発電計画!$E$33))</f>
        <v/>
      </c>
      <c r="E282" s="189" t="str">
        <f>IF($D282="","",IF(発電計画!$E$19&gt;$D282,$D282,発電計画!$E$19))</f>
        <v/>
      </c>
      <c r="F282" s="27" t="str">
        <f>IF(発電計画!$E$30="","",ROUND((発電計画!$E$30*((E282/発電計画!$E$19)^2)/1000),3))</f>
        <v/>
      </c>
      <c r="G282" s="28">
        <f t="shared" si="63"/>
        <v>0.05</v>
      </c>
      <c r="H282" s="27" t="str">
        <f>IF(発電計画!$E$31="","",ROUND((発電計画!$E$31*((E282/発電計画!$E$19)^2)/200),3))</f>
        <v/>
      </c>
      <c r="I282" s="27" t="str">
        <f>IF(発電計画!$E$32="","",ROUND((発電計画!$E$32*((E282/発電計画!$E$19)^2)/1000),3))</f>
        <v/>
      </c>
      <c r="J282" s="28">
        <f t="shared" si="64"/>
        <v>0.5</v>
      </c>
      <c r="K282" s="27">
        <f t="shared" si="61"/>
        <v>0.55000000000000004</v>
      </c>
      <c r="L282" s="27">
        <f>発電計画!$E$15-$K$29</f>
        <v>-0.55000000000000004</v>
      </c>
      <c r="M282" s="27" t="str">
        <f>IF(発電計画!$E$19="","",9.8*発電計画!$E$19*$L282)</f>
        <v/>
      </c>
      <c r="N282" s="27" t="str">
        <f>IF(発電計画!$E$20="","",9.8*発電計画!$E$20*$L282)</f>
        <v/>
      </c>
      <c r="O282" s="206" t="str">
        <f>IF(AND($E282="",発電計画!$E$19=""),"",$E282/発電計画!$E$19)</f>
        <v/>
      </c>
      <c r="P282" s="331" t="str" cm="1">
        <f t="array" ref="P282">IF($O282="","",発電計画!$E$27*_xlfn.IFS($O282&gt;=相対合成効率!$C$14,相対合成効率!$F$14,$O282&gt;=相対合成効率!$C$15,相対合成効率!$F$15,$O282&gt;=相対合成効率!$C$16,相対合成効率!$F$16,TRUE,相対合成効率!$F$17))</f>
        <v/>
      </c>
      <c r="Q282" s="224" t="str">
        <f>IF($O282="","",IF($O282&lt;=発電計画!$E$28,0,9.8*$E282*$L282*$P282))</f>
        <v/>
      </c>
      <c r="R282" s="224" t="str">
        <f t="shared" si="62"/>
        <v/>
      </c>
      <c r="S282" s="207" t="str">
        <f>IF(D282="","",(D282*B282+SUM($D283:D$393))/(D282*365))</f>
        <v/>
      </c>
      <c r="T282" s="208"/>
    </row>
    <row r="283" spans="2:20">
      <c r="B283" s="80">
        <v>255</v>
      </c>
      <c r="C283" s="189" t="str">
        <f>流量データ!$R265</f>
        <v/>
      </c>
      <c r="D283" s="189" t="str">
        <f>IF(AND($C283="",発電計画!$E$33=""),"",MAX(0,$C283-発電計画!$E$33))</f>
        <v/>
      </c>
      <c r="E283" s="189" t="str">
        <f>IF($D283="","",IF(発電計画!$E$19&gt;$D283,$D283,発電計画!$E$19))</f>
        <v/>
      </c>
      <c r="F283" s="27" t="str">
        <f>IF(発電計画!$E$30="","",ROUND((発電計画!$E$30*((E283/発電計画!$E$19)^2)/1000),3))</f>
        <v/>
      </c>
      <c r="G283" s="28">
        <f t="shared" si="63"/>
        <v>0.05</v>
      </c>
      <c r="H283" s="27" t="str">
        <f>IF(発電計画!$E$31="","",ROUND((発電計画!$E$31*((E283/発電計画!$E$19)^2)/200),3))</f>
        <v/>
      </c>
      <c r="I283" s="27" t="str">
        <f>IF(発電計画!$E$32="","",ROUND((発電計画!$E$32*((E283/発電計画!$E$19)^2)/1000),3))</f>
        <v/>
      </c>
      <c r="J283" s="28">
        <f t="shared" si="64"/>
        <v>0.5</v>
      </c>
      <c r="K283" s="27">
        <f t="shared" si="61"/>
        <v>0.55000000000000004</v>
      </c>
      <c r="L283" s="27">
        <f>発電計画!$E$15-$K$29</f>
        <v>-0.55000000000000004</v>
      </c>
      <c r="M283" s="27" t="str">
        <f>IF(発電計画!$E$19="","",9.8*発電計画!$E$19*$L283)</f>
        <v/>
      </c>
      <c r="N283" s="27" t="str">
        <f>IF(発電計画!$E$20="","",9.8*発電計画!$E$20*$L283)</f>
        <v/>
      </c>
      <c r="O283" s="206" t="str">
        <f>IF(AND($E283="",発電計画!$E$19=""),"",$E283/発電計画!$E$19)</f>
        <v/>
      </c>
      <c r="P283" s="331" t="str" cm="1">
        <f t="array" ref="P283">IF($O283="","",発電計画!$E$27*_xlfn.IFS($O283&gt;=相対合成効率!$C$14,相対合成効率!$F$14,$O283&gt;=相対合成効率!$C$15,相対合成効率!$F$15,$O283&gt;=相対合成効率!$C$16,相対合成効率!$F$16,TRUE,相対合成効率!$F$17))</f>
        <v/>
      </c>
      <c r="Q283" s="224" t="str">
        <f>IF($O283="","",IF($O283&lt;=発電計画!$E$28,0,9.8*$E283*$L283*$P283))</f>
        <v/>
      </c>
      <c r="R283" s="224" t="str">
        <f t="shared" si="62"/>
        <v/>
      </c>
      <c r="S283" s="207" t="str">
        <f>IF(D283="","",(D283*B283+SUM($D284:D$393))/(D283*365))</f>
        <v/>
      </c>
      <c r="T283" s="208"/>
    </row>
    <row r="284" spans="2:20">
      <c r="B284" s="80">
        <v>256</v>
      </c>
      <c r="C284" s="189" t="str">
        <f>流量データ!$R266</f>
        <v/>
      </c>
      <c r="D284" s="189" t="str">
        <f>IF(AND($C284="",発電計画!$E$33=""),"",MAX(0,$C284-発電計画!$E$33))</f>
        <v/>
      </c>
      <c r="E284" s="189" t="str">
        <f>IF($D284="","",IF(発電計画!$E$19&gt;$D284,$D284,発電計画!$E$19))</f>
        <v/>
      </c>
      <c r="F284" s="27" t="str">
        <f>IF(発電計画!$E$30="","",ROUND((発電計画!$E$30*((E284/発電計画!$E$19)^2)/1000),3))</f>
        <v/>
      </c>
      <c r="G284" s="28">
        <f t="shared" si="63"/>
        <v>0.05</v>
      </c>
      <c r="H284" s="27" t="str">
        <f>IF(発電計画!$E$31="","",ROUND((発電計画!$E$31*((E284/発電計画!$E$19)^2)/200),3))</f>
        <v/>
      </c>
      <c r="I284" s="27" t="str">
        <f>IF(発電計画!$E$32="","",ROUND((発電計画!$E$32*((E284/発電計画!$E$19)^2)/1000),3))</f>
        <v/>
      </c>
      <c r="J284" s="28">
        <f t="shared" si="64"/>
        <v>0.5</v>
      </c>
      <c r="K284" s="27">
        <f t="shared" si="61"/>
        <v>0.55000000000000004</v>
      </c>
      <c r="L284" s="27">
        <f>発電計画!$E$15-$K$29</f>
        <v>-0.55000000000000004</v>
      </c>
      <c r="M284" s="27" t="str">
        <f>IF(発電計画!$E$19="","",9.8*発電計画!$E$19*$L284)</f>
        <v/>
      </c>
      <c r="N284" s="27" t="str">
        <f>IF(発電計画!$E$20="","",9.8*発電計画!$E$20*$L284)</f>
        <v/>
      </c>
      <c r="O284" s="206" t="str">
        <f>IF(AND($E284="",発電計画!$E$19=""),"",$E284/発電計画!$E$19)</f>
        <v/>
      </c>
      <c r="P284" s="331" t="str" cm="1">
        <f t="array" ref="P284">IF($O284="","",発電計画!$E$27*_xlfn.IFS($O284&gt;=相対合成効率!$C$14,相対合成効率!$F$14,$O284&gt;=相対合成効率!$C$15,相対合成効率!$F$15,$O284&gt;=相対合成効率!$C$16,相対合成効率!$F$16,TRUE,相対合成効率!$F$17))</f>
        <v/>
      </c>
      <c r="Q284" s="224" t="str">
        <f>IF($O284="","",IF($O284&lt;=発電計画!$E$28,0,9.8*$E284*$L284*$P284))</f>
        <v/>
      </c>
      <c r="R284" s="224" t="str">
        <f t="shared" si="62"/>
        <v/>
      </c>
      <c r="S284" s="207" t="str">
        <f>IF(D284="","",(D284*B284+SUM($D285:D$393))/(D284*365))</f>
        <v/>
      </c>
      <c r="T284" s="208"/>
    </row>
    <row r="285" spans="2:20">
      <c r="B285" s="80">
        <v>257</v>
      </c>
      <c r="C285" s="189" t="str">
        <f>流量データ!$R267</f>
        <v/>
      </c>
      <c r="D285" s="189" t="str">
        <f>IF(AND($C285="",発電計画!$E$33=""),"",MAX(0,$C285-発電計画!$E$33))</f>
        <v/>
      </c>
      <c r="E285" s="189" t="str">
        <f>IF($D285="","",IF(発電計画!$E$19&gt;$D285,$D285,発電計画!$E$19))</f>
        <v/>
      </c>
      <c r="F285" s="27" t="str">
        <f>IF(発電計画!$E$30="","",ROUND((発電計画!$E$30*((E285/発電計画!$E$19)^2)/1000),3))</f>
        <v/>
      </c>
      <c r="G285" s="28">
        <f t="shared" si="63"/>
        <v>0.05</v>
      </c>
      <c r="H285" s="27" t="str">
        <f>IF(発電計画!$E$31="","",ROUND((発電計画!$E$31*((E285/発電計画!$E$19)^2)/200),3))</f>
        <v/>
      </c>
      <c r="I285" s="27" t="str">
        <f>IF(発電計画!$E$32="","",ROUND((発電計画!$E$32*((E285/発電計画!$E$19)^2)/1000),3))</f>
        <v/>
      </c>
      <c r="J285" s="28">
        <f t="shared" si="64"/>
        <v>0.5</v>
      </c>
      <c r="K285" s="27">
        <f t="shared" si="61"/>
        <v>0.55000000000000004</v>
      </c>
      <c r="L285" s="27">
        <f>発電計画!$E$15-$K$29</f>
        <v>-0.55000000000000004</v>
      </c>
      <c r="M285" s="27" t="str">
        <f>IF(発電計画!$E$19="","",9.8*発電計画!$E$19*$L285)</f>
        <v/>
      </c>
      <c r="N285" s="27" t="str">
        <f>IF(発電計画!$E$20="","",9.8*発電計画!$E$20*$L285)</f>
        <v/>
      </c>
      <c r="O285" s="206" t="str">
        <f>IF(AND($E285="",発電計画!$E$19=""),"",$E285/発電計画!$E$19)</f>
        <v/>
      </c>
      <c r="P285" s="331" t="str" cm="1">
        <f t="array" ref="P285">IF($O285="","",発電計画!$E$27*_xlfn.IFS($O285&gt;=相対合成効率!$C$14,相対合成効率!$F$14,$O285&gt;=相対合成効率!$C$15,相対合成効率!$F$15,$O285&gt;=相対合成効率!$C$16,相対合成効率!$F$16,TRUE,相対合成効率!$F$17))</f>
        <v/>
      </c>
      <c r="Q285" s="224" t="str">
        <f>IF($O285="","",IF($O285&lt;=発電計画!$E$28,0,9.8*$E285*$L285*$P285))</f>
        <v/>
      </c>
      <c r="R285" s="224" t="str">
        <f t="shared" si="62"/>
        <v/>
      </c>
      <c r="S285" s="207" t="str">
        <f>IF(D285="","",(D285*B285+SUM($D286:D$393))/(D285*365))</f>
        <v/>
      </c>
      <c r="T285" s="208"/>
    </row>
    <row r="286" spans="2:20">
      <c r="B286" s="80">
        <v>258</v>
      </c>
      <c r="C286" s="189" t="str">
        <f>流量データ!$R268</f>
        <v/>
      </c>
      <c r="D286" s="189" t="str">
        <f>IF(AND($C286="",発電計画!$E$33=""),"",MAX(0,$C286-発電計画!$E$33))</f>
        <v/>
      </c>
      <c r="E286" s="189" t="str">
        <f>IF($D286="","",IF(発電計画!$E$19&gt;$D286,$D286,発電計画!$E$19))</f>
        <v/>
      </c>
      <c r="F286" s="27" t="str">
        <f>IF(発電計画!$E$30="","",ROUND((発電計画!$E$30*((E286/発電計画!$E$19)^2)/1000),3))</f>
        <v/>
      </c>
      <c r="G286" s="28">
        <f t="shared" si="63"/>
        <v>0.05</v>
      </c>
      <c r="H286" s="27" t="str">
        <f>IF(発電計画!$E$31="","",ROUND((発電計画!$E$31*((E286/発電計画!$E$19)^2)/200),3))</f>
        <v/>
      </c>
      <c r="I286" s="27" t="str">
        <f>IF(発電計画!$E$32="","",ROUND((発電計画!$E$32*((E286/発電計画!$E$19)^2)/1000),3))</f>
        <v/>
      </c>
      <c r="J286" s="28">
        <f t="shared" si="64"/>
        <v>0.5</v>
      </c>
      <c r="K286" s="27">
        <f t="shared" ref="K286:K349" si="65">SUM($F286:$J286)</f>
        <v>0.55000000000000004</v>
      </c>
      <c r="L286" s="27">
        <f>発電計画!$E$15-$K$29</f>
        <v>-0.55000000000000004</v>
      </c>
      <c r="M286" s="27" t="str">
        <f>IF(発電計画!$E$19="","",9.8*発電計画!$E$19*$L286)</f>
        <v/>
      </c>
      <c r="N286" s="27" t="str">
        <f>IF(発電計画!$E$20="","",9.8*発電計画!$E$20*$L286)</f>
        <v/>
      </c>
      <c r="O286" s="206" t="str">
        <f>IF(AND($E286="",発電計画!$E$19=""),"",$E286/発電計画!$E$19)</f>
        <v/>
      </c>
      <c r="P286" s="331" t="str" cm="1">
        <f t="array" ref="P286">IF($O286="","",発電計画!$E$27*_xlfn.IFS($O286&gt;=相対合成効率!$C$14,相対合成効率!$F$14,$O286&gt;=相対合成効率!$C$15,相対合成効率!$F$15,$O286&gt;=相対合成効率!$C$16,相対合成効率!$F$16,TRUE,相対合成効率!$F$17))</f>
        <v/>
      </c>
      <c r="Q286" s="224" t="str">
        <f>IF($O286="","",IF($O286&lt;=発電計画!$E$28,0,9.8*$E286*$L286*$P286))</f>
        <v/>
      </c>
      <c r="R286" s="224" t="str">
        <f t="shared" ref="R286:R349" si="66">IF($Q286="","",$Q286*24)</f>
        <v/>
      </c>
      <c r="S286" s="207" t="str">
        <f>IF(D286="","",(D286*B286+SUM($D287:D$393))/(D286*365))</f>
        <v/>
      </c>
      <c r="T286" s="208"/>
    </row>
    <row r="287" spans="2:20">
      <c r="B287" s="80">
        <v>259</v>
      </c>
      <c r="C287" s="189" t="str">
        <f>流量データ!$R269</f>
        <v/>
      </c>
      <c r="D287" s="189" t="str">
        <f>IF(AND($C287="",発電計画!$E$33=""),"",MAX(0,$C287-発電計画!$E$33))</f>
        <v/>
      </c>
      <c r="E287" s="189" t="str">
        <f>IF($D287="","",IF(発電計画!$E$19&gt;$D287,$D287,発電計画!$E$19))</f>
        <v/>
      </c>
      <c r="F287" s="27" t="str">
        <f>IF(発電計画!$E$30="","",ROUND((発電計画!$E$30*((E287/発電計画!$E$19)^2)/1000),3))</f>
        <v/>
      </c>
      <c r="G287" s="28">
        <f t="shared" ref="G287:G350" si="67">G286</f>
        <v>0.05</v>
      </c>
      <c r="H287" s="27" t="str">
        <f>IF(発電計画!$E$31="","",ROUND((発電計画!$E$31*((E287/発電計画!$E$19)^2)/200),3))</f>
        <v/>
      </c>
      <c r="I287" s="27" t="str">
        <f>IF(発電計画!$E$32="","",ROUND((発電計画!$E$32*((E287/発電計画!$E$19)^2)/1000),3))</f>
        <v/>
      </c>
      <c r="J287" s="28">
        <f t="shared" ref="J287:J350" si="68">J286</f>
        <v>0.5</v>
      </c>
      <c r="K287" s="27">
        <f t="shared" si="65"/>
        <v>0.55000000000000004</v>
      </c>
      <c r="L287" s="27">
        <f>発電計画!$E$15-$K$29</f>
        <v>-0.55000000000000004</v>
      </c>
      <c r="M287" s="27" t="str">
        <f>IF(発電計画!$E$19="","",9.8*発電計画!$E$19*$L287)</f>
        <v/>
      </c>
      <c r="N287" s="27" t="str">
        <f>IF(発電計画!$E$20="","",9.8*発電計画!$E$20*$L287)</f>
        <v/>
      </c>
      <c r="O287" s="206" t="str">
        <f>IF(AND($E287="",発電計画!$E$19=""),"",$E287/発電計画!$E$19)</f>
        <v/>
      </c>
      <c r="P287" s="331" t="str" cm="1">
        <f t="array" ref="P287">IF($O287="","",発電計画!$E$27*_xlfn.IFS($O287&gt;=相対合成効率!$C$14,相対合成効率!$F$14,$O287&gt;=相対合成効率!$C$15,相対合成効率!$F$15,$O287&gt;=相対合成効率!$C$16,相対合成効率!$F$16,TRUE,相対合成効率!$F$17))</f>
        <v/>
      </c>
      <c r="Q287" s="224" t="str">
        <f>IF($O287="","",IF($O287&lt;=発電計画!$E$28,0,9.8*$E287*$L287*$P287))</f>
        <v/>
      </c>
      <c r="R287" s="224" t="str">
        <f t="shared" si="66"/>
        <v/>
      </c>
      <c r="S287" s="207" t="str">
        <f>IF(D287="","",(D287*B287+SUM($D288:D$393))/(D287*365))</f>
        <v/>
      </c>
      <c r="T287" s="208"/>
    </row>
    <row r="288" spans="2:20">
      <c r="B288" s="80">
        <v>260</v>
      </c>
      <c r="C288" s="189" t="str">
        <f>流量データ!$R270</f>
        <v/>
      </c>
      <c r="D288" s="189" t="str">
        <f>IF(AND($C288="",発電計画!$E$33=""),"",MAX(0,$C288-発電計画!$E$33))</f>
        <v/>
      </c>
      <c r="E288" s="189" t="str">
        <f>IF($D288="","",IF(発電計画!$E$19&gt;$D288,$D288,発電計画!$E$19))</f>
        <v/>
      </c>
      <c r="F288" s="27" t="str">
        <f>IF(発電計画!$E$30="","",ROUND((発電計画!$E$30*((E288/発電計画!$E$19)^2)/1000),3))</f>
        <v/>
      </c>
      <c r="G288" s="28">
        <f t="shared" si="67"/>
        <v>0.05</v>
      </c>
      <c r="H288" s="27" t="str">
        <f>IF(発電計画!$E$31="","",ROUND((発電計画!$E$31*((E288/発電計画!$E$19)^2)/200),3))</f>
        <v/>
      </c>
      <c r="I288" s="27" t="str">
        <f>IF(発電計画!$E$32="","",ROUND((発電計画!$E$32*((E288/発電計画!$E$19)^2)/1000),3))</f>
        <v/>
      </c>
      <c r="J288" s="28">
        <f t="shared" si="68"/>
        <v>0.5</v>
      </c>
      <c r="K288" s="27">
        <f t="shared" si="65"/>
        <v>0.55000000000000004</v>
      </c>
      <c r="L288" s="27">
        <f>発電計画!$E$15-$K$29</f>
        <v>-0.55000000000000004</v>
      </c>
      <c r="M288" s="27" t="str">
        <f>IF(発電計画!$E$19="","",9.8*発電計画!$E$19*$L288)</f>
        <v/>
      </c>
      <c r="N288" s="27" t="str">
        <f>IF(発電計画!$E$20="","",9.8*発電計画!$E$20*$L288)</f>
        <v/>
      </c>
      <c r="O288" s="206" t="str">
        <f>IF(AND($E288="",発電計画!$E$19=""),"",$E288/発電計画!$E$19)</f>
        <v/>
      </c>
      <c r="P288" s="331" t="str" cm="1">
        <f t="array" ref="P288">IF($O288="","",発電計画!$E$27*_xlfn.IFS($O288&gt;=相対合成効率!$C$14,相対合成効率!$F$14,$O288&gt;=相対合成効率!$C$15,相対合成効率!$F$15,$O288&gt;=相対合成効率!$C$16,相対合成効率!$F$16,TRUE,相対合成効率!$F$17))</f>
        <v/>
      </c>
      <c r="Q288" s="224" t="str">
        <f>IF($O288="","",IF($O288&lt;=発電計画!$E$28,0,9.8*$E288*$L288*$P288))</f>
        <v/>
      </c>
      <c r="R288" s="224" t="str">
        <f t="shared" si="66"/>
        <v/>
      </c>
      <c r="S288" s="207" t="str">
        <f>IF(D288="","",(D288*B288+SUM($D289:D$393))/(D288*365))</f>
        <v/>
      </c>
      <c r="T288" s="208"/>
    </row>
    <row r="289" spans="2:20">
      <c r="B289" s="80">
        <v>261</v>
      </c>
      <c r="C289" s="189" t="str">
        <f>流量データ!$R271</f>
        <v/>
      </c>
      <c r="D289" s="189" t="str">
        <f>IF(AND($C289="",発電計画!$E$33=""),"",MAX(0,$C289-発電計画!$E$33))</f>
        <v/>
      </c>
      <c r="E289" s="189" t="str">
        <f>IF($D289="","",IF(発電計画!$E$19&gt;$D289,$D289,発電計画!$E$19))</f>
        <v/>
      </c>
      <c r="F289" s="27" t="str">
        <f>IF(発電計画!$E$30="","",ROUND((発電計画!$E$30*((E289/発電計画!$E$19)^2)/1000),3))</f>
        <v/>
      </c>
      <c r="G289" s="28">
        <f t="shared" si="67"/>
        <v>0.05</v>
      </c>
      <c r="H289" s="27" t="str">
        <f>IF(発電計画!$E$31="","",ROUND((発電計画!$E$31*((E289/発電計画!$E$19)^2)/200),3))</f>
        <v/>
      </c>
      <c r="I289" s="27" t="str">
        <f>IF(発電計画!$E$32="","",ROUND((発電計画!$E$32*((E289/発電計画!$E$19)^2)/1000),3))</f>
        <v/>
      </c>
      <c r="J289" s="28">
        <f t="shared" si="68"/>
        <v>0.5</v>
      </c>
      <c r="K289" s="27">
        <f t="shared" si="65"/>
        <v>0.55000000000000004</v>
      </c>
      <c r="L289" s="27">
        <f>発電計画!$E$15-$K$29</f>
        <v>-0.55000000000000004</v>
      </c>
      <c r="M289" s="27" t="str">
        <f>IF(発電計画!$E$19="","",9.8*発電計画!$E$19*$L289)</f>
        <v/>
      </c>
      <c r="N289" s="27" t="str">
        <f>IF(発電計画!$E$20="","",9.8*発電計画!$E$20*$L289)</f>
        <v/>
      </c>
      <c r="O289" s="206" t="str">
        <f>IF(AND($E289="",発電計画!$E$19=""),"",$E289/発電計画!$E$19)</f>
        <v/>
      </c>
      <c r="P289" s="331" t="str" cm="1">
        <f t="array" ref="P289">IF($O289="","",発電計画!$E$27*_xlfn.IFS($O289&gt;=相対合成効率!$C$14,相対合成効率!$F$14,$O289&gt;=相対合成効率!$C$15,相対合成効率!$F$15,$O289&gt;=相対合成効率!$C$16,相対合成効率!$F$16,TRUE,相対合成効率!$F$17))</f>
        <v/>
      </c>
      <c r="Q289" s="224" t="str">
        <f>IF($O289="","",IF($O289&lt;=発電計画!$E$28,0,9.8*$E289*$L289*$P289))</f>
        <v/>
      </c>
      <c r="R289" s="224" t="str">
        <f t="shared" si="66"/>
        <v/>
      </c>
      <c r="S289" s="207" t="str">
        <f>IF(D289="","",(D289*B289+SUM($D290:D$393))/(D289*365))</f>
        <v/>
      </c>
      <c r="T289" s="208"/>
    </row>
    <row r="290" spans="2:20">
      <c r="B290" s="80">
        <v>262</v>
      </c>
      <c r="C290" s="189" t="str">
        <f>流量データ!$R272</f>
        <v/>
      </c>
      <c r="D290" s="189" t="str">
        <f>IF(AND($C290="",発電計画!$E$33=""),"",MAX(0,$C290-発電計画!$E$33))</f>
        <v/>
      </c>
      <c r="E290" s="189" t="str">
        <f>IF($D290="","",IF(発電計画!$E$19&gt;$D290,$D290,発電計画!$E$19))</f>
        <v/>
      </c>
      <c r="F290" s="27" t="str">
        <f>IF(発電計画!$E$30="","",ROUND((発電計画!$E$30*((E290/発電計画!$E$19)^2)/1000),3))</f>
        <v/>
      </c>
      <c r="G290" s="28">
        <f t="shared" si="67"/>
        <v>0.05</v>
      </c>
      <c r="H290" s="27" t="str">
        <f>IF(発電計画!$E$31="","",ROUND((発電計画!$E$31*((E290/発電計画!$E$19)^2)/200),3))</f>
        <v/>
      </c>
      <c r="I290" s="27" t="str">
        <f>IF(発電計画!$E$32="","",ROUND((発電計画!$E$32*((E290/発電計画!$E$19)^2)/1000),3))</f>
        <v/>
      </c>
      <c r="J290" s="28">
        <f t="shared" si="68"/>
        <v>0.5</v>
      </c>
      <c r="K290" s="27">
        <f t="shared" si="65"/>
        <v>0.55000000000000004</v>
      </c>
      <c r="L290" s="27">
        <f>発電計画!$E$15-$K$29</f>
        <v>-0.55000000000000004</v>
      </c>
      <c r="M290" s="27" t="str">
        <f>IF(発電計画!$E$19="","",9.8*発電計画!$E$19*$L290)</f>
        <v/>
      </c>
      <c r="N290" s="27" t="str">
        <f>IF(発電計画!$E$20="","",9.8*発電計画!$E$20*$L290)</f>
        <v/>
      </c>
      <c r="O290" s="206" t="str">
        <f>IF(AND($E290="",発電計画!$E$19=""),"",$E290/発電計画!$E$19)</f>
        <v/>
      </c>
      <c r="P290" s="331" t="str" cm="1">
        <f t="array" ref="P290">IF($O290="","",発電計画!$E$27*_xlfn.IFS($O290&gt;=相対合成効率!$C$14,相対合成効率!$F$14,$O290&gt;=相対合成効率!$C$15,相対合成効率!$F$15,$O290&gt;=相対合成効率!$C$16,相対合成効率!$F$16,TRUE,相対合成効率!$F$17))</f>
        <v/>
      </c>
      <c r="Q290" s="224" t="str">
        <f>IF($O290="","",IF($O290&lt;=発電計画!$E$28,0,9.8*$E290*$L290*$P290))</f>
        <v/>
      </c>
      <c r="R290" s="224" t="str">
        <f t="shared" si="66"/>
        <v/>
      </c>
      <c r="S290" s="207" t="str">
        <f>IF(D290="","",(D290*B290+SUM($D291:D$393))/(D290*365))</f>
        <v/>
      </c>
      <c r="T290" s="208"/>
    </row>
    <row r="291" spans="2:20">
      <c r="B291" s="80">
        <v>263</v>
      </c>
      <c r="C291" s="189" t="str">
        <f>流量データ!$R273</f>
        <v/>
      </c>
      <c r="D291" s="189" t="str">
        <f>IF(AND($C291="",発電計画!$E$33=""),"",MAX(0,$C291-発電計画!$E$33))</f>
        <v/>
      </c>
      <c r="E291" s="189" t="str">
        <f>IF($D291="","",IF(発電計画!$E$19&gt;$D291,$D291,発電計画!$E$19))</f>
        <v/>
      </c>
      <c r="F291" s="27" t="str">
        <f>IF(発電計画!$E$30="","",ROUND((発電計画!$E$30*((E291/発電計画!$E$19)^2)/1000),3))</f>
        <v/>
      </c>
      <c r="G291" s="28">
        <f t="shared" si="67"/>
        <v>0.05</v>
      </c>
      <c r="H291" s="27" t="str">
        <f>IF(発電計画!$E$31="","",ROUND((発電計画!$E$31*((E291/発電計画!$E$19)^2)/200),3))</f>
        <v/>
      </c>
      <c r="I291" s="27" t="str">
        <f>IF(発電計画!$E$32="","",ROUND((発電計画!$E$32*((E291/発電計画!$E$19)^2)/1000),3))</f>
        <v/>
      </c>
      <c r="J291" s="28">
        <f t="shared" si="68"/>
        <v>0.5</v>
      </c>
      <c r="K291" s="27">
        <f t="shared" si="65"/>
        <v>0.55000000000000004</v>
      </c>
      <c r="L291" s="27">
        <f>発電計画!$E$15-$K$29</f>
        <v>-0.55000000000000004</v>
      </c>
      <c r="M291" s="27" t="str">
        <f>IF(発電計画!$E$19="","",9.8*発電計画!$E$19*$L291)</f>
        <v/>
      </c>
      <c r="N291" s="27" t="str">
        <f>IF(発電計画!$E$20="","",9.8*発電計画!$E$20*$L291)</f>
        <v/>
      </c>
      <c r="O291" s="206" t="str">
        <f>IF(AND($E291="",発電計画!$E$19=""),"",$E291/発電計画!$E$19)</f>
        <v/>
      </c>
      <c r="P291" s="331" t="str" cm="1">
        <f t="array" ref="P291">IF($O291="","",発電計画!$E$27*_xlfn.IFS($O291&gt;=相対合成効率!$C$14,相対合成効率!$F$14,$O291&gt;=相対合成効率!$C$15,相対合成効率!$F$15,$O291&gt;=相対合成効率!$C$16,相対合成効率!$F$16,TRUE,相対合成効率!$F$17))</f>
        <v/>
      </c>
      <c r="Q291" s="224" t="str">
        <f>IF($O291="","",IF($O291&lt;=発電計画!$E$28,0,9.8*$E291*$L291*$P291))</f>
        <v/>
      </c>
      <c r="R291" s="224" t="str">
        <f t="shared" si="66"/>
        <v/>
      </c>
      <c r="S291" s="207" t="str">
        <f>IF(D291="","",(D291*B291+SUM($D292:D$393))/(D291*365))</f>
        <v/>
      </c>
      <c r="T291" s="208"/>
    </row>
    <row r="292" spans="2:20">
      <c r="B292" s="80">
        <v>264</v>
      </c>
      <c r="C292" s="189" t="str">
        <f>流量データ!$R274</f>
        <v/>
      </c>
      <c r="D292" s="189" t="str">
        <f>IF(AND($C292="",発電計画!$E$33=""),"",MAX(0,$C292-発電計画!$E$33))</f>
        <v/>
      </c>
      <c r="E292" s="189" t="str">
        <f>IF($D292="","",IF(発電計画!$E$19&gt;$D292,$D292,発電計画!$E$19))</f>
        <v/>
      </c>
      <c r="F292" s="27" t="str">
        <f>IF(発電計画!$E$30="","",ROUND((発電計画!$E$30*((E292/発電計画!$E$19)^2)/1000),3))</f>
        <v/>
      </c>
      <c r="G292" s="28">
        <f t="shared" si="67"/>
        <v>0.05</v>
      </c>
      <c r="H292" s="27" t="str">
        <f>IF(発電計画!$E$31="","",ROUND((発電計画!$E$31*((E292/発電計画!$E$19)^2)/200),3))</f>
        <v/>
      </c>
      <c r="I292" s="27" t="str">
        <f>IF(発電計画!$E$32="","",ROUND((発電計画!$E$32*((E292/発電計画!$E$19)^2)/1000),3))</f>
        <v/>
      </c>
      <c r="J292" s="28">
        <f t="shared" si="68"/>
        <v>0.5</v>
      </c>
      <c r="K292" s="27">
        <f t="shared" si="65"/>
        <v>0.55000000000000004</v>
      </c>
      <c r="L292" s="27">
        <f>発電計画!$E$15-$K$29</f>
        <v>-0.55000000000000004</v>
      </c>
      <c r="M292" s="27" t="str">
        <f>IF(発電計画!$E$19="","",9.8*発電計画!$E$19*$L292)</f>
        <v/>
      </c>
      <c r="N292" s="27" t="str">
        <f>IF(発電計画!$E$20="","",9.8*発電計画!$E$20*$L292)</f>
        <v/>
      </c>
      <c r="O292" s="206" t="str">
        <f>IF(AND($E292="",発電計画!$E$19=""),"",$E292/発電計画!$E$19)</f>
        <v/>
      </c>
      <c r="P292" s="331" t="str" cm="1">
        <f t="array" ref="P292">IF($O292="","",発電計画!$E$27*_xlfn.IFS($O292&gt;=相対合成効率!$C$14,相対合成効率!$F$14,$O292&gt;=相対合成効率!$C$15,相対合成効率!$F$15,$O292&gt;=相対合成効率!$C$16,相対合成効率!$F$16,TRUE,相対合成効率!$F$17))</f>
        <v/>
      </c>
      <c r="Q292" s="224" t="str">
        <f>IF($O292="","",IF($O292&lt;=発電計画!$E$28,0,9.8*$E292*$L292*$P292))</f>
        <v/>
      </c>
      <c r="R292" s="224" t="str">
        <f t="shared" si="66"/>
        <v/>
      </c>
      <c r="S292" s="207" t="str">
        <f>IF(D292="","",(D292*B292+SUM($D293:D$393))/(D292*365))</f>
        <v/>
      </c>
      <c r="T292" s="208"/>
    </row>
    <row r="293" spans="2:20">
      <c r="B293" s="80">
        <v>265</v>
      </c>
      <c r="C293" s="189" t="str">
        <f>流量データ!$R275</f>
        <v/>
      </c>
      <c r="D293" s="189" t="str">
        <f>IF(AND($C293="",発電計画!$E$33=""),"",MAX(0,$C293-発電計画!$E$33))</f>
        <v/>
      </c>
      <c r="E293" s="189" t="str">
        <f>IF($D293="","",IF(発電計画!$E$19&gt;$D293,$D293,発電計画!$E$19))</f>
        <v/>
      </c>
      <c r="F293" s="27" t="str">
        <f>IF(発電計画!$E$30="","",ROUND((発電計画!$E$30*((E293/発電計画!$E$19)^2)/1000),3))</f>
        <v/>
      </c>
      <c r="G293" s="28">
        <f t="shared" si="67"/>
        <v>0.05</v>
      </c>
      <c r="H293" s="27" t="str">
        <f>IF(発電計画!$E$31="","",ROUND((発電計画!$E$31*((E293/発電計画!$E$19)^2)/200),3))</f>
        <v/>
      </c>
      <c r="I293" s="27" t="str">
        <f>IF(発電計画!$E$32="","",ROUND((発電計画!$E$32*((E293/発電計画!$E$19)^2)/1000),3))</f>
        <v/>
      </c>
      <c r="J293" s="28">
        <f t="shared" si="68"/>
        <v>0.5</v>
      </c>
      <c r="K293" s="27">
        <f t="shared" si="65"/>
        <v>0.55000000000000004</v>
      </c>
      <c r="L293" s="27">
        <f>発電計画!$E$15-$K$29</f>
        <v>-0.55000000000000004</v>
      </c>
      <c r="M293" s="27" t="str">
        <f>IF(発電計画!$E$19="","",9.8*発電計画!$E$19*$L293)</f>
        <v/>
      </c>
      <c r="N293" s="27" t="str">
        <f>IF(発電計画!$E$20="","",9.8*発電計画!$E$20*$L293)</f>
        <v/>
      </c>
      <c r="O293" s="206" t="str">
        <f>IF(AND($E293="",発電計画!$E$19=""),"",$E293/発電計画!$E$19)</f>
        <v/>
      </c>
      <c r="P293" s="331" t="str" cm="1">
        <f t="array" ref="P293">IF($O293="","",発電計画!$E$27*_xlfn.IFS($O293&gt;=相対合成効率!$C$14,相対合成効率!$F$14,$O293&gt;=相対合成効率!$C$15,相対合成効率!$F$15,$O293&gt;=相対合成効率!$C$16,相対合成効率!$F$16,TRUE,相対合成効率!$F$17))</f>
        <v/>
      </c>
      <c r="Q293" s="224" t="str">
        <f>IF($O293="","",IF($O293&lt;=発電計画!$E$28,0,9.8*$E293*$L293*$P293))</f>
        <v/>
      </c>
      <c r="R293" s="224" t="str">
        <f t="shared" si="66"/>
        <v/>
      </c>
      <c r="S293" s="207" t="str">
        <f>IF(D293="","",(D293*B293+SUM($D294:D$393))/(D293*365))</f>
        <v/>
      </c>
      <c r="T293" s="208"/>
    </row>
    <row r="294" spans="2:20">
      <c r="B294" s="80">
        <v>266</v>
      </c>
      <c r="C294" s="189" t="str">
        <f>流量データ!$R276</f>
        <v/>
      </c>
      <c r="D294" s="189" t="str">
        <f>IF(AND($C294="",発電計画!$E$33=""),"",MAX(0,$C294-発電計画!$E$33))</f>
        <v/>
      </c>
      <c r="E294" s="189" t="str">
        <f>IF($D294="","",IF(発電計画!$E$19&gt;$D294,$D294,発電計画!$E$19))</f>
        <v/>
      </c>
      <c r="F294" s="27" t="str">
        <f>IF(発電計画!$E$30="","",ROUND((発電計画!$E$30*((E294/発電計画!$E$19)^2)/1000),3))</f>
        <v/>
      </c>
      <c r="G294" s="28">
        <f t="shared" si="67"/>
        <v>0.05</v>
      </c>
      <c r="H294" s="27" t="str">
        <f>IF(発電計画!$E$31="","",ROUND((発電計画!$E$31*((E294/発電計画!$E$19)^2)/200),3))</f>
        <v/>
      </c>
      <c r="I294" s="27" t="str">
        <f>IF(発電計画!$E$32="","",ROUND((発電計画!$E$32*((E294/発電計画!$E$19)^2)/1000),3))</f>
        <v/>
      </c>
      <c r="J294" s="28">
        <f t="shared" si="68"/>
        <v>0.5</v>
      </c>
      <c r="K294" s="27">
        <f t="shared" si="65"/>
        <v>0.55000000000000004</v>
      </c>
      <c r="L294" s="27">
        <f>発電計画!$E$15-$K$29</f>
        <v>-0.55000000000000004</v>
      </c>
      <c r="M294" s="27" t="str">
        <f>IF(発電計画!$E$19="","",9.8*発電計画!$E$19*$L294)</f>
        <v/>
      </c>
      <c r="N294" s="27" t="str">
        <f>IF(発電計画!$E$20="","",9.8*発電計画!$E$20*$L294)</f>
        <v/>
      </c>
      <c r="O294" s="206" t="str">
        <f>IF(AND($E294="",発電計画!$E$19=""),"",$E294/発電計画!$E$19)</f>
        <v/>
      </c>
      <c r="P294" s="331" t="str" cm="1">
        <f t="array" ref="P294">IF($O294="","",発電計画!$E$27*_xlfn.IFS($O294&gt;=相対合成効率!$C$14,相対合成効率!$F$14,$O294&gt;=相対合成効率!$C$15,相対合成効率!$F$15,$O294&gt;=相対合成効率!$C$16,相対合成効率!$F$16,TRUE,相対合成効率!$F$17))</f>
        <v/>
      </c>
      <c r="Q294" s="224" t="str">
        <f>IF($O294="","",IF($O294&lt;=発電計画!$E$28,0,9.8*$E294*$L294*$P294))</f>
        <v/>
      </c>
      <c r="R294" s="224" t="str">
        <f t="shared" si="66"/>
        <v/>
      </c>
      <c r="S294" s="207" t="str">
        <f>IF(D294="","",(D294*B294+SUM($D295:D$393))/(D294*365))</f>
        <v/>
      </c>
      <c r="T294" s="208"/>
    </row>
    <row r="295" spans="2:20">
      <c r="B295" s="80">
        <v>267</v>
      </c>
      <c r="C295" s="189" t="str">
        <f>流量データ!$R277</f>
        <v/>
      </c>
      <c r="D295" s="189" t="str">
        <f>IF(AND($C295="",発電計画!$E$33=""),"",MAX(0,$C295-発電計画!$E$33))</f>
        <v/>
      </c>
      <c r="E295" s="189" t="str">
        <f>IF($D295="","",IF(発電計画!$E$19&gt;$D295,$D295,発電計画!$E$19))</f>
        <v/>
      </c>
      <c r="F295" s="27" t="str">
        <f>IF(発電計画!$E$30="","",ROUND((発電計画!$E$30*((E295/発電計画!$E$19)^2)/1000),3))</f>
        <v/>
      </c>
      <c r="G295" s="28">
        <f t="shared" si="67"/>
        <v>0.05</v>
      </c>
      <c r="H295" s="27" t="str">
        <f>IF(発電計画!$E$31="","",ROUND((発電計画!$E$31*((E295/発電計画!$E$19)^2)/200),3))</f>
        <v/>
      </c>
      <c r="I295" s="27" t="str">
        <f>IF(発電計画!$E$32="","",ROUND((発電計画!$E$32*((E295/発電計画!$E$19)^2)/1000),3))</f>
        <v/>
      </c>
      <c r="J295" s="28">
        <f t="shared" si="68"/>
        <v>0.5</v>
      </c>
      <c r="K295" s="27">
        <f t="shared" si="65"/>
        <v>0.55000000000000004</v>
      </c>
      <c r="L295" s="27">
        <f>発電計画!$E$15-$K$29</f>
        <v>-0.55000000000000004</v>
      </c>
      <c r="M295" s="27" t="str">
        <f>IF(発電計画!$E$19="","",9.8*発電計画!$E$19*$L295)</f>
        <v/>
      </c>
      <c r="N295" s="27" t="str">
        <f>IF(発電計画!$E$20="","",9.8*発電計画!$E$20*$L295)</f>
        <v/>
      </c>
      <c r="O295" s="206" t="str">
        <f>IF(AND($E295="",発電計画!$E$19=""),"",$E295/発電計画!$E$19)</f>
        <v/>
      </c>
      <c r="P295" s="331" t="str" cm="1">
        <f t="array" ref="P295">IF($O295="","",発電計画!$E$27*_xlfn.IFS($O295&gt;=相対合成効率!$C$14,相対合成効率!$F$14,$O295&gt;=相対合成効率!$C$15,相対合成効率!$F$15,$O295&gt;=相対合成効率!$C$16,相対合成効率!$F$16,TRUE,相対合成効率!$F$17))</f>
        <v/>
      </c>
      <c r="Q295" s="224" t="str">
        <f>IF($O295="","",IF($O295&lt;=発電計画!$E$28,0,9.8*$E295*$L295*$P295))</f>
        <v/>
      </c>
      <c r="R295" s="224" t="str">
        <f t="shared" si="66"/>
        <v/>
      </c>
      <c r="S295" s="207" t="str">
        <f>IF(D295="","",(D295*B295+SUM($D296:D$393))/(D295*365))</f>
        <v/>
      </c>
      <c r="T295" s="208"/>
    </row>
    <row r="296" spans="2:20">
      <c r="B296" s="80">
        <v>268</v>
      </c>
      <c r="C296" s="189" t="str">
        <f>流量データ!$R278</f>
        <v/>
      </c>
      <c r="D296" s="189" t="str">
        <f>IF(AND($C296="",発電計画!$E$33=""),"",MAX(0,$C296-発電計画!$E$33))</f>
        <v/>
      </c>
      <c r="E296" s="189" t="str">
        <f>IF($D296="","",IF(発電計画!$E$19&gt;$D296,$D296,発電計画!$E$19))</f>
        <v/>
      </c>
      <c r="F296" s="27" t="str">
        <f>IF(発電計画!$E$30="","",ROUND((発電計画!$E$30*((E296/発電計画!$E$19)^2)/1000),3))</f>
        <v/>
      </c>
      <c r="G296" s="28">
        <f t="shared" si="67"/>
        <v>0.05</v>
      </c>
      <c r="H296" s="27" t="str">
        <f>IF(発電計画!$E$31="","",ROUND((発電計画!$E$31*((E296/発電計画!$E$19)^2)/200),3))</f>
        <v/>
      </c>
      <c r="I296" s="27" t="str">
        <f>IF(発電計画!$E$32="","",ROUND((発電計画!$E$32*((E296/発電計画!$E$19)^2)/1000),3))</f>
        <v/>
      </c>
      <c r="J296" s="28">
        <f t="shared" si="68"/>
        <v>0.5</v>
      </c>
      <c r="K296" s="27">
        <f t="shared" si="65"/>
        <v>0.55000000000000004</v>
      </c>
      <c r="L296" s="27">
        <f>発電計画!$E$15-$K$29</f>
        <v>-0.55000000000000004</v>
      </c>
      <c r="M296" s="27" t="str">
        <f>IF(発電計画!$E$19="","",9.8*発電計画!$E$19*$L296)</f>
        <v/>
      </c>
      <c r="N296" s="27" t="str">
        <f>IF(発電計画!$E$20="","",9.8*発電計画!$E$20*$L296)</f>
        <v/>
      </c>
      <c r="O296" s="206" t="str">
        <f>IF(AND($E296="",発電計画!$E$19=""),"",$E296/発電計画!$E$19)</f>
        <v/>
      </c>
      <c r="P296" s="331" t="str" cm="1">
        <f t="array" ref="P296">IF($O296="","",発電計画!$E$27*_xlfn.IFS($O296&gt;=相対合成効率!$C$14,相対合成効率!$F$14,$O296&gt;=相対合成効率!$C$15,相対合成効率!$F$15,$O296&gt;=相対合成効率!$C$16,相対合成効率!$F$16,TRUE,相対合成効率!$F$17))</f>
        <v/>
      </c>
      <c r="Q296" s="224" t="str">
        <f>IF($O296="","",IF($O296&lt;=発電計画!$E$28,0,9.8*$E296*$L296*$P296))</f>
        <v/>
      </c>
      <c r="R296" s="224" t="str">
        <f t="shared" si="66"/>
        <v/>
      </c>
      <c r="S296" s="207" t="str">
        <f>IF(D296="","",(D296*B296+SUM($D297:D$393))/(D296*365))</f>
        <v/>
      </c>
      <c r="T296" s="208"/>
    </row>
    <row r="297" spans="2:20">
      <c r="B297" s="80">
        <v>269</v>
      </c>
      <c r="C297" s="189" t="str">
        <f>流量データ!$R279</f>
        <v/>
      </c>
      <c r="D297" s="189" t="str">
        <f>IF(AND($C297="",発電計画!$E$33=""),"",MAX(0,$C297-発電計画!$E$33))</f>
        <v/>
      </c>
      <c r="E297" s="189" t="str">
        <f>IF($D297="","",IF(発電計画!$E$19&gt;$D297,$D297,発電計画!$E$19))</f>
        <v/>
      </c>
      <c r="F297" s="27" t="str">
        <f>IF(発電計画!$E$30="","",ROUND((発電計画!$E$30*((E297/発電計画!$E$19)^2)/1000),3))</f>
        <v/>
      </c>
      <c r="G297" s="28">
        <f t="shared" si="67"/>
        <v>0.05</v>
      </c>
      <c r="H297" s="27" t="str">
        <f>IF(発電計画!$E$31="","",ROUND((発電計画!$E$31*((E297/発電計画!$E$19)^2)/200),3))</f>
        <v/>
      </c>
      <c r="I297" s="27" t="str">
        <f>IF(発電計画!$E$32="","",ROUND((発電計画!$E$32*((E297/発電計画!$E$19)^2)/1000),3))</f>
        <v/>
      </c>
      <c r="J297" s="28">
        <f t="shared" si="68"/>
        <v>0.5</v>
      </c>
      <c r="K297" s="27">
        <f t="shared" si="65"/>
        <v>0.55000000000000004</v>
      </c>
      <c r="L297" s="27">
        <f>発電計画!$E$15-$K$29</f>
        <v>-0.55000000000000004</v>
      </c>
      <c r="M297" s="27" t="str">
        <f>IF(発電計画!$E$19="","",9.8*発電計画!$E$19*$L297)</f>
        <v/>
      </c>
      <c r="N297" s="27" t="str">
        <f>IF(発電計画!$E$20="","",9.8*発電計画!$E$20*$L297)</f>
        <v/>
      </c>
      <c r="O297" s="206" t="str">
        <f>IF(AND($E297="",発電計画!$E$19=""),"",$E297/発電計画!$E$19)</f>
        <v/>
      </c>
      <c r="P297" s="331" t="str" cm="1">
        <f t="array" ref="P297">IF($O297="","",発電計画!$E$27*_xlfn.IFS($O297&gt;=相対合成効率!$C$14,相対合成効率!$F$14,$O297&gt;=相対合成効率!$C$15,相対合成効率!$F$15,$O297&gt;=相対合成効率!$C$16,相対合成効率!$F$16,TRUE,相対合成効率!$F$17))</f>
        <v/>
      </c>
      <c r="Q297" s="224" t="str">
        <f>IF($O297="","",IF($O297&lt;=発電計画!$E$28,0,9.8*$E297*$L297*$P297))</f>
        <v/>
      </c>
      <c r="R297" s="224" t="str">
        <f t="shared" si="66"/>
        <v/>
      </c>
      <c r="S297" s="207" t="str">
        <f>IF(D297="","",(D297*B297+SUM($D298:D$393))/(D297*365))</f>
        <v/>
      </c>
      <c r="T297" s="208"/>
    </row>
    <row r="298" spans="2:20">
      <c r="B298" s="80">
        <v>270</v>
      </c>
      <c r="C298" s="189" t="str">
        <f>流量データ!$R280</f>
        <v/>
      </c>
      <c r="D298" s="189" t="str">
        <f>IF(AND($C298="",発電計画!$E$33=""),"",MAX(0,$C298-発電計画!$E$33))</f>
        <v/>
      </c>
      <c r="E298" s="189" t="str">
        <f>IF($D298="","",IF(発電計画!$E$19&gt;$D298,$D298,発電計画!$E$19))</f>
        <v/>
      </c>
      <c r="F298" s="27" t="str">
        <f>IF(発電計画!$E$30="","",ROUND((発電計画!$E$30*((E298/発電計画!$E$19)^2)/1000),3))</f>
        <v/>
      </c>
      <c r="G298" s="28">
        <f t="shared" si="67"/>
        <v>0.05</v>
      </c>
      <c r="H298" s="27" t="str">
        <f>IF(発電計画!$E$31="","",ROUND((発電計画!$E$31*((E298/発電計画!$E$19)^2)/200),3))</f>
        <v/>
      </c>
      <c r="I298" s="27" t="str">
        <f>IF(発電計画!$E$32="","",ROUND((発電計画!$E$32*((E298/発電計画!$E$19)^2)/1000),3))</f>
        <v/>
      </c>
      <c r="J298" s="28">
        <f t="shared" si="68"/>
        <v>0.5</v>
      </c>
      <c r="K298" s="27">
        <f t="shared" si="65"/>
        <v>0.55000000000000004</v>
      </c>
      <c r="L298" s="27">
        <f>発電計画!$E$15-$K$29</f>
        <v>-0.55000000000000004</v>
      </c>
      <c r="M298" s="27" t="str">
        <f>IF(発電計画!$E$19="","",9.8*発電計画!$E$19*$L298)</f>
        <v/>
      </c>
      <c r="N298" s="27" t="str">
        <f>IF(発電計画!$E$20="","",9.8*発電計画!$E$20*$L298)</f>
        <v/>
      </c>
      <c r="O298" s="206" t="str">
        <f>IF(AND($E298="",発電計画!$E$19=""),"",$E298/発電計画!$E$19)</f>
        <v/>
      </c>
      <c r="P298" s="331" t="str" cm="1">
        <f t="array" ref="P298">IF($O298="","",発電計画!$E$27*_xlfn.IFS($O298&gt;=相対合成効率!$C$14,相対合成効率!$F$14,$O298&gt;=相対合成効率!$C$15,相対合成効率!$F$15,$O298&gt;=相対合成効率!$C$16,相対合成効率!$F$16,TRUE,相対合成効率!$F$17))</f>
        <v/>
      </c>
      <c r="Q298" s="224" t="str">
        <f>IF($O298="","",IF($O298&lt;=発電計画!$E$28,0,9.8*$E298*$L298*$P298))</f>
        <v/>
      </c>
      <c r="R298" s="224" t="str">
        <f t="shared" si="66"/>
        <v/>
      </c>
      <c r="S298" s="207" t="str">
        <f>IF(D298="","",(D298*B298+SUM($D299:D$393))/(D298*365))</f>
        <v/>
      </c>
      <c r="T298" s="208"/>
    </row>
    <row r="299" spans="2:20">
      <c r="B299" s="80">
        <v>271</v>
      </c>
      <c r="C299" s="189" t="str">
        <f>流量データ!$R281</f>
        <v/>
      </c>
      <c r="D299" s="189" t="str">
        <f>IF(AND($C299="",発電計画!$E$33=""),"",MAX(0,$C299-発電計画!$E$33))</f>
        <v/>
      </c>
      <c r="E299" s="189" t="str">
        <f>IF($D299="","",IF(発電計画!$E$19&gt;$D299,$D299,発電計画!$E$19))</f>
        <v/>
      </c>
      <c r="F299" s="27" t="str">
        <f>IF(発電計画!$E$30="","",ROUND((発電計画!$E$30*((E299/発電計画!$E$19)^2)/1000),3))</f>
        <v/>
      </c>
      <c r="G299" s="28">
        <f t="shared" si="67"/>
        <v>0.05</v>
      </c>
      <c r="H299" s="27" t="str">
        <f>IF(発電計画!$E$31="","",ROUND((発電計画!$E$31*((E299/発電計画!$E$19)^2)/200),3))</f>
        <v/>
      </c>
      <c r="I299" s="27" t="str">
        <f>IF(発電計画!$E$32="","",ROUND((発電計画!$E$32*((E299/発電計画!$E$19)^2)/1000),3))</f>
        <v/>
      </c>
      <c r="J299" s="28">
        <f t="shared" si="68"/>
        <v>0.5</v>
      </c>
      <c r="K299" s="27">
        <f t="shared" si="65"/>
        <v>0.55000000000000004</v>
      </c>
      <c r="L299" s="27">
        <f>発電計画!$E$15-$K$29</f>
        <v>-0.55000000000000004</v>
      </c>
      <c r="M299" s="27" t="str">
        <f>IF(発電計画!$E$19="","",9.8*発電計画!$E$19*$L299)</f>
        <v/>
      </c>
      <c r="N299" s="27" t="str">
        <f>IF(発電計画!$E$20="","",9.8*発電計画!$E$20*$L299)</f>
        <v/>
      </c>
      <c r="O299" s="206" t="str">
        <f>IF(AND($E299="",発電計画!$E$19=""),"",$E299/発電計画!$E$19)</f>
        <v/>
      </c>
      <c r="P299" s="331" t="str" cm="1">
        <f t="array" ref="P299">IF($O299="","",発電計画!$E$27*_xlfn.IFS($O299&gt;=相対合成効率!$C$14,相対合成効率!$F$14,$O299&gt;=相対合成効率!$C$15,相対合成効率!$F$15,$O299&gt;=相対合成効率!$C$16,相対合成効率!$F$16,TRUE,相対合成効率!$F$17))</f>
        <v/>
      </c>
      <c r="Q299" s="224" t="str">
        <f>IF($O299="","",IF($O299&lt;=発電計画!$E$28,0,9.8*$E299*$L299*$P299))</f>
        <v/>
      </c>
      <c r="R299" s="224" t="str">
        <f t="shared" si="66"/>
        <v/>
      </c>
      <c r="S299" s="207" t="str">
        <f>IF(D299="","",(D299*B299+SUM($D300:D$393))/(D299*365))</f>
        <v/>
      </c>
      <c r="T299" s="208"/>
    </row>
    <row r="300" spans="2:20">
      <c r="B300" s="80">
        <v>272</v>
      </c>
      <c r="C300" s="189" t="str">
        <f>流量データ!$R282</f>
        <v/>
      </c>
      <c r="D300" s="189" t="str">
        <f>IF(AND($C300="",発電計画!$E$33=""),"",MAX(0,$C300-発電計画!$E$33))</f>
        <v/>
      </c>
      <c r="E300" s="189" t="str">
        <f>IF($D300="","",IF(発電計画!$E$19&gt;$D300,$D300,発電計画!$E$19))</f>
        <v/>
      </c>
      <c r="F300" s="27" t="str">
        <f>IF(発電計画!$E$30="","",ROUND((発電計画!$E$30*((E300/発電計画!$E$19)^2)/1000),3))</f>
        <v/>
      </c>
      <c r="G300" s="28">
        <f t="shared" si="67"/>
        <v>0.05</v>
      </c>
      <c r="H300" s="27" t="str">
        <f>IF(発電計画!$E$31="","",ROUND((発電計画!$E$31*((E300/発電計画!$E$19)^2)/200),3))</f>
        <v/>
      </c>
      <c r="I300" s="27" t="str">
        <f>IF(発電計画!$E$32="","",ROUND((発電計画!$E$32*((E300/発電計画!$E$19)^2)/1000),3))</f>
        <v/>
      </c>
      <c r="J300" s="28">
        <f t="shared" si="68"/>
        <v>0.5</v>
      </c>
      <c r="K300" s="27">
        <f t="shared" si="65"/>
        <v>0.55000000000000004</v>
      </c>
      <c r="L300" s="27">
        <f>発電計画!$E$15-$K$29</f>
        <v>-0.55000000000000004</v>
      </c>
      <c r="M300" s="27" t="str">
        <f>IF(発電計画!$E$19="","",9.8*発電計画!$E$19*$L300)</f>
        <v/>
      </c>
      <c r="N300" s="27" t="str">
        <f>IF(発電計画!$E$20="","",9.8*発電計画!$E$20*$L300)</f>
        <v/>
      </c>
      <c r="O300" s="206" t="str">
        <f>IF(AND($E300="",発電計画!$E$19=""),"",$E300/発電計画!$E$19)</f>
        <v/>
      </c>
      <c r="P300" s="331" t="str" cm="1">
        <f t="array" ref="P300">IF($O300="","",発電計画!$E$27*_xlfn.IFS($O300&gt;=相対合成効率!$C$14,相対合成効率!$F$14,$O300&gt;=相対合成効率!$C$15,相対合成効率!$F$15,$O300&gt;=相対合成効率!$C$16,相対合成効率!$F$16,TRUE,相対合成効率!$F$17))</f>
        <v/>
      </c>
      <c r="Q300" s="224" t="str">
        <f>IF($O300="","",IF($O300&lt;=発電計画!$E$28,0,9.8*$E300*$L300*$P300))</f>
        <v/>
      </c>
      <c r="R300" s="224" t="str">
        <f t="shared" si="66"/>
        <v/>
      </c>
      <c r="S300" s="207" t="str">
        <f>IF(D300="","",(D300*B300+SUM($D301:D$393))/(D300*365))</f>
        <v/>
      </c>
      <c r="T300" s="208"/>
    </row>
    <row r="301" spans="2:20">
      <c r="B301" s="80">
        <v>273</v>
      </c>
      <c r="C301" s="189" t="str">
        <f>流量データ!$R283</f>
        <v/>
      </c>
      <c r="D301" s="189" t="str">
        <f>IF(AND($C301="",発電計画!$E$33=""),"",MAX(0,$C301-発電計画!$E$33))</f>
        <v/>
      </c>
      <c r="E301" s="189" t="str">
        <f>IF($D301="","",IF(発電計画!$E$19&gt;$D301,$D301,発電計画!$E$19))</f>
        <v/>
      </c>
      <c r="F301" s="27" t="str">
        <f>IF(発電計画!$E$30="","",ROUND((発電計画!$E$30*((E301/発電計画!$E$19)^2)/1000),3))</f>
        <v/>
      </c>
      <c r="G301" s="28">
        <f t="shared" si="67"/>
        <v>0.05</v>
      </c>
      <c r="H301" s="27" t="str">
        <f>IF(発電計画!$E$31="","",ROUND((発電計画!$E$31*((E301/発電計画!$E$19)^2)/200),3))</f>
        <v/>
      </c>
      <c r="I301" s="27" t="str">
        <f>IF(発電計画!$E$32="","",ROUND((発電計画!$E$32*((E301/発電計画!$E$19)^2)/1000),3))</f>
        <v/>
      </c>
      <c r="J301" s="28">
        <f t="shared" si="68"/>
        <v>0.5</v>
      </c>
      <c r="K301" s="27">
        <f t="shared" si="65"/>
        <v>0.55000000000000004</v>
      </c>
      <c r="L301" s="27">
        <f>発電計画!$E$15-$K$29</f>
        <v>-0.55000000000000004</v>
      </c>
      <c r="M301" s="27" t="str">
        <f>IF(発電計画!$E$19="","",9.8*発電計画!$E$19*$L301)</f>
        <v/>
      </c>
      <c r="N301" s="27" t="str">
        <f>IF(発電計画!$E$20="","",9.8*発電計画!$E$20*$L301)</f>
        <v/>
      </c>
      <c r="O301" s="206" t="str">
        <f>IF(AND($E301="",発電計画!$E$19=""),"",$E301/発電計画!$E$19)</f>
        <v/>
      </c>
      <c r="P301" s="331" t="str" cm="1">
        <f t="array" ref="P301">IF($O301="","",発電計画!$E$27*_xlfn.IFS($O301&gt;=相対合成効率!$C$14,相対合成効率!$F$14,$O301&gt;=相対合成効率!$C$15,相対合成効率!$F$15,$O301&gt;=相対合成効率!$C$16,相対合成効率!$F$16,TRUE,相対合成効率!$F$17))</f>
        <v/>
      </c>
      <c r="Q301" s="224" t="str">
        <f>IF($O301="","",IF($O301&lt;=発電計画!$E$28,0,9.8*$E301*$L301*$P301))</f>
        <v/>
      </c>
      <c r="R301" s="224" t="str">
        <f t="shared" si="66"/>
        <v/>
      </c>
      <c r="S301" s="207" t="str">
        <f>IF(D301="","",(D301*B301+SUM($D302:D$393))/(D301*365))</f>
        <v/>
      </c>
      <c r="T301" s="208"/>
    </row>
    <row r="302" spans="2:20">
      <c r="B302" s="80">
        <v>274</v>
      </c>
      <c r="C302" s="189" t="str">
        <f>流量データ!$R284</f>
        <v/>
      </c>
      <c r="D302" s="189" t="str">
        <f>IF(AND($C302="",発電計画!$E$33=""),"",MAX(0,$C302-発電計画!$E$33))</f>
        <v/>
      </c>
      <c r="E302" s="189" t="str">
        <f>IF($D302="","",IF(発電計画!$E$19&gt;$D302,$D302,発電計画!$E$19))</f>
        <v/>
      </c>
      <c r="F302" s="27" t="str">
        <f>IF(発電計画!$E$30="","",ROUND((発電計画!$E$30*((E302/発電計画!$E$19)^2)/1000),3))</f>
        <v/>
      </c>
      <c r="G302" s="28">
        <f t="shared" si="67"/>
        <v>0.05</v>
      </c>
      <c r="H302" s="27" t="str">
        <f>IF(発電計画!$E$31="","",ROUND((発電計画!$E$31*((E302/発電計画!$E$19)^2)/200),3))</f>
        <v/>
      </c>
      <c r="I302" s="27" t="str">
        <f>IF(発電計画!$E$32="","",ROUND((発電計画!$E$32*((E302/発電計画!$E$19)^2)/1000),3))</f>
        <v/>
      </c>
      <c r="J302" s="28">
        <f t="shared" si="68"/>
        <v>0.5</v>
      </c>
      <c r="K302" s="27">
        <f t="shared" si="65"/>
        <v>0.55000000000000004</v>
      </c>
      <c r="L302" s="27">
        <f>発電計画!$E$15-$K$29</f>
        <v>-0.55000000000000004</v>
      </c>
      <c r="M302" s="27" t="str">
        <f>IF(発電計画!$E$19="","",9.8*発電計画!$E$19*$L302)</f>
        <v/>
      </c>
      <c r="N302" s="27" t="str">
        <f>IF(発電計画!$E$20="","",9.8*発電計画!$E$20*$L302)</f>
        <v/>
      </c>
      <c r="O302" s="206" t="str">
        <f>IF(AND($E302="",発電計画!$E$19=""),"",$E302/発電計画!$E$19)</f>
        <v/>
      </c>
      <c r="P302" s="331" t="str" cm="1">
        <f t="array" ref="P302">IF($O302="","",発電計画!$E$27*_xlfn.IFS($O302&gt;=相対合成効率!$C$14,相対合成効率!$F$14,$O302&gt;=相対合成効率!$C$15,相対合成効率!$F$15,$O302&gt;=相対合成効率!$C$16,相対合成効率!$F$16,TRUE,相対合成効率!$F$17))</f>
        <v/>
      </c>
      <c r="Q302" s="224" t="str">
        <f>IF($O302="","",IF($O302&lt;=発電計画!$E$28,0,9.8*$E302*$L302*$P302))</f>
        <v/>
      </c>
      <c r="R302" s="224" t="str">
        <f t="shared" si="66"/>
        <v/>
      </c>
      <c r="S302" s="207" t="str">
        <f>IF(D302="","",(D302*B302+SUM($D303:D$393))/(D302*365))</f>
        <v/>
      </c>
      <c r="T302" s="208"/>
    </row>
    <row r="303" spans="2:20">
      <c r="B303" s="80">
        <v>275</v>
      </c>
      <c r="C303" s="189" t="str">
        <f>流量データ!$R285</f>
        <v/>
      </c>
      <c r="D303" s="189" t="str">
        <f>IF(AND($C303="",発電計画!$E$33=""),"",MAX(0,$C303-発電計画!$E$33))</f>
        <v/>
      </c>
      <c r="E303" s="189" t="str">
        <f>IF($D303="","",IF(発電計画!$E$19&gt;$D303,$D303,発電計画!$E$19))</f>
        <v/>
      </c>
      <c r="F303" s="27" t="str">
        <f>IF(発電計画!$E$30="","",ROUND((発電計画!$E$30*((E303/発電計画!$E$19)^2)/1000),3))</f>
        <v/>
      </c>
      <c r="G303" s="28">
        <f t="shared" si="67"/>
        <v>0.05</v>
      </c>
      <c r="H303" s="27" t="str">
        <f>IF(発電計画!$E$31="","",ROUND((発電計画!$E$31*((E303/発電計画!$E$19)^2)/200),3))</f>
        <v/>
      </c>
      <c r="I303" s="27" t="str">
        <f>IF(発電計画!$E$32="","",ROUND((発電計画!$E$32*((E303/発電計画!$E$19)^2)/1000),3))</f>
        <v/>
      </c>
      <c r="J303" s="28">
        <f t="shared" si="68"/>
        <v>0.5</v>
      </c>
      <c r="K303" s="27">
        <f t="shared" si="65"/>
        <v>0.55000000000000004</v>
      </c>
      <c r="L303" s="27">
        <f>発電計画!$E$15-$K$29</f>
        <v>-0.55000000000000004</v>
      </c>
      <c r="M303" s="27" t="str">
        <f>IF(発電計画!$E$19="","",9.8*発電計画!$E$19*$L303)</f>
        <v/>
      </c>
      <c r="N303" s="27" t="str">
        <f>IF(発電計画!$E$20="","",9.8*発電計画!$E$20*$L303)</f>
        <v/>
      </c>
      <c r="O303" s="206" t="str">
        <f>IF(AND($E303="",発電計画!$E$19=""),"",$E303/発電計画!$E$19)</f>
        <v/>
      </c>
      <c r="P303" s="331" t="str" cm="1">
        <f t="array" ref="P303">IF($O303="","",発電計画!$E$27*_xlfn.IFS($O303&gt;=相対合成効率!$C$14,相対合成効率!$F$14,$O303&gt;=相対合成効率!$C$15,相対合成効率!$F$15,$O303&gt;=相対合成効率!$C$16,相対合成効率!$F$16,TRUE,相対合成効率!$F$17))</f>
        <v/>
      </c>
      <c r="Q303" s="224" t="str">
        <f>IF($O303="","",IF($O303&lt;=発電計画!$E$28,0,9.8*$E303*$L303*$P303))</f>
        <v/>
      </c>
      <c r="R303" s="224" t="str">
        <f t="shared" si="66"/>
        <v/>
      </c>
      <c r="S303" s="207" t="str">
        <f>IF(D303="","",(D303*B303+SUM($D304:D$393))/(D303*365))</f>
        <v/>
      </c>
      <c r="T303" s="208"/>
    </row>
    <row r="304" spans="2:20">
      <c r="B304" s="80">
        <v>276</v>
      </c>
      <c r="C304" s="189" t="str">
        <f>流量データ!$R286</f>
        <v/>
      </c>
      <c r="D304" s="189" t="str">
        <f>IF(AND($C304="",発電計画!$E$33=""),"",MAX(0,$C304-発電計画!$E$33))</f>
        <v/>
      </c>
      <c r="E304" s="189" t="str">
        <f>IF($D304="","",IF(発電計画!$E$19&gt;$D304,$D304,発電計画!$E$19))</f>
        <v/>
      </c>
      <c r="F304" s="27" t="str">
        <f>IF(発電計画!$E$30="","",ROUND((発電計画!$E$30*((E304/発電計画!$E$19)^2)/1000),3))</f>
        <v/>
      </c>
      <c r="G304" s="28">
        <f t="shared" si="67"/>
        <v>0.05</v>
      </c>
      <c r="H304" s="27" t="str">
        <f>IF(発電計画!$E$31="","",ROUND((発電計画!$E$31*((E304/発電計画!$E$19)^2)/200),3))</f>
        <v/>
      </c>
      <c r="I304" s="27" t="str">
        <f>IF(発電計画!$E$32="","",ROUND((発電計画!$E$32*((E304/発電計画!$E$19)^2)/1000),3))</f>
        <v/>
      </c>
      <c r="J304" s="28">
        <f t="shared" si="68"/>
        <v>0.5</v>
      </c>
      <c r="K304" s="27">
        <f t="shared" si="65"/>
        <v>0.55000000000000004</v>
      </c>
      <c r="L304" s="27">
        <f>発電計画!$E$15-$K$29</f>
        <v>-0.55000000000000004</v>
      </c>
      <c r="M304" s="27" t="str">
        <f>IF(発電計画!$E$19="","",9.8*発電計画!$E$19*$L304)</f>
        <v/>
      </c>
      <c r="N304" s="27" t="str">
        <f>IF(発電計画!$E$20="","",9.8*発電計画!$E$20*$L304)</f>
        <v/>
      </c>
      <c r="O304" s="206" t="str">
        <f>IF(AND($E304="",発電計画!$E$19=""),"",$E304/発電計画!$E$19)</f>
        <v/>
      </c>
      <c r="P304" s="331" t="str" cm="1">
        <f t="array" ref="P304">IF($O304="","",発電計画!$E$27*_xlfn.IFS($O304&gt;=相対合成効率!$C$14,相対合成効率!$F$14,$O304&gt;=相対合成効率!$C$15,相対合成効率!$F$15,$O304&gt;=相対合成効率!$C$16,相対合成効率!$F$16,TRUE,相対合成効率!$F$17))</f>
        <v/>
      </c>
      <c r="Q304" s="224" t="str">
        <f>IF($O304="","",IF($O304&lt;=発電計画!$E$28,0,9.8*$E304*$L304*$P304))</f>
        <v/>
      </c>
      <c r="R304" s="224" t="str">
        <f t="shared" si="66"/>
        <v/>
      </c>
      <c r="S304" s="207" t="str">
        <f>IF(D304="","",(D304*B304+SUM($D305:D$393))/(D304*365))</f>
        <v/>
      </c>
      <c r="T304" s="208"/>
    </row>
    <row r="305" spans="2:20">
      <c r="B305" s="80">
        <v>277</v>
      </c>
      <c r="C305" s="189" t="str">
        <f>流量データ!$R287</f>
        <v/>
      </c>
      <c r="D305" s="189" t="str">
        <f>IF(AND($C305="",発電計画!$E$33=""),"",MAX(0,$C305-発電計画!$E$33))</f>
        <v/>
      </c>
      <c r="E305" s="189" t="str">
        <f>IF($D305="","",IF(発電計画!$E$19&gt;$D305,$D305,発電計画!$E$19))</f>
        <v/>
      </c>
      <c r="F305" s="27" t="str">
        <f>IF(発電計画!$E$30="","",ROUND((発電計画!$E$30*((E305/発電計画!$E$19)^2)/1000),3))</f>
        <v/>
      </c>
      <c r="G305" s="28">
        <f t="shared" si="67"/>
        <v>0.05</v>
      </c>
      <c r="H305" s="27" t="str">
        <f>IF(発電計画!$E$31="","",ROUND((発電計画!$E$31*((E305/発電計画!$E$19)^2)/200),3))</f>
        <v/>
      </c>
      <c r="I305" s="27" t="str">
        <f>IF(発電計画!$E$32="","",ROUND((発電計画!$E$32*((E305/発電計画!$E$19)^2)/1000),3))</f>
        <v/>
      </c>
      <c r="J305" s="28">
        <f t="shared" si="68"/>
        <v>0.5</v>
      </c>
      <c r="K305" s="27">
        <f t="shared" si="65"/>
        <v>0.55000000000000004</v>
      </c>
      <c r="L305" s="27">
        <f>発電計画!$E$15-$K$29</f>
        <v>-0.55000000000000004</v>
      </c>
      <c r="M305" s="27" t="str">
        <f>IF(発電計画!$E$19="","",9.8*発電計画!$E$19*$L305)</f>
        <v/>
      </c>
      <c r="N305" s="27" t="str">
        <f>IF(発電計画!$E$20="","",9.8*発電計画!$E$20*$L305)</f>
        <v/>
      </c>
      <c r="O305" s="206" t="str">
        <f>IF(AND($E305="",発電計画!$E$19=""),"",$E305/発電計画!$E$19)</f>
        <v/>
      </c>
      <c r="P305" s="331" t="str" cm="1">
        <f t="array" ref="P305">IF($O305="","",発電計画!$E$27*_xlfn.IFS($O305&gt;=相対合成効率!$C$14,相対合成効率!$F$14,$O305&gt;=相対合成効率!$C$15,相対合成効率!$F$15,$O305&gt;=相対合成効率!$C$16,相対合成効率!$F$16,TRUE,相対合成効率!$F$17))</f>
        <v/>
      </c>
      <c r="Q305" s="224" t="str">
        <f>IF($O305="","",IF($O305&lt;=発電計画!$E$28,0,9.8*$E305*$L305*$P305))</f>
        <v/>
      </c>
      <c r="R305" s="224" t="str">
        <f t="shared" si="66"/>
        <v/>
      </c>
      <c r="S305" s="207" t="str">
        <f>IF(D305="","",(D305*B305+SUM($D306:D$393))/(D305*365))</f>
        <v/>
      </c>
      <c r="T305" s="208"/>
    </row>
    <row r="306" spans="2:20">
      <c r="B306" s="80">
        <v>278</v>
      </c>
      <c r="C306" s="189" t="str">
        <f>流量データ!$R288</f>
        <v/>
      </c>
      <c r="D306" s="189" t="str">
        <f>IF(AND($C306="",発電計画!$E$33=""),"",MAX(0,$C306-発電計画!$E$33))</f>
        <v/>
      </c>
      <c r="E306" s="189" t="str">
        <f>IF($D306="","",IF(発電計画!$E$19&gt;$D306,$D306,発電計画!$E$19))</f>
        <v/>
      </c>
      <c r="F306" s="27" t="str">
        <f>IF(発電計画!$E$30="","",ROUND((発電計画!$E$30*((E306/発電計画!$E$19)^2)/1000),3))</f>
        <v/>
      </c>
      <c r="G306" s="28">
        <f t="shared" si="67"/>
        <v>0.05</v>
      </c>
      <c r="H306" s="27" t="str">
        <f>IF(発電計画!$E$31="","",ROUND((発電計画!$E$31*((E306/発電計画!$E$19)^2)/200),3))</f>
        <v/>
      </c>
      <c r="I306" s="27" t="str">
        <f>IF(発電計画!$E$32="","",ROUND((発電計画!$E$32*((E306/発電計画!$E$19)^2)/1000),3))</f>
        <v/>
      </c>
      <c r="J306" s="28">
        <f t="shared" si="68"/>
        <v>0.5</v>
      </c>
      <c r="K306" s="27">
        <f t="shared" si="65"/>
        <v>0.55000000000000004</v>
      </c>
      <c r="L306" s="27">
        <f>発電計画!$E$15-$K$29</f>
        <v>-0.55000000000000004</v>
      </c>
      <c r="M306" s="27" t="str">
        <f>IF(発電計画!$E$19="","",9.8*発電計画!$E$19*$L306)</f>
        <v/>
      </c>
      <c r="N306" s="27" t="str">
        <f>IF(発電計画!$E$20="","",9.8*発電計画!$E$20*$L306)</f>
        <v/>
      </c>
      <c r="O306" s="206" t="str">
        <f>IF(AND($E306="",発電計画!$E$19=""),"",$E306/発電計画!$E$19)</f>
        <v/>
      </c>
      <c r="P306" s="331" t="str" cm="1">
        <f t="array" ref="P306">IF($O306="","",発電計画!$E$27*_xlfn.IFS($O306&gt;=相対合成効率!$C$14,相対合成効率!$F$14,$O306&gt;=相対合成効率!$C$15,相対合成効率!$F$15,$O306&gt;=相対合成効率!$C$16,相対合成効率!$F$16,TRUE,相対合成効率!$F$17))</f>
        <v/>
      </c>
      <c r="Q306" s="224" t="str">
        <f>IF($O306="","",IF($O306&lt;=発電計画!$E$28,0,9.8*$E306*$L306*$P306))</f>
        <v/>
      </c>
      <c r="R306" s="224" t="str">
        <f t="shared" si="66"/>
        <v/>
      </c>
      <c r="S306" s="207" t="str">
        <f>IF(D306="","",(D306*B306+SUM($D307:D$393))/(D306*365))</f>
        <v/>
      </c>
      <c r="T306" s="208"/>
    </row>
    <row r="307" spans="2:20">
      <c r="B307" s="80">
        <v>279</v>
      </c>
      <c r="C307" s="189" t="str">
        <f>流量データ!$R289</f>
        <v/>
      </c>
      <c r="D307" s="189" t="str">
        <f>IF(AND($C307="",発電計画!$E$33=""),"",MAX(0,$C307-発電計画!$E$33))</f>
        <v/>
      </c>
      <c r="E307" s="189" t="str">
        <f>IF($D307="","",IF(発電計画!$E$19&gt;$D307,$D307,発電計画!$E$19))</f>
        <v/>
      </c>
      <c r="F307" s="27" t="str">
        <f>IF(発電計画!$E$30="","",ROUND((発電計画!$E$30*((E307/発電計画!$E$19)^2)/1000),3))</f>
        <v/>
      </c>
      <c r="G307" s="28">
        <f t="shared" si="67"/>
        <v>0.05</v>
      </c>
      <c r="H307" s="27" t="str">
        <f>IF(発電計画!$E$31="","",ROUND((発電計画!$E$31*((E307/発電計画!$E$19)^2)/200),3))</f>
        <v/>
      </c>
      <c r="I307" s="27" t="str">
        <f>IF(発電計画!$E$32="","",ROUND((発電計画!$E$32*((E307/発電計画!$E$19)^2)/1000),3))</f>
        <v/>
      </c>
      <c r="J307" s="28">
        <f t="shared" si="68"/>
        <v>0.5</v>
      </c>
      <c r="K307" s="27">
        <f t="shared" si="65"/>
        <v>0.55000000000000004</v>
      </c>
      <c r="L307" s="27">
        <f>発電計画!$E$15-$K$29</f>
        <v>-0.55000000000000004</v>
      </c>
      <c r="M307" s="27" t="str">
        <f>IF(発電計画!$E$19="","",9.8*発電計画!$E$19*$L307)</f>
        <v/>
      </c>
      <c r="N307" s="27" t="str">
        <f>IF(発電計画!$E$20="","",9.8*発電計画!$E$20*$L307)</f>
        <v/>
      </c>
      <c r="O307" s="206" t="str">
        <f>IF(AND($E307="",発電計画!$E$19=""),"",$E307/発電計画!$E$19)</f>
        <v/>
      </c>
      <c r="P307" s="331" t="str" cm="1">
        <f t="array" ref="P307">IF($O307="","",発電計画!$E$27*_xlfn.IFS($O307&gt;=相対合成効率!$C$14,相対合成効率!$F$14,$O307&gt;=相対合成効率!$C$15,相対合成効率!$F$15,$O307&gt;=相対合成効率!$C$16,相対合成効率!$F$16,TRUE,相対合成効率!$F$17))</f>
        <v/>
      </c>
      <c r="Q307" s="224" t="str">
        <f>IF($O307="","",IF($O307&lt;=発電計画!$E$28,0,9.8*$E307*$L307*$P307))</f>
        <v/>
      </c>
      <c r="R307" s="224" t="str">
        <f t="shared" si="66"/>
        <v/>
      </c>
      <c r="S307" s="207" t="str">
        <f>IF(D307="","",(D307*B307+SUM($D308:D$393))/(D307*365))</f>
        <v/>
      </c>
      <c r="T307" s="208"/>
    </row>
    <row r="308" spans="2:20">
      <c r="B308" s="80">
        <v>280</v>
      </c>
      <c r="C308" s="189" t="str">
        <f>流量データ!$R290</f>
        <v/>
      </c>
      <c r="D308" s="189" t="str">
        <f>IF(AND($C308="",発電計画!$E$33=""),"",MAX(0,$C308-発電計画!$E$33))</f>
        <v/>
      </c>
      <c r="E308" s="189" t="str">
        <f>IF($D308="","",IF(発電計画!$E$19&gt;$D308,$D308,発電計画!$E$19))</f>
        <v/>
      </c>
      <c r="F308" s="27" t="str">
        <f>IF(発電計画!$E$30="","",ROUND((発電計画!$E$30*((E308/発電計画!$E$19)^2)/1000),3))</f>
        <v/>
      </c>
      <c r="G308" s="28">
        <f t="shared" si="67"/>
        <v>0.05</v>
      </c>
      <c r="H308" s="27" t="str">
        <f>IF(発電計画!$E$31="","",ROUND((発電計画!$E$31*((E308/発電計画!$E$19)^2)/200),3))</f>
        <v/>
      </c>
      <c r="I308" s="27" t="str">
        <f>IF(発電計画!$E$32="","",ROUND((発電計画!$E$32*((E308/発電計画!$E$19)^2)/1000),3))</f>
        <v/>
      </c>
      <c r="J308" s="28">
        <f t="shared" si="68"/>
        <v>0.5</v>
      </c>
      <c r="K308" s="27">
        <f t="shared" si="65"/>
        <v>0.55000000000000004</v>
      </c>
      <c r="L308" s="27">
        <f>発電計画!$E$15-$K$29</f>
        <v>-0.55000000000000004</v>
      </c>
      <c r="M308" s="27" t="str">
        <f>IF(発電計画!$E$19="","",9.8*発電計画!$E$19*$L308)</f>
        <v/>
      </c>
      <c r="N308" s="27" t="str">
        <f>IF(発電計画!$E$20="","",9.8*発電計画!$E$20*$L308)</f>
        <v/>
      </c>
      <c r="O308" s="206" t="str">
        <f>IF(AND($E308="",発電計画!$E$19=""),"",$E308/発電計画!$E$19)</f>
        <v/>
      </c>
      <c r="P308" s="331" t="str" cm="1">
        <f t="array" ref="P308">IF($O308="","",発電計画!$E$27*_xlfn.IFS($O308&gt;=相対合成効率!$C$14,相対合成効率!$F$14,$O308&gt;=相対合成効率!$C$15,相対合成効率!$F$15,$O308&gt;=相対合成効率!$C$16,相対合成効率!$F$16,TRUE,相対合成効率!$F$17))</f>
        <v/>
      </c>
      <c r="Q308" s="224" t="str">
        <f>IF($O308="","",IF($O308&lt;=発電計画!$E$28,0,9.8*$E308*$L308*$P308))</f>
        <v/>
      </c>
      <c r="R308" s="224" t="str">
        <f t="shared" si="66"/>
        <v/>
      </c>
      <c r="S308" s="207" t="str">
        <f>IF(D308="","",(D308*B308+SUM($D309:D$393))/(D308*365))</f>
        <v/>
      </c>
      <c r="T308" s="208"/>
    </row>
    <row r="309" spans="2:20">
      <c r="B309" s="80">
        <v>281</v>
      </c>
      <c r="C309" s="189" t="str">
        <f>流量データ!$R291</f>
        <v/>
      </c>
      <c r="D309" s="189" t="str">
        <f>IF(AND($C309="",発電計画!$E$33=""),"",MAX(0,$C309-発電計画!$E$33))</f>
        <v/>
      </c>
      <c r="E309" s="189" t="str">
        <f>IF($D309="","",IF(発電計画!$E$19&gt;$D309,$D309,発電計画!$E$19))</f>
        <v/>
      </c>
      <c r="F309" s="27" t="str">
        <f>IF(発電計画!$E$30="","",ROUND((発電計画!$E$30*((E309/発電計画!$E$19)^2)/1000),3))</f>
        <v/>
      </c>
      <c r="G309" s="28">
        <f t="shared" si="67"/>
        <v>0.05</v>
      </c>
      <c r="H309" s="27" t="str">
        <f>IF(発電計画!$E$31="","",ROUND((発電計画!$E$31*((E309/発電計画!$E$19)^2)/200),3))</f>
        <v/>
      </c>
      <c r="I309" s="27" t="str">
        <f>IF(発電計画!$E$32="","",ROUND((発電計画!$E$32*((E309/発電計画!$E$19)^2)/1000),3))</f>
        <v/>
      </c>
      <c r="J309" s="28">
        <f t="shared" si="68"/>
        <v>0.5</v>
      </c>
      <c r="K309" s="27">
        <f t="shared" si="65"/>
        <v>0.55000000000000004</v>
      </c>
      <c r="L309" s="27">
        <f>発電計画!$E$15-$K$29</f>
        <v>-0.55000000000000004</v>
      </c>
      <c r="M309" s="27" t="str">
        <f>IF(発電計画!$E$19="","",9.8*発電計画!$E$19*$L309)</f>
        <v/>
      </c>
      <c r="N309" s="27" t="str">
        <f>IF(発電計画!$E$20="","",9.8*発電計画!$E$20*$L309)</f>
        <v/>
      </c>
      <c r="O309" s="206" t="str">
        <f>IF(AND($E309="",発電計画!$E$19=""),"",$E309/発電計画!$E$19)</f>
        <v/>
      </c>
      <c r="P309" s="331" t="str" cm="1">
        <f t="array" ref="P309">IF($O309="","",発電計画!$E$27*_xlfn.IFS($O309&gt;=相対合成効率!$C$14,相対合成効率!$F$14,$O309&gt;=相対合成効率!$C$15,相対合成効率!$F$15,$O309&gt;=相対合成効率!$C$16,相対合成効率!$F$16,TRUE,相対合成効率!$F$17))</f>
        <v/>
      </c>
      <c r="Q309" s="224" t="str">
        <f>IF($O309="","",IF($O309&lt;=発電計画!$E$28,0,9.8*$E309*$L309*$P309))</f>
        <v/>
      </c>
      <c r="R309" s="224" t="str">
        <f t="shared" si="66"/>
        <v/>
      </c>
      <c r="S309" s="207" t="str">
        <f>IF(D309="","",(D309*B309+SUM($D310:D$393))/(D309*365))</f>
        <v/>
      </c>
      <c r="T309" s="208"/>
    </row>
    <row r="310" spans="2:20">
      <c r="B310" s="80">
        <v>282</v>
      </c>
      <c r="C310" s="189" t="str">
        <f>流量データ!$R292</f>
        <v/>
      </c>
      <c r="D310" s="189" t="str">
        <f>IF(AND($C310="",発電計画!$E$33=""),"",MAX(0,$C310-発電計画!$E$33))</f>
        <v/>
      </c>
      <c r="E310" s="189" t="str">
        <f>IF($D310="","",IF(発電計画!$E$19&gt;$D310,$D310,発電計画!$E$19))</f>
        <v/>
      </c>
      <c r="F310" s="27" t="str">
        <f>IF(発電計画!$E$30="","",ROUND((発電計画!$E$30*((E310/発電計画!$E$19)^2)/1000),3))</f>
        <v/>
      </c>
      <c r="G310" s="28">
        <f t="shared" si="67"/>
        <v>0.05</v>
      </c>
      <c r="H310" s="27" t="str">
        <f>IF(発電計画!$E$31="","",ROUND((発電計画!$E$31*((E310/発電計画!$E$19)^2)/200),3))</f>
        <v/>
      </c>
      <c r="I310" s="27" t="str">
        <f>IF(発電計画!$E$32="","",ROUND((発電計画!$E$32*((E310/発電計画!$E$19)^2)/1000),3))</f>
        <v/>
      </c>
      <c r="J310" s="28">
        <f t="shared" si="68"/>
        <v>0.5</v>
      </c>
      <c r="K310" s="27">
        <f t="shared" si="65"/>
        <v>0.55000000000000004</v>
      </c>
      <c r="L310" s="27">
        <f>発電計画!$E$15-$K$29</f>
        <v>-0.55000000000000004</v>
      </c>
      <c r="M310" s="27" t="str">
        <f>IF(発電計画!$E$19="","",9.8*発電計画!$E$19*$L310)</f>
        <v/>
      </c>
      <c r="N310" s="27" t="str">
        <f>IF(発電計画!$E$20="","",9.8*発電計画!$E$20*$L310)</f>
        <v/>
      </c>
      <c r="O310" s="206" t="str">
        <f>IF(AND($E310="",発電計画!$E$19=""),"",$E310/発電計画!$E$19)</f>
        <v/>
      </c>
      <c r="P310" s="331" t="str" cm="1">
        <f t="array" ref="P310">IF($O310="","",発電計画!$E$27*_xlfn.IFS($O310&gt;=相対合成効率!$C$14,相対合成効率!$F$14,$O310&gt;=相対合成効率!$C$15,相対合成効率!$F$15,$O310&gt;=相対合成効率!$C$16,相対合成効率!$F$16,TRUE,相対合成効率!$F$17))</f>
        <v/>
      </c>
      <c r="Q310" s="224" t="str">
        <f>IF($O310="","",IF($O310&lt;=発電計画!$E$28,0,9.8*$E310*$L310*$P310))</f>
        <v/>
      </c>
      <c r="R310" s="224" t="str">
        <f t="shared" si="66"/>
        <v/>
      </c>
      <c r="S310" s="207" t="str">
        <f>IF(D310="","",(D310*B310+SUM($D311:D$393))/(D310*365))</f>
        <v/>
      </c>
      <c r="T310" s="208"/>
    </row>
    <row r="311" spans="2:20">
      <c r="B311" s="80">
        <v>283</v>
      </c>
      <c r="C311" s="189" t="str">
        <f>流量データ!$R293</f>
        <v/>
      </c>
      <c r="D311" s="189" t="str">
        <f>IF(AND($C311="",発電計画!$E$33=""),"",MAX(0,$C311-発電計画!$E$33))</f>
        <v/>
      </c>
      <c r="E311" s="189" t="str">
        <f>IF($D311="","",IF(発電計画!$E$19&gt;$D311,$D311,発電計画!$E$19))</f>
        <v/>
      </c>
      <c r="F311" s="27" t="str">
        <f>IF(発電計画!$E$30="","",ROUND((発電計画!$E$30*((E311/発電計画!$E$19)^2)/1000),3))</f>
        <v/>
      </c>
      <c r="G311" s="28">
        <f t="shared" si="67"/>
        <v>0.05</v>
      </c>
      <c r="H311" s="27" t="str">
        <f>IF(発電計画!$E$31="","",ROUND((発電計画!$E$31*((E311/発電計画!$E$19)^2)/200),3))</f>
        <v/>
      </c>
      <c r="I311" s="27" t="str">
        <f>IF(発電計画!$E$32="","",ROUND((発電計画!$E$32*((E311/発電計画!$E$19)^2)/1000),3))</f>
        <v/>
      </c>
      <c r="J311" s="28">
        <f t="shared" si="68"/>
        <v>0.5</v>
      </c>
      <c r="K311" s="27">
        <f t="shared" si="65"/>
        <v>0.55000000000000004</v>
      </c>
      <c r="L311" s="27">
        <f>発電計画!$E$15-$K$29</f>
        <v>-0.55000000000000004</v>
      </c>
      <c r="M311" s="27" t="str">
        <f>IF(発電計画!$E$19="","",9.8*発電計画!$E$19*$L311)</f>
        <v/>
      </c>
      <c r="N311" s="27" t="str">
        <f>IF(発電計画!$E$20="","",9.8*発電計画!$E$20*$L311)</f>
        <v/>
      </c>
      <c r="O311" s="206" t="str">
        <f>IF(AND($E311="",発電計画!$E$19=""),"",$E311/発電計画!$E$19)</f>
        <v/>
      </c>
      <c r="P311" s="331" t="str" cm="1">
        <f t="array" ref="P311">IF($O311="","",発電計画!$E$27*_xlfn.IFS($O311&gt;=相対合成効率!$C$14,相対合成効率!$F$14,$O311&gt;=相対合成効率!$C$15,相対合成効率!$F$15,$O311&gt;=相対合成効率!$C$16,相対合成効率!$F$16,TRUE,相対合成効率!$F$17))</f>
        <v/>
      </c>
      <c r="Q311" s="224" t="str">
        <f>IF($O311="","",IF($O311&lt;=発電計画!$E$28,0,9.8*$E311*$L311*$P311))</f>
        <v/>
      </c>
      <c r="R311" s="224" t="str">
        <f t="shared" si="66"/>
        <v/>
      </c>
      <c r="S311" s="207" t="str">
        <f>IF(D311="","",(D311*B311+SUM($D312:D$393))/(D311*365))</f>
        <v/>
      </c>
      <c r="T311" s="208"/>
    </row>
    <row r="312" spans="2:20">
      <c r="B312" s="80">
        <v>284</v>
      </c>
      <c r="C312" s="189" t="str">
        <f>流量データ!$R294</f>
        <v/>
      </c>
      <c r="D312" s="189" t="str">
        <f>IF(AND($C312="",発電計画!$E$33=""),"",MAX(0,$C312-発電計画!$E$33))</f>
        <v/>
      </c>
      <c r="E312" s="189" t="str">
        <f>IF($D312="","",IF(発電計画!$E$19&gt;$D312,$D312,発電計画!$E$19))</f>
        <v/>
      </c>
      <c r="F312" s="27" t="str">
        <f>IF(発電計画!$E$30="","",ROUND((発電計画!$E$30*((E312/発電計画!$E$19)^2)/1000),3))</f>
        <v/>
      </c>
      <c r="G312" s="28">
        <f t="shared" si="67"/>
        <v>0.05</v>
      </c>
      <c r="H312" s="27" t="str">
        <f>IF(発電計画!$E$31="","",ROUND((発電計画!$E$31*((E312/発電計画!$E$19)^2)/200),3))</f>
        <v/>
      </c>
      <c r="I312" s="27" t="str">
        <f>IF(発電計画!$E$32="","",ROUND((発電計画!$E$32*((E312/発電計画!$E$19)^2)/1000),3))</f>
        <v/>
      </c>
      <c r="J312" s="28">
        <f t="shared" si="68"/>
        <v>0.5</v>
      </c>
      <c r="K312" s="27">
        <f t="shared" si="65"/>
        <v>0.55000000000000004</v>
      </c>
      <c r="L312" s="27">
        <f>発電計画!$E$15-$K$29</f>
        <v>-0.55000000000000004</v>
      </c>
      <c r="M312" s="27" t="str">
        <f>IF(発電計画!$E$19="","",9.8*発電計画!$E$19*$L312)</f>
        <v/>
      </c>
      <c r="N312" s="27" t="str">
        <f>IF(発電計画!$E$20="","",9.8*発電計画!$E$20*$L312)</f>
        <v/>
      </c>
      <c r="O312" s="206" t="str">
        <f>IF(AND($E312="",発電計画!$E$19=""),"",$E312/発電計画!$E$19)</f>
        <v/>
      </c>
      <c r="P312" s="331" t="str" cm="1">
        <f t="array" ref="P312">IF($O312="","",発電計画!$E$27*_xlfn.IFS($O312&gt;=相対合成効率!$C$14,相対合成効率!$F$14,$O312&gt;=相対合成効率!$C$15,相対合成効率!$F$15,$O312&gt;=相対合成効率!$C$16,相対合成効率!$F$16,TRUE,相対合成効率!$F$17))</f>
        <v/>
      </c>
      <c r="Q312" s="224" t="str">
        <f>IF($O312="","",IF($O312&lt;=発電計画!$E$28,0,9.8*$E312*$L312*$P312))</f>
        <v/>
      </c>
      <c r="R312" s="224" t="str">
        <f t="shared" si="66"/>
        <v/>
      </c>
      <c r="S312" s="207" t="str">
        <f>IF(D312="","",(D312*B312+SUM($D313:D$393))/(D312*365))</f>
        <v/>
      </c>
      <c r="T312" s="208"/>
    </row>
    <row r="313" spans="2:20">
      <c r="B313" s="80">
        <v>285</v>
      </c>
      <c r="C313" s="189" t="str">
        <f>流量データ!$R295</f>
        <v/>
      </c>
      <c r="D313" s="189" t="str">
        <f>IF(AND($C313="",発電計画!$E$33=""),"",MAX(0,$C313-発電計画!$E$33))</f>
        <v/>
      </c>
      <c r="E313" s="189" t="str">
        <f>IF($D313="","",IF(発電計画!$E$19&gt;$D313,$D313,発電計画!$E$19))</f>
        <v/>
      </c>
      <c r="F313" s="27" t="str">
        <f>IF(発電計画!$E$30="","",ROUND((発電計画!$E$30*((E313/発電計画!$E$19)^2)/1000),3))</f>
        <v/>
      </c>
      <c r="G313" s="28">
        <f t="shared" si="67"/>
        <v>0.05</v>
      </c>
      <c r="H313" s="27" t="str">
        <f>IF(発電計画!$E$31="","",ROUND((発電計画!$E$31*((E313/発電計画!$E$19)^2)/200),3))</f>
        <v/>
      </c>
      <c r="I313" s="27" t="str">
        <f>IF(発電計画!$E$32="","",ROUND((発電計画!$E$32*((E313/発電計画!$E$19)^2)/1000),3))</f>
        <v/>
      </c>
      <c r="J313" s="28">
        <f t="shared" si="68"/>
        <v>0.5</v>
      </c>
      <c r="K313" s="27">
        <f t="shared" si="65"/>
        <v>0.55000000000000004</v>
      </c>
      <c r="L313" s="27">
        <f>発電計画!$E$15-$K$29</f>
        <v>-0.55000000000000004</v>
      </c>
      <c r="M313" s="27" t="str">
        <f>IF(発電計画!$E$19="","",9.8*発電計画!$E$19*$L313)</f>
        <v/>
      </c>
      <c r="N313" s="27" t="str">
        <f>IF(発電計画!$E$20="","",9.8*発電計画!$E$20*$L313)</f>
        <v/>
      </c>
      <c r="O313" s="206" t="str">
        <f>IF(AND($E313="",発電計画!$E$19=""),"",$E313/発電計画!$E$19)</f>
        <v/>
      </c>
      <c r="P313" s="331" t="str" cm="1">
        <f t="array" ref="P313">IF($O313="","",発電計画!$E$27*_xlfn.IFS($O313&gt;=相対合成効率!$C$14,相対合成効率!$F$14,$O313&gt;=相対合成効率!$C$15,相対合成効率!$F$15,$O313&gt;=相対合成効率!$C$16,相対合成効率!$F$16,TRUE,相対合成効率!$F$17))</f>
        <v/>
      </c>
      <c r="Q313" s="224" t="str">
        <f>IF($O313="","",IF($O313&lt;=発電計画!$E$28,0,9.8*$E313*$L313*$P313))</f>
        <v/>
      </c>
      <c r="R313" s="224" t="str">
        <f t="shared" si="66"/>
        <v/>
      </c>
      <c r="S313" s="207" t="str">
        <f>IF(D313="","",(D313*B313+SUM($D314:D$393))/(D313*365))</f>
        <v/>
      </c>
      <c r="T313" s="208"/>
    </row>
    <row r="314" spans="2:20">
      <c r="B314" s="80">
        <v>286</v>
      </c>
      <c r="C314" s="189" t="str">
        <f>流量データ!$R296</f>
        <v/>
      </c>
      <c r="D314" s="189" t="str">
        <f>IF(AND($C314="",発電計画!$E$33=""),"",MAX(0,$C314-発電計画!$E$33))</f>
        <v/>
      </c>
      <c r="E314" s="189" t="str">
        <f>IF($D314="","",IF(発電計画!$E$19&gt;$D314,$D314,発電計画!$E$19))</f>
        <v/>
      </c>
      <c r="F314" s="27" t="str">
        <f>IF(発電計画!$E$30="","",ROUND((発電計画!$E$30*((E314/発電計画!$E$19)^2)/1000),3))</f>
        <v/>
      </c>
      <c r="G314" s="28">
        <f t="shared" si="67"/>
        <v>0.05</v>
      </c>
      <c r="H314" s="27" t="str">
        <f>IF(発電計画!$E$31="","",ROUND((発電計画!$E$31*((E314/発電計画!$E$19)^2)/200),3))</f>
        <v/>
      </c>
      <c r="I314" s="27" t="str">
        <f>IF(発電計画!$E$32="","",ROUND((発電計画!$E$32*((E314/発電計画!$E$19)^2)/1000),3))</f>
        <v/>
      </c>
      <c r="J314" s="28">
        <f t="shared" si="68"/>
        <v>0.5</v>
      </c>
      <c r="K314" s="27">
        <f t="shared" si="65"/>
        <v>0.55000000000000004</v>
      </c>
      <c r="L314" s="27">
        <f>発電計画!$E$15-$K$29</f>
        <v>-0.55000000000000004</v>
      </c>
      <c r="M314" s="27" t="str">
        <f>IF(発電計画!$E$19="","",9.8*発電計画!$E$19*$L314)</f>
        <v/>
      </c>
      <c r="N314" s="27" t="str">
        <f>IF(発電計画!$E$20="","",9.8*発電計画!$E$20*$L314)</f>
        <v/>
      </c>
      <c r="O314" s="206" t="str">
        <f>IF(AND($E314="",発電計画!$E$19=""),"",$E314/発電計画!$E$19)</f>
        <v/>
      </c>
      <c r="P314" s="331" t="str" cm="1">
        <f t="array" ref="P314">IF($O314="","",発電計画!$E$27*_xlfn.IFS($O314&gt;=相対合成効率!$C$14,相対合成効率!$F$14,$O314&gt;=相対合成効率!$C$15,相対合成効率!$F$15,$O314&gt;=相対合成効率!$C$16,相対合成効率!$F$16,TRUE,相対合成効率!$F$17))</f>
        <v/>
      </c>
      <c r="Q314" s="224" t="str">
        <f>IF($O314="","",IF($O314&lt;=発電計画!$E$28,0,9.8*$E314*$L314*$P314))</f>
        <v/>
      </c>
      <c r="R314" s="224" t="str">
        <f t="shared" si="66"/>
        <v/>
      </c>
      <c r="S314" s="207" t="str">
        <f>IF(D314="","",(D314*B314+SUM($D315:D$393))/(D314*365))</f>
        <v/>
      </c>
      <c r="T314" s="208"/>
    </row>
    <row r="315" spans="2:20">
      <c r="B315" s="80">
        <v>287</v>
      </c>
      <c r="C315" s="189" t="str">
        <f>流量データ!$R297</f>
        <v/>
      </c>
      <c r="D315" s="189" t="str">
        <f>IF(AND($C315="",発電計画!$E$33=""),"",MAX(0,$C315-発電計画!$E$33))</f>
        <v/>
      </c>
      <c r="E315" s="189" t="str">
        <f>IF($D315="","",IF(発電計画!$E$19&gt;$D315,$D315,発電計画!$E$19))</f>
        <v/>
      </c>
      <c r="F315" s="27" t="str">
        <f>IF(発電計画!$E$30="","",ROUND((発電計画!$E$30*((E315/発電計画!$E$19)^2)/1000),3))</f>
        <v/>
      </c>
      <c r="G315" s="28">
        <f t="shared" si="67"/>
        <v>0.05</v>
      </c>
      <c r="H315" s="27" t="str">
        <f>IF(発電計画!$E$31="","",ROUND((発電計画!$E$31*((E315/発電計画!$E$19)^2)/200),3))</f>
        <v/>
      </c>
      <c r="I315" s="27" t="str">
        <f>IF(発電計画!$E$32="","",ROUND((発電計画!$E$32*((E315/発電計画!$E$19)^2)/1000),3))</f>
        <v/>
      </c>
      <c r="J315" s="28">
        <f t="shared" si="68"/>
        <v>0.5</v>
      </c>
      <c r="K315" s="27">
        <f t="shared" si="65"/>
        <v>0.55000000000000004</v>
      </c>
      <c r="L315" s="27">
        <f>発電計画!$E$15-$K$29</f>
        <v>-0.55000000000000004</v>
      </c>
      <c r="M315" s="27" t="str">
        <f>IF(発電計画!$E$19="","",9.8*発電計画!$E$19*$L315)</f>
        <v/>
      </c>
      <c r="N315" s="27" t="str">
        <f>IF(発電計画!$E$20="","",9.8*発電計画!$E$20*$L315)</f>
        <v/>
      </c>
      <c r="O315" s="206" t="str">
        <f>IF(AND($E315="",発電計画!$E$19=""),"",$E315/発電計画!$E$19)</f>
        <v/>
      </c>
      <c r="P315" s="331" t="str" cm="1">
        <f t="array" ref="P315">IF($O315="","",発電計画!$E$27*_xlfn.IFS($O315&gt;=相対合成効率!$C$14,相対合成効率!$F$14,$O315&gt;=相対合成効率!$C$15,相対合成効率!$F$15,$O315&gt;=相対合成効率!$C$16,相対合成効率!$F$16,TRUE,相対合成効率!$F$17))</f>
        <v/>
      </c>
      <c r="Q315" s="224" t="str">
        <f>IF($O315="","",IF($O315&lt;=発電計画!$E$28,0,9.8*$E315*$L315*$P315))</f>
        <v/>
      </c>
      <c r="R315" s="224" t="str">
        <f t="shared" si="66"/>
        <v/>
      </c>
      <c r="S315" s="207" t="str">
        <f>IF(D315="","",(D315*B315+SUM($D316:D$393))/(D315*365))</f>
        <v/>
      </c>
      <c r="T315" s="208"/>
    </row>
    <row r="316" spans="2:20">
      <c r="B316" s="80">
        <v>288</v>
      </c>
      <c r="C316" s="189" t="str">
        <f>流量データ!$R298</f>
        <v/>
      </c>
      <c r="D316" s="189" t="str">
        <f>IF(AND($C316="",発電計画!$E$33=""),"",MAX(0,$C316-発電計画!$E$33))</f>
        <v/>
      </c>
      <c r="E316" s="189" t="str">
        <f>IF($D316="","",IF(発電計画!$E$19&gt;$D316,$D316,発電計画!$E$19))</f>
        <v/>
      </c>
      <c r="F316" s="27" t="str">
        <f>IF(発電計画!$E$30="","",ROUND((発電計画!$E$30*((E316/発電計画!$E$19)^2)/1000),3))</f>
        <v/>
      </c>
      <c r="G316" s="28">
        <f t="shared" si="67"/>
        <v>0.05</v>
      </c>
      <c r="H316" s="27" t="str">
        <f>IF(発電計画!$E$31="","",ROUND((発電計画!$E$31*((E316/発電計画!$E$19)^2)/200),3))</f>
        <v/>
      </c>
      <c r="I316" s="27" t="str">
        <f>IF(発電計画!$E$32="","",ROUND((発電計画!$E$32*((E316/発電計画!$E$19)^2)/1000),3))</f>
        <v/>
      </c>
      <c r="J316" s="28">
        <f t="shared" si="68"/>
        <v>0.5</v>
      </c>
      <c r="K316" s="27">
        <f t="shared" si="65"/>
        <v>0.55000000000000004</v>
      </c>
      <c r="L316" s="27">
        <f>発電計画!$E$15-$K$29</f>
        <v>-0.55000000000000004</v>
      </c>
      <c r="M316" s="27" t="str">
        <f>IF(発電計画!$E$19="","",9.8*発電計画!$E$19*$L316)</f>
        <v/>
      </c>
      <c r="N316" s="27" t="str">
        <f>IF(発電計画!$E$20="","",9.8*発電計画!$E$20*$L316)</f>
        <v/>
      </c>
      <c r="O316" s="206" t="str">
        <f>IF(AND($E316="",発電計画!$E$19=""),"",$E316/発電計画!$E$19)</f>
        <v/>
      </c>
      <c r="P316" s="331" t="str" cm="1">
        <f t="array" ref="P316">IF($O316="","",発電計画!$E$27*_xlfn.IFS($O316&gt;=相対合成効率!$C$14,相対合成効率!$F$14,$O316&gt;=相対合成効率!$C$15,相対合成効率!$F$15,$O316&gt;=相対合成効率!$C$16,相対合成効率!$F$16,TRUE,相対合成効率!$F$17))</f>
        <v/>
      </c>
      <c r="Q316" s="224" t="str">
        <f>IF($O316="","",IF($O316&lt;=発電計画!$E$28,0,9.8*$E316*$L316*$P316))</f>
        <v/>
      </c>
      <c r="R316" s="224" t="str">
        <f t="shared" si="66"/>
        <v/>
      </c>
      <c r="S316" s="207" t="str">
        <f>IF(D316="","",(D316*B316+SUM($D317:D$393))/(D316*365))</f>
        <v/>
      </c>
      <c r="T316" s="208"/>
    </row>
    <row r="317" spans="2:20">
      <c r="B317" s="80">
        <v>289</v>
      </c>
      <c r="C317" s="189" t="str">
        <f>流量データ!$R299</f>
        <v/>
      </c>
      <c r="D317" s="189" t="str">
        <f>IF(AND($C317="",発電計画!$E$33=""),"",MAX(0,$C317-発電計画!$E$33))</f>
        <v/>
      </c>
      <c r="E317" s="189" t="str">
        <f>IF($D317="","",IF(発電計画!$E$19&gt;$D317,$D317,発電計画!$E$19))</f>
        <v/>
      </c>
      <c r="F317" s="27" t="str">
        <f>IF(発電計画!$E$30="","",ROUND((発電計画!$E$30*((E317/発電計画!$E$19)^2)/1000),3))</f>
        <v/>
      </c>
      <c r="G317" s="28">
        <f t="shared" si="67"/>
        <v>0.05</v>
      </c>
      <c r="H317" s="27" t="str">
        <f>IF(発電計画!$E$31="","",ROUND((発電計画!$E$31*((E317/発電計画!$E$19)^2)/200),3))</f>
        <v/>
      </c>
      <c r="I317" s="27" t="str">
        <f>IF(発電計画!$E$32="","",ROUND((発電計画!$E$32*((E317/発電計画!$E$19)^2)/1000),3))</f>
        <v/>
      </c>
      <c r="J317" s="28">
        <f t="shared" si="68"/>
        <v>0.5</v>
      </c>
      <c r="K317" s="27">
        <f t="shared" si="65"/>
        <v>0.55000000000000004</v>
      </c>
      <c r="L317" s="27">
        <f>発電計画!$E$15-$K$29</f>
        <v>-0.55000000000000004</v>
      </c>
      <c r="M317" s="27" t="str">
        <f>IF(発電計画!$E$19="","",9.8*発電計画!$E$19*$L317)</f>
        <v/>
      </c>
      <c r="N317" s="27" t="str">
        <f>IF(発電計画!$E$20="","",9.8*発電計画!$E$20*$L317)</f>
        <v/>
      </c>
      <c r="O317" s="206" t="str">
        <f>IF(AND($E317="",発電計画!$E$19=""),"",$E317/発電計画!$E$19)</f>
        <v/>
      </c>
      <c r="P317" s="331" t="str" cm="1">
        <f t="array" ref="P317">IF($O317="","",発電計画!$E$27*_xlfn.IFS($O317&gt;=相対合成効率!$C$14,相対合成効率!$F$14,$O317&gt;=相対合成効率!$C$15,相対合成効率!$F$15,$O317&gt;=相対合成効率!$C$16,相対合成効率!$F$16,TRUE,相対合成効率!$F$17))</f>
        <v/>
      </c>
      <c r="Q317" s="224" t="str">
        <f>IF($O317="","",IF($O317&lt;=発電計画!$E$28,0,9.8*$E317*$L317*$P317))</f>
        <v/>
      </c>
      <c r="R317" s="224" t="str">
        <f t="shared" si="66"/>
        <v/>
      </c>
      <c r="S317" s="207" t="str">
        <f>IF(D317="","",(D317*B317+SUM($D318:D$393))/(D317*365))</f>
        <v/>
      </c>
      <c r="T317" s="208"/>
    </row>
    <row r="318" spans="2:20">
      <c r="B318" s="80">
        <v>290</v>
      </c>
      <c r="C318" s="189" t="str">
        <f>流量データ!$R300</f>
        <v/>
      </c>
      <c r="D318" s="189" t="str">
        <f>IF(AND($C318="",発電計画!$E$33=""),"",MAX(0,$C318-発電計画!$E$33))</f>
        <v/>
      </c>
      <c r="E318" s="189" t="str">
        <f>IF($D318="","",IF(発電計画!$E$19&gt;$D318,$D318,発電計画!$E$19))</f>
        <v/>
      </c>
      <c r="F318" s="27" t="str">
        <f>IF(発電計画!$E$30="","",ROUND((発電計画!$E$30*((E318/発電計画!$E$19)^2)/1000),3))</f>
        <v/>
      </c>
      <c r="G318" s="28">
        <f t="shared" si="67"/>
        <v>0.05</v>
      </c>
      <c r="H318" s="27" t="str">
        <f>IF(発電計画!$E$31="","",ROUND((発電計画!$E$31*((E318/発電計画!$E$19)^2)/200),3))</f>
        <v/>
      </c>
      <c r="I318" s="27" t="str">
        <f>IF(発電計画!$E$32="","",ROUND((発電計画!$E$32*((E318/発電計画!$E$19)^2)/1000),3))</f>
        <v/>
      </c>
      <c r="J318" s="28">
        <f t="shared" si="68"/>
        <v>0.5</v>
      </c>
      <c r="K318" s="27">
        <f t="shared" si="65"/>
        <v>0.55000000000000004</v>
      </c>
      <c r="L318" s="27">
        <f>発電計画!$E$15-$K$29</f>
        <v>-0.55000000000000004</v>
      </c>
      <c r="M318" s="27" t="str">
        <f>IF(発電計画!$E$19="","",9.8*発電計画!$E$19*$L318)</f>
        <v/>
      </c>
      <c r="N318" s="27" t="str">
        <f>IF(発電計画!$E$20="","",9.8*発電計画!$E$20*$L318)</f>
        <v/>
      </c>
      <c r="O318" s="206" t="str">
        <f>IF(AND($E318="",発電計画!$E$19=""),"",$E318/発電計画!$E$19)</f>
        <v/>
      </c>
      <c r="P318" s="331" t="str" cm="1">
        <f t="array" ref="P318">IF($O318="","",発電計画!$E$27*_xlfn.IFS($O318&gt;=相対合成効率!$C$14,相対合成効率!$F$14,$O318&gt;=相対合成効率!$C$15,相対合成効率!$F$15,$O318&gt;=相対合成効率!$C$16,相対合成効率!$F$16,TRUE,相対合成効率!$F$17))</f>
        <v/>
      </c>
      <c r="Q318" s="224" t="str">
        <f>IF($O318="","",IF($O318&lt;=発電計画!$E$28,0,9.8*$E318*$L318*$P318))</f>
        <v/>
      </c>
      <c r="R318" s="224" t="str">
        <f t="shared" si="66"/>
        <v/>
      </c>
      <c r="S318" s="207" t="str">
        <f>IF(D318="","",(D318*B318+SUM($D319:D$393))/(D318*365))</f>
        <v/>
      </c>
      <c r="T318" s="208"/>
    </row>
    <row r="319" spans="2:20">
      <c r="B319" s="80">
        <v>291</v>
      </c>
      <c r="C319" s="189" t="str">
        <f>流量データ!$R301</f>
        <v/>
      </c>
      <c r="D319" s="189" t="str">
        <f>IF(AND($C319="",発電計画!$E$33=""),"",MAX(0,$C319-発電計画!$E$33))</f>
        <v/>
      </c>
      <c r="E319" s="189" t="str">
        <f>IF($D319="","",IF(発電計画!$E$19&gt;$D319,$D319,発電計画!$E$19))</f>
        <v/>
      </c>
      <c r="F319" s="27" t="str">
        <f>IF(発電計画!$E$30="","",ROUND((発電計画!$E$30*((E319/発電計画!$E$19)^2)/1000),3))</f>
        <v/>
      </c>
      <c r="G319" s="28">
        <f t="shared" si="67"/>
        <v>0.05</v>
      </c>
      <c r="H319" s="27" t="str">
        <f>IF(発電計画!$E$31="","",ROUND((発電計画!$E$31*((E319/発電計画!$E$19)^2)/200),3))</f>
        <v/>
      </c>
      <c r="I319" s="27" t="str">
        <f>IF(発電計画!$E$32="","",ROUND((発電計画!$E$32*((E319/発電計画!$E$19)^2)/1000),3))</f>
        <v/>
      </c>
      <c r="J319" s="28">
        <f t="shared" si="68"/>
        <v>0.5</v>
      </c>
      <c r="K319" s="27">
        <f t="shared" si="65"/>
        <v>0.55000000000000004</v>
      </c>
      <c r="L319" s="27">
        <f>発電計画!$E$15-$K$29</f>
        <v>-0.55000000000000004</v>
      </c>
      <c r="M319" s="27" t="str">
        <f>IF(発電計画!$E$19="","",9.8*発電計画!$E$19*$L319)</f>
        <v/>
      </c>
      <c r="N319" s="27" t="str">
        <f>IF(発電計画!$E$20="","",9.8*発電計画!$E$20*$L319)</f>
        <v/>
      </c>
      <c r="O319" s="206" t="str">
        <f>IF(AND($E319="",発電計画!$E$19=""),"",$E319/発電計画!$E$19)</f>
        <v/>
      </c>
      <c r="P319" s="331" t="str" cm="1">
        <f t="array" ref="P319">IF($O319="","",発電計画!$E$27*_xlfn.IFS($O319&gt;=相対合成効率!$C$14,相対合成効率!$F$14,$O319&gt;=相対合成効率!$C$15,相対合成効率!$F$15,$O319&gt;=相対合成効率!$C$16,相対合成効率!$F$16,TRUE,相対合成効率!$F$17))</f>
        <v/>
      </c>
      <c r="Q319" s="224" t="str">
        <f>IF($O319="","",IF($O319&lt;=発電計画!$E$28,0,9.8*$E319*$L319*$P319))</f>
        <v/>
      </c>
      <c r="R319" s="224" t="str">
        <f t="shared" si="66"/>
        <v/>
      </c>
      <c r="S319" s="207" t="str">
        <f>IF(D319="","",(D319*B319+SUM($D320:D$393))/(D319*365))</f>
        <v/>
      </c>
      <c r="T319" s="208"/>
    </row>
    <row r="320" spans="2:20">
      <c r="B320" s="80">
        <v>292</v>
      </c>
      <c r="C320" s="189" t="str">
        <f>流量データ!$R302</f>
        <v/>
      </c>
      <c r="D320" s="189" t="str">
        <f>IF(AND($C320="",発電計画!$E$33=""),"",MAX(0,$C320-発電計画!$E$33))</f>
        <v/>
      </c>
      <c r="E320" s="189" t="str">
        <f>IF($D320="","",IF(発電計画!$E$19&gt;$D320,$D320,発電計画!$E$19))</f>
        <v/>
      </c>
      <c r="F320" s="27" t="str">
        <f>IF(発電計画!$E$30="","",ROUND((発電計画!$E$30*((E320/発電計画!$E$19)^2)/1000),3))</f>
        <v/>
      </c>
      <c r="G320" s="28">
        <f t="shared" si="67"/>
        <v>0.05</v>
      </c>
      <c r="H320" s="27" t="str">
        <f>IF(発電計画!$E$31="","",ROUND((発電計画!$E$31*((E320/発電計画!$E$19)^2)/200),3))</f>
        <v/>
      </c>
      <c r="I320" s="27" t="str">
        <f>IF(発電計画!$E$32="","",ROUND((発電計画!$E$32*((E320/発電計画!$E$19)^2)/1000),3))</f>
        <v/>
      </c>
      <c r="J320" s="28">
        <f t="shared" si="68"/>
        <v>0.5</v>
      </c>
      <c r="K320" s="27">
        <f t="shared" si="65"/>
        <v>0.55000000000000004</v>
      </c>
      <c r="L320" s="27">
        <f>発電計画!$E$15-$K$29</f>
        <v>-0.55000000000000004</v>
      </c>
      <c r="M320" s="27" t="str">
        <f>IF(発電計画!$E$19="","",9.8*発電計画!$E$19*$L320)</f>
        <v/>
      </c>
      <c r="N320" s="27" t="str">
        <f>IF(発電計画!$E$20="","",9.8*発電計画!$E$20*$L320)</f>
        <v/>
      </c>
      <c r="O320" s="206" t="str">
        <f>IF(AND($E320="",発電計画!$E$19=""),"",$E320/発電計画!$E$19)</f>
        <v/>
      </c>
      <c r="P320" s="331" t="str" cm="1">
        <f t="array" ref="P320">IF($O320="","",発電計画!$E$27*_xlfn.IFS($O320&gt;=相対合成効率!$C$14,相対合成効率!$F$14,$O320&gt;=相対合成効率!$C$15,相対合成効率!$F$15,$O320&gt;=相対合成効率!$C$16,相対合成効率!$F$16,TRUE,相対合成効率!$F$17))</f>
        <v/>
      </c>
      <c r="Q320" s="224" t="str">
        <f>IF($O320="","",IF($O320&lt;=発電計画!$E$28,0,9.8*$E320*$L320*$P320))</f>
        <v/>
      </c>
      <c r="R320" s="224" t="str">
        <f t="shared" si="66"/>
        <v/>
      </c>
      <c r="S320" s="207" t="str">
        <f>IF(D320="","",(D320*B320+SUM($D321:D$393))/(D320*365))</f>
        <v/>
      </c>
      <c r="T320" s="208"/>
    </row>
    <row r="321" spans="2:20">
      <c r="B321" s="80">
        <v>293</v>
      </c>
      <c r="C321" s="189" t="str">
        <f>流量データ!$R303</f>
        <v/>
      </c>
      <c r="D321" s="189" t="str">
        <f>IF(AND($C321="",発電計画!$E$33=""),"",MAX(0,$C321-発電計画!$E$33))</f>
        <v/>
      </c>
      <c r="E321" s="189" t="str">
        <f>IF($D321="","",IF(発電計画!$E$19&gt;$D321,$D321,発電計画!$E$19))</f>
        <v/>
      </c>
      <c r="F321" s="27" t="str">
        <f>IF(発電計画!$E$30="","",ROUND((発電計画!$E$30*((E321/発電計画!$E$19)^2)/1000),3))</f>
        <v/>
      </c>
      <c r="G321" s="28">
        <f t="shared" si="67"/>
        <v>0.05</v>
      </c>
      <c r="H321" s="27" t="str">
        <f>IF(発電計画!$E$31="","",ROUND((発電計画!$E$31*((E321/発電計画!$E$19)^2)/200),3))</f>
        <v/>
      </c>
      <c r="I321" s="27" t="str">
        <f>IF(発電計画!$E$32="","",ROUND((発電計画!$E$32*((E321/発電計画!$E$19)^2)/1000),3))</f>
        <v/>
      </c>
      <c r="J321" s="28">
        <f t="shared" si="68"/>
        <v>0.5</v>
      </c>
      <c r="K321" s="27">
        <f t="shared" si="65"/>
        <v>0.55000000000000004</v>
      </c>
      <c r="L321" s="27">
        <f>発電計画!$E$15-$K$29</f>
        <v>-0.55000000000000004</v>
      </c>
      <c r="M321" s="27" t="str">
        <f>IF(発電計画!$E$19="","",9.8*発電計画!$E$19*$L321)</f>
        <v/>
      </c>
      <c r="N321" s="27" t="str">
        <f>IF(発電計画!$E$20="","",9.8*発電計画!$E$20*$L321)</f>
        <v/>
      </c>
      <c r="O321" s="206" t="str">
        <f>IF(AND($E321="",発電計画!$E$19=""),"",$E321/発電計画!$E$19)</f>
        <v/>
      </c>
      <c r="P321" s="331" t="str" cm="1">
        <f t="array" ref="P321">IF($O321="","",発電計画!$E$27*_xlfn.IFS($O321&gt;=相対合成効率!$C$14,相対合成効率!$F$14,$O321&gt;=相対合成効率!$C$15,相対合成効率!$F$15,$O321&gt;=相対合成効率!$C$16,相対合成効率!$F$16,TRUE,相対合成効率!$F$17))</f>
        <v/>
      </c>
      <c r="Q321" s="224" t="str">
        <f>IF($O321="","",IF($O321&lt;=発電計画!$E$28,0,9.8*$E321*$L321*$P321))</f>
        <v/>
      </c>
      <c r="R321" s="224" t="str">
        <f t="shared" si="66"/>
        <v/>
      </c>
      <c r="S321" s="207" t="str">
        <f>IF(D321="","",(D321*B321+SUM($D322:D$393))/(D321*365))</f>
        <v/>
      </c>
      <c r="T321" s="208"/>
    </row>
    <row r="322" spans="2:20">
      <c r="B322" s="80">
        <v>294</v>
      </c>
      <c r="C322" s="189" t="str">
        <f>流量データ!$R304</f>
        <v/>
      </c>
      <c r="D322" s="189" t="str">
        <f>IF(AND($C322="",発電計画!$E$33=""),"",MAX(0,$C322-発電計画!$E$33))</f>
        <v/>
      </c>
      <c r="E322" s="189" t="str">
        <f>IF($D322="","",IF(発電計画!$E$19&gt;$D322,$D322,発電計画!$E$19))</f>
        <v/>
      </c>
      <c r="F322" s="27" t="str">
        <f>IF(発電計画!$E$30="","",ROUND((発電計画!$E$30*((E322/発電計画!$E$19)^2)/1000),3))</f>
        <v/>
      </c>
      <c r="G322" s="28">
        <f t="shared" si="67"/>
        <v>0.05</v>
      </c>
      <c r="H322" s="27" t="str">
        <f>IF(発電計画!$E$31="","",ROUND((発電計画!$E$31*((E322/発電計画!$E$19)^2)/200),3))</f>
        <v/>
      </c>
      <c r="I322" s="27" t="str">
        <f>IF(発電計画!$E$32="","",ROUND((発電計画!$E$32*((E322/発電計画!$E$19)^2)/1000),3))</f>
        <v/>
      </c>
      <c r="J322" s="28">
        <f t="shared" si="68"/>
        <v>0.5</v>
      </c>
      <c r="K322" s="27">
        <f t="shared" si="65"/>
        <v>0.55000000000000004</v>
      </c>
      <c r="L322" s="27">
        <f>発電計画!$E$15-$K$29</f>
        <v>-0.55000000000000004</v>
      </c>
      <c r="M322" s="27" t="str">
        <f>IF(発電計画!$E$19="","",9.8*発電計画!$E$19*$L322)</f>
        <v/>
      </c>
      <c r="N322" s="27" t="str">
        <f>IF(発電計画!$E$20="","",9.8*発電計画!$E$20*$L322)</f>
        <v/>
      </c>
      <c r="O322" s="206" t="str">
        <f>IF(AND($E322="",発電計画!$E$19=""),"",$E322/発電計画!$E$19)</f>
        <v/>
      </c>
      <c r="P322" s="331" t="str" cm="1">
        <f t="array" ref="P322">IF($O322="","",発電計画!$E$27*_xlfn.IFS($O322&gt;=相対合成効率!$C$14,相対合成効率!$F$14,$O322&gt;=相対合成効率!$C$15,相対合成効率!$F$15,$O322&gt;=相対合成効率!$C$16,相対合成効率!$F$16,TRUE,相対合成効率!$F$17))</f>
        <v/>
      </c>
      <c r="Q322" s="224" t="str">
        <f>IF($O322="","",IF($O322&lt;=発電計画!$E$28,0,9.8*$E322*$L322*$P322))</f>
        <v/>
      </c>
      <c r="R322" s="224" t="str">
        <f t="shared" si="66"/>
        <v/>
      </c>
      <c r="S322" s="207" t="str">
        <f>IF(D322="","",(D322*B322+SUM($D323:D$393))/(D322*365))</f>
        <v/>
      </c>
      <c r="T322" s="208"/>
    </row>
    <row r="323" spans="2:20">
      <c r="B323" s="80">
        <v>295</v>
      </c>
      <c r="C323" s="189" t="str">
        <f>流量データ!$R305</f>
        <v/>
      </c>
      <c r="D323" s="189" t="str">
        <f>IF(AND($C323="",発電計画!$E$33=""),"",MAX(0,$C323-発電計画!$E$33))</f>
        <v/>
      </c>
      <c r="E323" s="189" t="str">
        <f>IF($D323="","",IF(発電計画!$E$19&gt;$D323,$D323,発電計画!$E$19))</f>
        <v/>
      </c>
      <c r="F323" s="27" t="str">
        <f>IF(発電計画!$E$30="","",ROUND((発電計画!$E$30*((E323/発電計画!$E$19)^2)/1000),3))</f>
        <v/>
      </c>
      <c r="G323" s="28">
        <f t="shared" si="67"/>
        <v>0.05</v>
      </c>
      <c r="H323" s="27" t="str">
        <f>IF(発電計画!$E$31="","",ROUND((発電計画!$E$31*((E323/発電計画!$E$19)^2)/200),3))</f>
        <v/>
      </c>
      <c r="I323" s="27" t="str">
        <f>IF(発電計画!$E$32="","",ROUND((発電計画!$E$32*((E323/発電計画!$E$19)^2)/1000),3))</f>
        <v/>
      </c>
      <c r="J323" s="28">
        <f t="shared" si="68"/>
        <v>0.5</v>
      </c>
      <c r="K323" s="27">
        <f t="shared" si="65"/>
        <v>0.55000000000000004</v>
      </c>
      <c r="L323" s="27">
        <f>発電計画!$E$15-$K$29</f>
        <v>-0.55000000000000004</v>
      </c>
      <c r="M323" s="27" t="str">
        <f>IF(発電計画!$E$19="","",9.8*発電計画!$E$19*$L323)</f>
        <v/>
      </c>
      <c r="N323" s="27" t="str">
        <f>IF(発電計画!$E$20="","",9.8*発電計画!$E$20*$L323)</f>
        <v/>
      </c>
      <c r="O323" s="206" t="str">
        <f>IF(AND($E323="",発電計画!$E$19=""),"",$E323/発電計画!$E$19)</f>
        <v/>
      </c>
      <c r="P323" s="331" t="str" cm="1">
        <f t="array" ref="P323">IF($O323="","",発電計画!$E$27*_xlfn.IFS($O323&gt;=相対合成効率!$C$14,相対合成効率!$F$14,$O323&gt;=相対合成効率!$C$15,相対合成効率!$F$15,$O323&gt;=相対合成効率!$C$16,相対合成効率!$F$16,TRUE,相対合成効率!$F$17))</f>
        <v/>
      </c>
      <c r="Q323" s="224" t="str">
        <f>IF($O323="","",IF($O323&lt;=発電計画!$E$28,0,9.8*$E323*$L323*$P323))</f>
        <v/>
      </c>
      <c r="R323" s="224" t="str">
        <f t="shared" si="66"/>
        <v/>
      </c>
      <c r="S323" s="207" t="str">
        <f>IF(D323="","",(D323*B323+SUM($D324:D$393))/(D323*365))</f>
        <v/>
      </c>
      <c r="T323" s="208"/>
    </row>
    <row r="324" spans="2:20">
      <c r="B324" s="80">
        <v>296</v>
      </c>
      <c r="C324" s="189" t="str">
        <f>流量データ!$R306</f>
        <v/>
      </c>
      <c r="D324" s="189" t="str">
        <f>IF(AND($C324="",発電計画!$E$33=""),"",MAX(0,$C324-発電計画!$E$33))</f>
        <v/>
      </c>
      <c r="E324" s="189" t="str">
        <f>IF($D324="","",IF(発電計画!$E$19&gt;$D324,$D324,発電計画!$E$19))</f>
        <v/>
      </c>
      <c r="F324" s="27" t="str">
        <f>IF(発電計画!$E$30="","",ROUND((発電計画!$E$30*((E324/発電計画!$E$19)^2)/1000),3))</f>
        <v/>
      </c>
      <c r="G324" s="28">
        <f t="shared" si="67"/>
        <v>0.05</v>
      </c>
      <c r="H324" s="27" t="str">
        <f>IF(発電計画!$E$31="","",ROUND((発電計画!$E$31*((E324/発電計画!$E$19)^2)/200),3))</f>
        <v/>
      </c>
      <c r="I324" s="27" t="str">
        <f>IF(発電計画!$E$32="","",ROUND((発電計画!$E$32*((E324/発電計画!$E$19)^2)/1000),3))</f>
        <v/>
      </c>
      <c r="J324" s="28">
        <f t="shared" si="68"/>
        <v>0.5</v>
      </c>
      <c r="K324" s="27">
        <f t="shared" si="65"/>
        <v>0.55000000000000004</v>
      </c>
      <c r="L324" s="27">
        <f>発電計画!$E$15-$K$29</f>
        <v>-0.55000000000000004</v>
      </c>
      <c r="M324" s="27" t="str">
        <f>IF(発電計画!$E$19="","",9.8*発電計画!$E$19*$L324)</f>
        <v/>
      </c>
      <c r="N324" s="27" t="str">
        <f>IF(発電計画!$E$20="","",9.8*発電計画!$E$20*$L324)</f>
        <v/>
      </c>
      <c r="O324" s="206" t="str">
        <f>IF(AND($E324="",発電計画!$E$19=""),"",$E324/発電計画!$E$19)</f>
        <v/>
      </c>
      <c r="P324" s="331" t="str" cm="1">
        <f t="array" ref="P324">IF($O324="","",発電計画!$E$27*_xlfn.IFS($O324&gt;=相対合成効率!$C$14,相対合成効率!$F$14,$O324&gt;=相対合成効率!$C$15,相対合成効率!$F$15,$O324&gt;=相対合成効率!$C$16,相対合成効率!$F$16,TRUE,相対合成効率!$F$17))</f>
        <v/>
      </c>
      <c r="Q324" s="224" t="str">
        <f>IF($O324="","",IF($O324&lt;=発電計画!$E$28,0,9.8*$E324*$L324*$P324))</f>
        <v/>
      </c>
      <c r="R324" s="224" t="str">
        <f t="shared" si="66"/>
        <v/>
      </c>
      <c r="S324" s="207" t="str">
        <f>IF(D324="","",(D324*B324+SUM($D325:D$393))/(D324*365))</f>
        <v/>
      </c>
      <c r="T324" s="208"/>
    </row>
    <row r="325" spans="2:20">
      <c r="B325" s="80">
        <v>297</v>
      </c>
      <c r="C325" s="189" t="str">
        <f>流量データ!$R307</f>
        <v/>
      </c>
      <c r="D325" s="189" t="str">
        <f>IF(AND($C325="",発電計画!$E$33=""),"",MAX(0,$C325-発電計画!$E$33))</f>
        <v/>
      </c>
      <c r="E325" s="189" t="str">
        <f>IF($D325="","",IF(発電計画!$E$19&gt;$D325,$D325,発電計画!$E$19))</f>
        <v/>
      </c>
      <c r="F325" s="27" t="str">
        <f>IF(発電計画!$E$30="","",ROUND((発電計画!$E$30*((E325/発電計画!$E$19)^2)/1000),3))</f>
        <v/>
      </c>
      <c r="G325" s="28">
        <f t="shared" si="67"/>
        <v>0.05</v>
      </c>
      <c r="H325" s="27" t="str">
        <f>IF(発電計画!$E$31="","",ROUND((発電計画!$E$31*((E325/発電計画!$E$19)^2)/200),3))</f>
        <v/>
      </c>
      <c r="I325" s="27" t="str">
        <f>IF(発電計画!$E$32="","",ROUND((発電計画!$E$32*((E325/発電計画!$E$19)^2)/1000),3))</f>
        <v/>
      </c>
      <c r="J325" s="28">
        <f t="shared" si="68"/>
        <v>0.5</v>
      </c>
      <c r="K325" s="27">
        <f t="shared" si="65"/>
        <v>0.55000000000000004</v>
      </c>
      <c r="L325" s="27">
        <f>発電計画!$E$15-$K$29</f>
        <v>-0.55000000000000004</v>
      </c>
      <c r="M325" s="27" t="str">
        <f>IF(発電計画!$E$19="","",9.8*発電計画!$E$19*$L325)</f>
        <v/>
      </c>
      <c r="N325" s="27" t="str">
        <f>IF(発電計画!$E$20="","",9.8*発電計画!$E$20*$L325)</f>
        <v/>
      </c>
      <c r="O325" s="206" t="str">
        <f>IF(AND($E325="",発電計画!$E$19=""),"",$E325/発電計画!$E$19)</f>
        <v/>
      </c>
      <c r="P325" s="331" t="str" cm="1">
        <f t="array" ref="P325">IF($O325="","",発電計画!$E$27*_xlfn.IFS($O325&gt;=相対合成効率!$C$14,相対合成効率!$F$14,$O325&gt;=相対合成効率!$C$15,相対合成効率!$F$15,$O325&gt;=相対合成効率!$C$16,相対合成効率!$F$16,TRUE,相対合成効率!$F$17))</f>
        <v/>
      </c>
      <c r="Q325" s="224" t="str">
        <f>IF($O325="","",IF($O325&lt;=発電計画!$E$28,0,9.8*$E325*$L325*$P325))</f>
        <v/>
      </c>
      <c r="R325" s="224" t="str">
        <f t="shared" si="66"/>
        <v/>
      </c>
      <c r="S325" s="207" t="str">
        <f>IF(D325="","",(D325*B325+SUM($D326:D$393))/(D325*365))</f>
        <v/>
      </c>
      <c r="T325" s="208"/>
    </row>
    <row r="326" spans="2:20">
      <c r="B326" s="80">
        <v>298</v>
      </c>
      <c r="C326" s="189" t="str">
        <f>流量データ!$R308</f>
        <v/>
      </c>
      <c r="D326" s="189" t="str">
        <f>IF(AND($C326="",発電計画!$E$33=""),"",MAX(0,$C326-発電計画!$E$33))</f>
        <v/>
      </c>
      <c r="E326" s="189" t="str">
        <f>IF($D326="","",IF(発電計画!$E$19&gt;$D326,$D326,発電計画!$E$19))</f>
        <v/>
      </c>
      <c r="F326" s="27" t="str">
        <f>IF(発電計画!$E$30="","",ROUND((発電計画!$E$30*((E326/発電計画!$E$19)^2)/1000),3))</f>
        <v/>
      </c>
      <c r="G326" s="28">
        <f t="shared" si="67"/>
        <v>0.05</v>
      </c>
      <c r="H326" s="27" t="str">
        <f>IF(発電計画!$E$31="","",ROUND((発電計画!$E$31*((E326/発電計画!$E$19)^2)/200),3))</f>
        <v/>
      </c>
      <c r="I326" s="27" t="str">
        <f>IF(発電計画!$E$32="","",ROUND((発電計画!$E$32*((E326/発電計画!$E$19)^2)/1000),3))</f>
        <v/>
      </c>
      <c r="J326" s="28">
        <f t="shared" si="68"/>
        <v>0.5</v>
      </c>
      <c r="K326" s="27">
        <f t="shared" si="65"/>
        <v>0.55000000000000004</v>
      </c>
      <c r="L326" s="27">
        <f>発電計画!$E$15-$K$29</f>
        <v>-0.55000000000000004</v>
      </c>
      <c r="M326" s="27" t="str">
        <f>IF(発電計画!$E$19="","",9.8*発電計画!$E$19*$L326)</f>
        <v/>
      </c>
      <c r="N326" s="27" t="str">
        <f>IF(発電計画!$E$20="","",9.8*発電計画!$E$20*$L326)</f>
        <v/>
      </c>
      <c r="O326" s="206" t="str">
        <f>IF(AND($E326="",発電計画!$E$19=""),"",$E326/発電計画!$E$19)</f>
        <v/>
      </c>
      <c r="P326" s="331" t="str" cm="1">
        <f t="array" ref="P326">IF($O326="","",発電計画!$E$27*_xlfn.IFS($O326&gt;=相対合成効率!$C$14,相対合成効率!$F$14,$O326&gt;=相対合成効率!$C$15,相対合成効率!$F$15,$O326&gt;=相対合成効率!$C$16,相対合成効率!$F$16,TRUE,相対合成効率!$F$17))</f>
        <v/>
      </c>
      <c r="Q326" s="224" t="str">
        <f>IF($O326="","",IF($O326&lt;=発電計画!$E$28,0,9.8*$E326*$L326*$P326))</f>
        <v/>
      </c>
      <c r="R326" s="224" t="str">
        <f t="shared" si="66"/>
        <v/>
      </c>
      <c r="S326" s="207" t="str">
        <f>IF(D326="","",(D326*B326+SUM($D327:D$393))/(D326*365))</f>
        <v/>
      </c>
      <c r="T326" s="208"/>
    </row>
    <row r="327" spans="2:20">
      <c r="B327" s="80">
        <v>299</v>
      </c>
      <c r="C327" s="189" t="str">
        <f>流量データ!$R309</f>
        <v/>
      </c>
      <c r="D327" s="189" t="str">
        <f>IF(AND($C327="",発電計画!$E$33=""),"",MAX(0,$C327-発電計画!$E$33))</f>
        <v/>
      </c>
      <c r="E327" s="189" t="str">
        <f>IF($D327="","",IF(発電計画!$E$19&gt;$D327,$D327,発電計画!$E$19))</f>
        <v/>
      </c>
      <c r="F327" s="27" t="str">
        <f>IF(発電計画!$E$30="","",ROUND((発電計画!$E$30*((E327/発電計画!$E$19)^2)/1000),3))</f>
        <v/>
      </c>
      <c r="G327" s="28">
        <f t="shared" si="67"/>
        <v>0.05</v>
      </c>
      <c r="H327" s="27" t="str">
        <f>IF(発電計画!$E$31="","",ROUND((発電計画!$E$31*((E327/発電計画!$E$19)^2)/200),3))</f>
        <v/>
      </c>
      <c r="I327" s="27" t="str">
        <f>IF(発電計画!$E$32="","",ROUND((発電計画!$E$32*((E327/発電計画!$E$19)^2)/1000),3))</f>
        <v/>
      </c>
      <c r="J327" s="28">
        <f t="shared" si="68"/>
        <v>0.5</v>
      </c>
      <c r="K327" s="27">
        <f t="shared" si="65"/>
        <v>0.55000000000000004</v>
      </c>
      <c r="L327" s="27">
        <f>発電計画!$E$15-$K$29</f>
        <v>-0.55000000000000004</v>
      </c>
      <c r="M327" s="27" t="str">
        <f>IF(発電計画!$E$19="","",9.8*発電計画!$E$19*$L327)</f>
        <v/>
      </c>
      <c r="N327" s="27" t="str">
        <f>IF(発電計画!$E$20="","",9.8*発電計画!$E$20*$L327)</f>
        <v/>
      </c>
      <c r="O327" s="206" t="str">
        <f>IF(AND($E327="",発電計画!$E$19=""),"",$E327/発電計画!$E$19)</f>
        <v/>
      </c>
      <c r="P327" s="331" t="str" cm="1">
        <f t="array" ref="P327">IF($O327="","",発電計画!$E$27*_xlfn.IFS($O327&gt;=相対合成効率!$C$14,相対合成効率!$F$14,$O327&gt;=相対合成効率!$C$15,相対合成効率!$F$15,$O327&gt;=相対合成効率!$C$16,相対合成効率!$F$16,TRUE,相対合成効率!$F$17))</f>
        <v/>
      </c>
      <c r="Q327" s="224" t="str">
        <f>IF($O327="","",IF($O327&lt;=発電計画!$E$28,0,9.8*$E327*$L327*$P327))</f>
        <v/>
      </c>
      <c r="R327" s="224" t="str">
        <f t="shared" si="66"/>
        <v/>
      </c>
      <c r="S327" s="207" t="str">
        <f>IF(D327="","",(D327*B327+SUM($D328:D$393))/(D327*365))</f>
        <v/>
      </c>
      <c r="T327" s="208"/>
    </row>
    <row r="328" spans="2:20">
      <c r="B328" s="80">
        <v>300</v>
      </c>
      <c r="C328" s="189" t="str">
        <f>流量データ!$R310</f>
        <v/>
      </c>
      <c r="D328" s="189" t="str">
        <f>IF(AND($C328="",発電計画!$E$33=""),"",MAX(0,$C328-発電計画!$E$33))</f>
        <v/>
      </c>
      <c r="E328" s="189" t="str">
        <f>IF($D328="","",IF(発電計画!$E$19&gt;$D328,$D328,発電計画!$E$19))</f>
        <v/>
      </c>
      <c r="F328" s="27" t="str">
        <f>IF(発電計画!$E$30="","",ROUND((発電計画!$E$30*((E328/発電計画!$E$19)^2)/1000),3))</f>
        <v/>
      </c>
      <c r="G328" s="28">
        <f t="shared" si="67"/>
        <v>0.05</v>
      </c>
      <c r="H328" s="27" t="str">
        <f>IF(発電計画!$E$31="","",ROUND((発電計画!$E$31*((E328/発電計画!$E$19)^2)/200),3))</f>
        <v/>
      </c>
      <c r="I328" s="27" t="str">
        <f>IF(発電計画!$E$32="","",ROUND((発電計画!$E$32*((E328/発電計画!$E$19)^2)/1000),3))</f>
        <v/>
      </c>
      <c r="J328" s="28">
        <f t="shared" si="68"/>
        <v>0.5</v>
      </c>
      <c r="K328" s="27">
        <f t="shared" si="65"/>
        <v>0.55000000000000004</v>
      </c>
      <c r="L328" s="27">
        <f>発電計画!$E$15-$K$29</f>
        <v>-0.55000000000000004</v>
      </c>
      <c r="M328" s="27" t="str">
        <f>IF(発電計画!$E$19="","",9.8*発電計画!$E$19*$L328)</f>
        <v/>
      </c>
      <c r="N328" s="27" t="str">
        <f>IF(発電計画!$E$20="","",9.8*発電計画!$E$20*$L328)</f>
        <v/>
      </c>
      <c r="O328" s="206" t="str">
        <f>IF(AND($E328="",発電計画!$E$19=""),"",$E328/発電計画!$E$19)</f>
        <v/>
      </c>
      <c r="P328" s="331" t="str" cm="1">
        <f t="array" ref="P328">IF($O328="","",発電計画!$E$27*_xlfn.IFS($O328&gt;=相対合成効率!$C$14,相対合成効率!$F$14,$O328&gt;=相対合成効率!$C$15,相対合成効率!$F$15,$O328&gt;=相対合成効率!$C$16,相対合成効率!$F$16,TRUE,相対合成効率!$F$17))</f>
        <v/>
      </c>
      <c r="Q328" s="224" t="str">
        <f>IF($O328="","",IF($O328&lt;=発電計画!$E$28,0,9.8*$E328*$L328*$P328))</f>
        <v/>
      </c>
      <c r="R328" s="224" t="str">
        <f t="shared" si="66"/>
        <v/>
      </c>
      <c r="S328" s="207" t="str">
        <f>IF(D328="","",(D328*B328+SUM($D329:D$393))/(D328*365))</f>
        <v/>
      </c>
      <c r="T328" s="208"/>
    </row>
    <row r="329" spans="2:20">
      <c r="B329" s="80">
        <v>301</v>
      </c>
      <c r="C329" s="189" t="str">
        <f>流量データ!$R311</f>
        <v/>
      </c>
      <c r="D329" s="189" t="str">
        <f>IF(AND($C329="",発電計画!$E$33=""),"",MAX(0,$C329-発電計画!$E$33))</f>
        <v/>
      </c>
      <c r="E329" s="189" t="str">
        <f>IF($D329="","",IF(発電計画!$E$19&gt;$D329,$D329,発電計画!$E$19))</f>
        <v/>
      </c>
      <c r="F329" s="27" t="str">
        <f>IF(発電計画!$E$30="","",ROUND((発電計画!$E$30*((E329/発電計画!$E$19)^2)/1000),3))</f>
        <v/>
      </c>
      <c r="G329" s="28">
        <f t="shared" si="67"/>
        <v>0.05</v>
      </c>
      <c r="H329" s="27" t="str">
        <f>IF(発電計画!$E$31="","",ROUND((発電計画!$E$31*((E329/発電計画!$E$19)^2)/200),3))</f>
        <v/>
      </c>
      <c r="I329" s="27" t="str">
        <f>IF(発電計画!$E$32="","",ROUND((発電計画!$E$32*((E329/発電計画!$E$19)^2)/1000),3))</f>
        <v/>
      </c>
      <c r="J329" s="28">
        <f t="shared" si="68"/>
        <v>0.5</v>
      </c>
      <c r="K329" s="27">
        <f t="shared" si="65"/>
        <v>0.55000000000000004</v>
      </c>
      <c r="L329" s="27">
        <f>発電計画!$E$15-$K$29</f>
        <v>-0.55000000000000004</v>
      </c>
      <c r="M329" s="27" t="str">
        <f>IF(発電計画!$E$19="","",9.8*発電計画!$E$19*$L329)</f>
        <v/>
      </c>
      <c r="N329" s="27" t="str">
        <f>IF(発電計画!$E$20="","",9.8*発電計画!$E$20*$L329)</f>
        <v/>
      </c>
      <c r="O329" s="206" t="str">
        <f>IF(AND($E329="",発電計画!$E$19=""),"",$E329/発電計画!$E$19)</f>
        <v/>
      </c>
      <c r="P329" s="331" t="str" cm="1">
        <f t="array" ref="P329">IF($O329="","",発電計画!$E$27*_xlfn.IFS($O329&gt;=相対合成効率!$C$14,相対合成効率!$F$14,$O329&gt;=相対合成効率!$C$15,相対合成効率!$F$15,$O329&gt;=相対合成効率!$C$16,相対合成効率!$F$16,TRUE,相対合成効率!$F$17))</f>
        <v/>
      </c>
      <c r="Q329" s="224" t="str">
        <f>IF($O329="","",IF($O329&lt;=発電計画!$E$28,0,9.8*$E329*$L329*$P329))</f>
        <v/>
      </c>
      <c r="R329" s="224" t="str">
        <f t="shared" si="66"/>
        <v/>
      </c>
      <c r="S329" s="207" t="str">
        <f>IF(D329="","",(D329*B329+SUM($D330:D$393))/(D329*365))</f>
        <v/>
      </c>
      <c r="T329" s="208"/>
    </row>
    <row r="330" spans="2:20">
      <c r="B330" s="80">
        <v>302</v>
      </c>
      <c r="C330" s="189" t="str">
        <f>流量データ!$R312</f>
        <v/>
      </c>
      <c r="D330" s="189" t="str">
        <f>IF(AND($C330="",発電計画!$E$33=""),"",MAX(0,$C330-発電計画!$E$33))</f>
        <v/>
      </c>
      <c r="E330" s="189" t="str">
        <f>IF($D330="","",IF(発電計画!$E$19&gt;$D330,$D330,発電計画!$E$19))</f>
        <v/>
      </c>
      <c r="F330" s="27" t="str">
        <f>IF(発電計画!$E$30="","",ROUND((発電計画!$E$30*((E330/発電計画!$E$19)^2)/1000),3))</f>
        <v/>
      </c>
      <c r="G330" s="28">
        <f t="shared" si="67"/>
        <v>0.05</v>
      </c>
      <c r="H330" s="27" t="str">
        <f>IF(発電計画!$E$31="","",ROUND((発電計画!$E$31*((E330/発電計画!$E$19)^2)/200),3))</f>
        <v/>
      </c>
      <c r="I330" s="27" t="str">
        <f>IF(発電計画!$E$32="","",ROUND((発電計画!$E$32*((E330/発電計画!$E$19)^2)/1000),3))</f>
        <v/>
      </c>
      <c r="J330" s="28">
        <f t="shared" si="68"/>
        <v>0.5</v>
      </c>
      <c r="K330" s="27">
        <f t="shared" si="65"/>
        <v>0.55000000000000004</v>
      </c>
      <c r="L330" s="27">
        <f>発電計画!$E$15-$K$29</f>
        <v>-0.55000000000000004</v>
      </c>
      <c r="M330" s="27" t="str">
        <f>IF(発電計画!$E$19="","",9.8*発電計画!$E$19*$L330)</f>
        <v/>
      </c>
      <c r="N330" s="27" t="str">
        <f>IF(発電計画!$E$20="","",9.8*発電計画!$E$20*$L330)</f>
        <v/>
      </c>
      <c r="O330" s="206" t="str">
        <f>IF(AND($E330="",発電計画!$E$19=""),"",$E330/発電計画!$E$19)</f>
        <v/>
      </c>
      <c r="P330" s="331" t="str" cm="1">
        <f t="array" ref="P330">IF($O330="","",発電計画!$E$27*_xlfn.IFS($O330&gt;=相対合成効率!$C$14,相対合成効率!$F$14,$O330&gt;=相対合成効率!$C$15,相対合成効率!$F$15,$O330&gt;=相対合成効率!$C$16,相対合成効率!$F$16,TRUE,相対合成効率!$F$17))</f>
        <v/>
      </c>
      <c r="Q330" s="224" t="str">
        <f>IF($O330="","",IF($O330&lt;=発電計画!$E$28,0,9.8*$E330*$L330*$P330))</f>
        <v/>
      </c>
      <c r="R330" s="224" t="str">
        <f t="shared" si="66"/>
        <v/>
      </c>
      <c r="S330" s="207" t="str">
        <f>IF(D330="","",(D330*B330+SUM($D331:D$393))/(D330*365))</f>
        <v/>
      </c>
      <c r="T330" s="208"/>
    </row>
    <row r="331" spans="2:20">
      <c r="B331" s="80">
        <v>303</v>
      </c>
      <c r="C331" s="189" t="str">
        <f>流量データ!$R313</f>
        <v/>
      </c>
      <c r="D331" s="189" t="str">
        <f>IF(AND($C331="",発電計画!$E$33=""),"",MAX(0,$C331-発電計画!$E$33))</f>
        <v/>
      </c>
      <c r="E331" s="189" t="str">
        <f>IF($D331="","",IF(発電計画!$E$19&gt;$D331,$D331,発電計画!$E$19))</f>
        <v/>
      </c>
      <c r="F331" s="27" t="str">
        <f>IF(発電計画!$E$30="","",ROUND((発電計画!$E$30*((E331/発電計画!$E$19)^2)/1000),3))</f>
        <v/>
      </c>
      <c r="G331" s="28">
        <f t="shared" si="67"/>
        <v>0.05</v>
      </c>
      <c r="H331" s="27" t="str">
        <f>IF(発電計画!$E$31="","",ROUND((発電計画!$E$31*((E331/発電計画!$E$19)^2)/200),3))</f>
        <v/>
      </c>
      <c r="I331" s="27" t="str">
        <f>IF(発電計画!$E$32="","",ROUND((発電計画!$E$32*((E331/発電計画!$E$19)^2)/1000),3))</f>
        <v/>
      </c>
      <c r="J331" s="28">
        <f t="shared" si="68"/>
        <v>0.5</v>
      </c>
      <c r="K331" s="27">
        <f t="shared" si="65"/>
        <v>0.55000000000000004</v>
      </c>
      <c r="L331" s="27">
        <f>発電計画!$E$15-$K$29</f>
        <v>-0.55000000000000004</v>
      </c>
      <c r="M331" s="27" t="str">
        <f>IF(発電計画!$E$19="","",9.8*発電計画!$E$19*$L331)</f>
        <v/>
      </c>
      <c r="N331" s="27" t="str">
        <f>IF(発電計画!$E$20="","",9.8*発電計画!$E$20*$L331)</f>
        <v/>
      </c>
      <c r="O331" s="206" t="str">
        <f>IF(AND($E331="",発電計画!$E$19=""),"",$E331/発電計画!$E$19)</f>
        <v/>
      </c>
      <c r="P331" s="331" t="str" cm="1">
        <f t="array" ref="P331">IF($O331="","",発電計画!$E$27*_xlfn.IFS($O331&gt;=相対合成効率!$C$14,相対合成効率!$F$14,$O331&gt;=相対合成効率!$C$15,相対合成効率!$F$15,$O331&gt;=相対合成効率!$C$16,相対合成効率!$F$16,TRUE,相対合成効率!$F$17))</f>
        <v/>
      </c>
      <c r="Q331" s="224" t="str">
        <f>IF($O331="","",IF($O331&lt;=発電計画!$E$28,0,9.8*$E331*$L331*$P331))</f>
        <v/>
      </c>
      <c r="R331" s="224" t="str">
        <f t="shared" si="66"/>
        <v/>
      </c>
      <c r="S331" s="207" t="str">
        <f>IF(D331="","",(D331*B331+SUM($D332:D$393))/(D331*365))</f>
        <v/>
      </c>
      <c r="T331" s="208"/>
    </row>
    <row r="332" spans="2:20">
      <c r="B332" s="80">
        <v>304</v>
      </c>
      <c r="C332" s="189" t="str">
        <f>流量データ!$R314</f>
        <v/>
      </c>
      <c r="D332" s="189" t="str">
        <f>IF(AND($C332="",発電計画!$E$33=""),"",MAX(0,$C332-発電計画!$E$33))</f>
        <v/>
      </c>
      <c r="E332" s="189" t="str">
        <f>IF($D332="","",IF(発電計画!$E$19&gt;$D332,$D332,発電計画!$E$19))</f>
        <v/>
      </c>
      <c r="F332" s="27" t="str">
        <f>IF(発電計画!$E$30="","",ROUND((発電計画!$E$30*((E332/発電計画!$E$19)^2)/1000),3))</f>
        <v/>
      </c>
      <c r="G332" s="28">
        <f t="shared" si="67"/>
        <v>0.05</v>
      </c>
      <c r="H332" s="27" t="str">
        <f>IF(発電計画!$E$31="","",ROUND((発電計画!$E$31*((E332/発電計画!$E$19)^2)/200),3))</f>
        <v/>
      </c>
      <c r="I332" s="27" t="str">
        <f>IF(発電計画!$E$32="","",ROUND((発電計画!$E$32*((E332/発電計画!$E$19)^2)/1000),3))</f>
        <v/>
      </c>
      <c r="J332" s="28">
        <f t="shared" si="68"/>
        <v>0.5</v>
      </c>
      <c r="K332" s="27">
        <f t="shared" si="65"/>
        <v>0.55000000000000004</v>
      </c>
      <c r="L332" s="27">
        <f>発電計画!$E$15-$K$29</f>
        <v>-0.55000000000000004</v>
      </c>
      <c r="M332" s="27" t="str">
        <f>IF(発電計画!$E$19="","",9.8*発電計画!$E$19*$L332)</f>
        <v/>
      </c>
      <c r="N332" s="27" t="str">
        <f>IF(発電計画!$E$20="","",9.8*発電計画!$E$20*$L332)</f>
        <v/>
      </c>
      <c r="O332" s="206" t="str">
        <f>IF(AND($E332="",発電計画!$E$19=""),"",$E332/発電計画!$E$19)</f>
        <v/>
      </c>
      <c r="P332" s="331" t="str" cm="1">
        <f t="array" ref="P332">IF($O332="","",発電計画!$E$27*_xlfn.IFS($O332&gt;=相対合成効率!$C$14,相対合成効率!$F$14,$O332&gt;=相対合成効率!$C$15,相対合成効率!$F$15,$O332&gt;=相対合成効率!$C$16,相対合成効率!$F$16,TRUE,相対合成効率!$F$17))</f>
        <v/>
      </c>
      <c r="Q332" s="224" t="str">
        <f>IF($O332="","",IF($O332&lt;=発電計画!$E$28,0,9.8*$E332*$L332*$P332))</f>
        <v/>
      </c>
      <c r="R332" s="224" t="str">
        <f t="shared" si="66"/>
        <v/>
      </c>
      <c r="S332" s="207" t="str">
        <f>IF(D332="","",(D332*B332+SUM($D333:D$393))/(D332*365))</f>
        <v/>
      </c>
      <c r="T332" s="208"/>
    </row>
    <row r="333" spans="2:20">
      <c r="B333" s="80">
        <v>305</v>
      </c>
      <c r="C333" s="189" t="str">
        <f>流量データ!$R315</f>
        <v/>
      </c>
      <c r="D333" s="189" t="str">
        <f>IF(AND($C333="",発電計画!$E$33=""),"",MAX(0,$C333-発電計画!$E$33))</f>
        <v/>
      </c>
      <c r="E333" s="189" t="str">
        <f>IF($D333="","",IF(発電計画!$E$19&gt;$D333,$D333,発電計画!$E$19))</f>
        <v/>
      </c>
      <c r="F333" s="27" t="str">
        <f>IF(発電計画!$E$30="","",ROUND((発電計画!$E$30*((E333/発電計画!$E$19)^2)/1000),3))</f>
        <v/>
      </c>
      <c r="G333" s="28">
        <f t="shared" si="67"/>
        <v>0.05</v>
      </c>
      <c r="H333" s="27" t="str">
        <f>IF(発電計画!$E$31="","",ROUND((発電計画!$E$31*((E333/発電計画!$E$19)^2)/200),3))</f>
        <v/>
      </c>
      <c r="I333" s="27" t="str">
        <f>IF(発電計画!$E$32="","",ROUND((発電計画!$E$32*((E333/発電計画!$E$19)^2)/1000),3))</f>
        <v/>
      </c>
      <c r="J333" s="28">
        <f t="shared" si="68"/>
        <v>0.5</v>
      </c>
      <c r="K333" s="27">
        <f t="shared" si="65"/>
        <v>0.55000000000000004</v>
      </c>
      <c r="L333" s="27">
        <f>発電計画!$E$15-$K$29</f>
        <v>-0.55000000000000004</v>
      </c>
      <c r="M333" s="27" t="str">
        <f>IF(発電計画!$E$19="","",9.8*発電計画!$E$19*$L333)</f>
        <v/>
      </c>
      <c r="N333" s="27" t="str">
        <f>IF(発電計画!$E$20="","",9.8*発電計画!$E$20*$L333)</f>
        <v/>
      </c>
      <c r="O333" s="206" t="str">
        <f>IF(AND($E333="",発電計画!$E$19=""),"",$E333/発電計画!$E$19)</f>
        <v/>
      </c>
      <c r="P333" s="331" t="str" cm="1">
        <f t="array" ref="P333">IF($O333="","",発電計画!$E$27*_xlfn.IFS($O333&gt;=相対合成効率!$C$14,相対合成効率!$F$14,$O333&gt;=相対合成効率!$C$15,相対合成効率!$F$15,$O333&gt;=相対合成効率!$C$16,相対合成効率!$F$16,TRUE,相対合成効率!$F$17))</f>
        <v/>
      </c>
      <c r="Q333" s="224" t="str">
        <f>IF($O333="","",IF($O333&lt;=発電計画!$E$28,0,9.8*$E333*$L333*$P333))</f>
        <v/>
      </c>
      <c r="R333" s="224" t="str">
        <f t="shared" si="66"/>
        <v/>
      </c>
      <c r="S333" s="207" t="str">
        <f>IF(D333="","",(D333*B333+SUM($D334:D$393))/(D333*365))</f>
        <v/>
      </c>
      <c r="T333" s="208"/>
    </row>
    <row r="334" spans="2:20">
      <c r="B334" s="80">
        <v>306</v>
      </c>
      <c r="C334" s="189" t="str">
        <f>流量データ!$R316</f>
        <v/>
      </c>
      <c r="D334" s="189" t="str">
        <f>IF(AND($C334="",発電計画!$E$33=""),"",MAX(0,$C334-発電計画!$E$33))</f>
        <v/>
      </c>
      <c r="E334" s="189" t="str">
        <f>IF($D334="","",IF(発電計画!$E$19&gt;$D334,$D334,発電計画!$E$19))</f>
        <v/>
      </c>
      <c r="F334" s="27" t="str">
        <f>IF(発電計画!$E$30="","",ROUND((発電計画!$E$30*((E334/発電計画!$E$19)^2)/1000),3))</f>
        <v/>
      </c>
      <c r="G334" s="28">
        <f t="shared" si="67"/>
        <v>0.05</v>
      </c>
      <c r="H334" s="27" t="str">
        <f>IF(発電計画!$E$31="","",ROUND((発電計画!$E$31*((E334/発電計画!$E$19)^2)/200),3))</f>
        <v/>
      </c>
      <c r="I334" s="27" t="str">
        <f>IF(発電計画!$E$32="","",ROUND((発電計画!$E$32*((E334/発電計画!$E$19)^2)/1000),3))</f>
        <v/>
      </c>
      <c r="J334" s="28">
        <f t="shared" si="68"/>
        <v>0.5</v>
      </c>
      <c r="K334" s="27">
        <f t="shared" si="65"/>
        <v>0.55000000000000004</v>
      </c>
      <c r="L334" s="27">
        <f>発電計画!$E$15-$K$29</f>
        <v>-0.55000000000000004</v>
      </c>
      <c r="M334" s="27" t="str">
        <f>IF(発電計画!$E$19="","",9.8*発電計画!$E$19*$L334)</f>
        <v/>
      </c>
      <c r="N334" s="27" t="str">
        <f>IF(発電計画!$E$20="","",9.8*発電計画!$E$20*$L334)</f>
        <v/>
      </c>
      <c r="O334" s="206" t="str">
        <f>IF(AND($E334="",発電計画!$E$19=""),"",$E334/発電計画!$E$19)</f>
        <v/>
      </c>
      <c r="P334" s="331" t="str" cm="1">
        <f t="array" ref="P334">IF($O334="","",発電計画!$E$27*_xlfn.IFS($O334&gt;=相対合成効率!$C$14,相対合成効率!$F$14,$O334&gt;=相対合成効率!$C$15,相対合成効率!$F$15,$O334&gt;=相対合成効率!$C$16,相対合成効率!$F$16,TRUE,相対合成効率!$F$17))</f>
        <v/>
      </c>
      <c r="Q334" s="224" t="str">
        <f>IF($O334="","",IF($O334&lt;=発電計画!$E$28,0,9.8*$E334*$L334*$P334))</f>
        <v/>
      </c>
      <c r="R334" s="224" t="str">
        <f t="shared" si="66"/>
        <v/>
      </c>
      <c r="S334" s="207" t="str">
        <f>IF(D334="","",(D334*B334+SUM($D335:D$393))/(D334*365))</f>
        <v/>
      </c>
      <c r="T334" s="208"/>
    </row>
    <row r="335" spans="2:20">
      <c r="B335" s="80">
        <v>307</v>
      </c>
      <c r="C335" s="189" t="str">
        <f>流量データ!$R317</f>
        <v/>
      </c>
      <c r="D335" s="189" t="str">
        <f>IF(AND($C335="",発電計画!$E$33=""),"",MAX(0,$C335-発電計画!$E$33))</f>
        <v/>
      </c>
      <c r="E335" s="189" t="str">
        <f>IF($D335="","",IF(発電計画!$E$19&gt;$D335,$D335,発電計画!$E$19))</f>
        <v/>
      </c>
      <c r="F335" s="27" t="str">
        <f>IF(発電計画!$E$30="","",ROUND((発電計画!$E$30*((E335/発電計画!$E$19)^2)/1000),3))</f>
        <v/>
      </c>
      <c r="G335" s="28">
        <f t="shared" si="67"/>
        <v>0.05</v>
      </c>
      <c r="H335" s="27" t="str">
        <f>IF(発電計画!$E$31="","",ROUND((発電計画!$E$31*((E335/発電計画!$E$19)^2)/200),3))</f>
        <v/>
      </c>
      <c r="I335" s="27" t="str">
        <f>IF(発電計画!$E$32="","",ROUND((発電計画!$E$32*((E335/発電計画!$E$19)^2)/1000),3))</f>
        <v/>
      </c>
      <c r="J335" s="28">
        <f t="shared" si="68"/>
        <v>0.5</v>
      </c>
      <c r="K335" s="27">
        <f t="shared" si="65"/>
        <v>0.55000000000000004</v>
      </c>
      <c r="L335" s="27">
        <f>発電計画!$E$15-$K$29</f>
        <v>-0.55000000000000004</v>
      </c>
      <c r="M335" s="27" t="str">
        <f>IF(発電計画!$E$19="","",9.8*発電計画!$E$19*$L335)</f>
        <v/>
      </c>
      <c r="N335" s="27" t="str">
        <f>IF(発電計画!$E$20="","",9.8*発電計画!$E$20*$L335)</f>
        <v/>
      </c>
      <c r="O335" s="206" t="str">
        <f>IF(AND($E335="",発電計画!$E$19=""),"",$E335/発電計画!$E$19)</f>
        <v/>
      </c>
      <c r="P335" s="331" t="str" cm="1">
        <f t="array" ref="P335">IF($O335="","",発電計画!$E$27*_xlfn.IFS($O335&gt;=相対合成効率!$C$14,相対合成効率!$F$14,$O335&gt;=相対合成効率!$C$15,相対合成効率!$F$15,$O335&gt;=相対合成効率!$C$16,相対合成効率!$F$16,TRUE,相対合成効率!$F$17))</f>
        <v/>
      </c>
      <c r="Q335" s="224" t="str">
        <f>IF($O335="","",IF($O335&lt;=発電計画!$E$28,0,9.8*$E335*$L335*$P335))</f>
        <v/>
      </c>
      <c r="R335" s="224" t="str">
        <f t="shared" si="66"/>
        <v/>
      </c>
      <c r="S335" s="207" t="str">
        <f>IF(D335="","",(D335*B335+SUM($D336:D$393))/(D335*365))</f>
        <v/>
      </c>
      <c r="T335" s="208"/>
    </row>
    <row r="336" spans="2:20">
      <c r="B336" s="80">
        <v>308</v>
      </c>
      <c r="C336" s="189" t="str">
        <f>流量データ!$R318</f>
        <v/>
      </c>
      <c r="D336" s="189" t="str">
        <f>IF(AND($C336="",発電計画!$E$33=""),"",MAX(0,$C336-発電計画!$E$33))</f>
        <v/>
      </c>
      <c r="E336" s="189" t="str">
        <f>IF($D336="","",IF(発電計画!$E$19&gt;$D336,$D336,発電計画!$E$19))</f>
        <v/>
      </c>
      <c r="F336" s="27" t="str">
        <f>IF(発電計画!$E$30="","",ROUND((発電計画!$E$30*((E336/発電計画!$E$19)^2)/1000),3))</f>
        <v/>
      </c>
      <c r="G336" s="28">
        <f t="shared" si="67"/>
        <v>0.05</v>
      </c>
      <c r="H336" s="27" t="str">
        <f>IF(発電計画!$E$31="","",ROUND((発電計画!$E$31*((E336/発電計画!$E$19)^2)/200),3))</f>
        <v/>
      </c>
      <c r="I336" s="27" t="str">
        <f>IF(発電計画!$E$32="","",ROUND((発電計画!$E$32*((E336/発電計画!$E$19)^2)/1000),3))</f>
        <v/>
      </c>
      <c r="J336" s="28">
        <f t="shared" si="68"/>
        <v>0.5</v>
      </c>
      <c r="K336" s="27">
        <f t="shared" si="65"/>
        <v>0.55000000000000004</v>
      </c>
      <c r="L336" s="27">
        <f>発電計画!$E$15-$K$29</f>
        <v>-0.55000000000000004</v>
      </c>
      <c r="M336" s="27" t="str">
        <f>IF(発電計画!$E$19="","",9.8*発電計画!$E$19*$L336)</f>
        <v/>
      </c>
      <c r="N336" s="27" t="str">
        <f>IF(発電計画!$E$20="","",9.8*発電計画!$E$20*$L336)</f>
        <v/>
      </c>
      <c r="O336" s="206" t="str">
        <f>IF(AND($E336="",発電計画!$E$19=""),"",$E336/発電計画!$E$19)</f>
        <v/>
      </c>
      <c r="P336" s="331" t="str" cm="1">
        <f t="array" ref="P336">IF($O336="","",発電計画!$E$27*_xlfn.IFS($O336&gt;=相対合成効率!$C$14,相対合成効率!$F$14,$O336&gt;=相対合成効率!$C$15,相対合成効率!$F$15,$O336&gt;=相対合成効率!$C$16,相対合成効率!$F$16,TRUE,相対合成効率!$F$17))</f>
        <v/>
      </c>
      <c r="Q336" s="224" t="str">
        <f>IF($O336="","",IF($O336&lt;=発電計画!$E$28,0,9.8*$E336*$L336*$P336))</f>
        <v/>
      </c>
      <c r="R336" s="224" t="str">
        <f t="shared" si="66"/>
        <v/>
      </c>
      <c r="S336" s="207" t="str">
        <f>IF(D336="","",(D336*B336+SUM($D337:D$393))/(D336*365))</f>
        <v/>
      </c>
      <c r="T336" s="208"/>
    </row>
    <row r="337" spans="2:20">
      <c r="B337" s="80">
        <v>309</v>
      </c>
      <c r="C337" s="189" t="str">
        <f>流量データ!$R319</f>
        <v/>
      </c>
      <c r="D337" s="189" t="str">
        <f>IF(AND($C337="",発電計画!$E$33=""),"",MAX(0,$C337-発電計画!$E$33))</f>
        <v/>
      </c>
      <c r="E337" s="189" t="str">
        <f>IF($D337="","",IF(発電計画!$E$19&gt;$D337,$D337,発電計画!$E$19))</f>
        <v/>
      </c>
      <c r="F337" s="27" t="str">
        <f>IF(発電計画!$E$30="","",ROUND((発電計画!$E$30*((E337/発電計画!$E$19)^2)/1000),3))</f>
        <v/>
      </c>
      <c r="G337" s="28">
        <f t="shared" si="67"/>
        <v>0.05</v>
      </c>
      <c r="H337" s="27" t="str">
        <f>IF(発電計画!$E$31="","",ROUND((発電計画!$E$31*((E337/発電計画!$E$19)^2)/200),3))</f>
        <v/>
      </c>
      <c r="I337" s="27" t="str">
        <f>IF(発電計画!$E$32="","",ROUND((発電計画!$E$32*((E337/発電計画!$E$19)^2)/1000),3))</f>
        <v/>
      </c>
      <c r="J337" s="28">
        <f t="shared" si="68"/>
        <v>0.5</v>
      </c>
      <c r="K337" s="27">
        <f t="shared" si="65"/>
        <v>0.55000000000000004</v>
      </c>
      <c r="L337" s="27">
        <f>発電計画!$E$15-$K$29</f>
        <v>-0.55000000000000004</v>
      </c>
      <c r="M337" s="27" t="str">
        <f>IF(発電計画!$E$19="","",9.8*発電計画!$E$19*$L337)</f>
        <v/>
      </c>
      <c r="N337" s="27" t="str">
        <f>IF(発電計画!$E$20="","",9.8*発電計画!$E$20*$L337)</f>
        <v/>
      </c>
      <c r="O337" s="206" t="str">
        <f>IF(AND($E337="",発電計画!$E$19=""),"",$E337/発電計画!$E$19)</f>
        <v/>
      </c>
      <c r="P337" s="331" t="str" cm="1">
        <f t="array" ref="P337">IF($O337="","",発電計画!$E$27*_xlfn.IFS($O337&gt;=相対合成効率!$C$14,相対合成効率!$F$14,$O337&gt;=相対合成効率!$C$15,相対合成効率!$F$15,$O337&gt;=相対合成効率!$C$16,相対合成効率!$F$16,TRUE,相対合成効率!$F$17))</f>
        <v/>
      </c>
      <c r="Q337" s="224" t="str">
        <f>IF($O337="","",IF($O337&lt;=発電計画!$E$28,0,9.8*$E337*$L337*$P337))</f>
        <v/>
      </c>
      <c r="R337" s="224" t="str">
        <f t="shared" si="66"/>
        <v/>
      </c>
      <c r="S337" s="207" t="str">
        <f>IF(D337="","",(D337*B337+SUM($D338:D$393))/(D337*365))</f>
        <v/>
      </c>
      <c r="T337" s="208"/>
    </row>
    <row r="338" spans="2:20">
      <c r="B338" s="80">
        <v>310</v>
      </c>
      <c r="C338" s="189" t="str">
        <f>流量データ!$R320</f>
        <v/>
      </c>
      <c r="D338" s="189" t="str">
        <f>IF(AND($C338="",発電計画!$E$33=""),"",MAX(0,$C338-発電計画!$E$33))</f>
        <v/>
      </c>
      <c r="E338" s="189" t="str">
        <f>IF($D338="","",IF(発電計画!$E$19&gt;$D338,$D338,発電計画!$E$19))</f>
        <v/>
      </c>
      <c r="F338" s="27" t="str">
        <f>IF(発電計画!$E$30="","",ROUND((発電計画!$E$30*((E338/発電計画!$E$19)^2)/1000),3))</f>
        <v/>
      </c>
      <c r="G338" s="28">
        <f t="shared" si="67"/>
        <v>0.05</v>
      </c>
      <c r="H338" s="27" t="str">
        <f>IF(発電計画!$E$31="","",ROUND((発電計画!$E$31*((E338/発電計画!$E$19)^2)/200),3))</f>
        <v/>
      </c>
      <c r="I338" s="27" t="str">
        <f>IF(発電計画!$E$32="","",ROUND((発電計画!$E$32*((E338/発電計画!$E$19)^2)/1000),3))</f>
        <v/>
      </c>
      <c r="J338" s="28">
        <f t="shared" si="68"/>
        <v>0.5</v>
      </c>
      <c r="K338" s="27">
        <f t="shared" si="65"/>
        <v>0.55000000000000004</v>
      </c>
      <c r="L338" s="27">
        <f>発電計画!$E$15-$K$29</f>
        <v>-0.55000000000000004</v>
      </c>
      <c r="M338" s="27" t="str">
        <f>IF(発電計画!$E$19="","",9.8*発電計画!$E$19*$L338)</f>
        <v/>
      </c>
      <c r="N338" s="27" t="str">
        <f>IF(発電計画!$E$20="","",9.8*発電計画!$E$20*$L338)</f>
        <v/>
      </c>
      <c r="O338" s="206" t="str">
        <f>IF(AND($E338="",発電計画!$E$19=""),"",$E338/発電計画!$E$19)</f>
        <v/>
      </c>
      <c r="P338" s="331" t="str" cm="1">
        <f t="array" ref="P338">IF($O338="","",発電計画!$E$27*_xlfn.IFS($O338&gt;=相対合成効率!$C$14,相対合成効率!$F$14,$O338&gt;=相対合成効率!$C$15,相対合成効率!$F$15,$O338&gt;=相対合成効率!$C$16,相対合成効率!$F$16,TRUE,相対合成効率!$F$17))</f>
        <v/>
      </c>
      <c r="Q338" s="224" t="str">
        <f>IF($O338="","",IF($O338&lt;=発電計画!$E$28,0,9.8*$E338*$L338*$P338))</f>
        <v/>
      </c>
      <c r="R338" s="224" t="str">
        <f t="shared" si="66"/>
        <v/>
      </c>
      <c r="S338" s="207" t="str">
        <f>IF(D338="","",(D338*B338+SUM($D339:D$393))/(D338*365))</f>
        <v/>
      </c>
      <c r="T338" s="208"/>
    </row>
    <row r="339" spans="2:20">
      <c r="B339" s="80">
        <v>311</v>
      </c>
      <c r="C339" s="189" t="str">
        <f>流量データ!$R321</f>
        <v/>
      </c>
      <c r="D339" s="189" t="str">
        <f>IF(AND($C339="",発電計画!$E$33=""),"",MAX(0,$C339-発電計画!$E$33))</f>
        <v/>
      </c>
      <c r="E339" s="189" t="str">
        <f>IF($D339="","",IF(発電計画!$E$19&gt;$D339,$D339,発電計画!$E$19))</f>
        <v/>
      </c>
      <c r="F339" s="27" t="str">
        <f>IF(発電計画!$E$30="","",ROUND((発電計画!$E$30*((E339/発電計画!$E$19)^2)/1000),3))</f>
        <v/>
      </c>
      <c r="G339" s="28">
        <f t="shared" si="67"/>
        <v>0.05</v>
      </c>
      <c r="H339" s="27" t="str">
        <f>IF(発電計画!$E$31="","",ROUND((発電計画!$E$31*((E339/発電計画!$E$19)^2)/200),3))</f>
        <v/>
      </c>
      <c r="I339" s="27" t="str">
        <f>IF(発電計画!$E$32="","",ROUND((発電計画!$E$32*((E339/発電計画!$E$19)^2)/1000),3))</f>
        <v/>
      </c>
      <c r="J339" s="28">
        <f t="shared" si="68"/>
        <v>0.5</v>
      </c>
      <c r="K339" s="27">
        <f t="shared" si="65"/>
        <v>0.55000000000000004</v>
      </c>
      <c r="L339" s="27">
        <f>発電計画!$E$15-$K$29</f>
        <v>-0.55000000000000004</v>
      </c>
      <c r="M339" s="27" t="str">
        <f>IF(発電計画!$E$19="","",9.8*発電計画!$E$19*$L339)</f>
        <v/>
      </c>
      <c r="N339" s="27" t="str">
        <f>IF(発電計画!$E$20="","",9.8*発電計画!$E$20*$L339)</f>
        <v/>
      </c>
      <c r="O339" s="206" t="str">
        <f>IF(AND($E339="",発電計画!$E$19=""),"",$E339/発電計画!$E$19)</f>
        <v/>
      </c>
      <c r="P339" s="331" t="str" cm="1">
        <f t="array" ref="P339">IF($O339="","",発電計画!$E$27*_xlfn.IFS($O339&gt;=相対合成効率!$C$14,相対合成効率!$F$14,$O339&gt;=相対合成効率!$C$15,相対合成効率!$F$15,$O339&gt;=相対合成効率!$C$16,相対合成効率!$F$16,TRUE,相対合成効率!$F$17))</f>
        <v/>
      </c>
      <c r="Q339" s="224" t="str">
        <f>IF($O339="","",IF($O339&lt;=発電計画!$E$28,0,9.8*$E339*$L339*$P339))</f>
        <v/>
      </c>
      <c r="R339" s="224" t="str">
        <f t="shared" si="66"/>
        <v/>
      </c>
      <c r="S339" s="207" t="str">
        <f>IF(D339="","",(D339*B339+SUM($D340:D$393))/(D339*365))</f>
        <v/>
      </c>
      <c r="T339" s="208"/>
    </row>
    <row r="340" spans="2:20">
      <c r="B340" s="80">
        <v>312</v>
      </c>
      <c r="C340" s="189" t="str">
        <f>流量データ!$R322</f>
        <v/>
      </c>
      <c r="D340" s="189" t="str">
        <f>IF(AND($C340="",発電計画!$E$33=""),"",MAX(0,$C340-発電計画!$E$33))</f>
        <v/>
      </c>
      <c r="E340" s="189" t="str">
        <f>IF($D340="","",IF(発電計画!$E$19&gt;$D340,$D340,発電計画!$E$19))</f>
        <v/>
      </c>
      <c r="F340" s="27" t="str">
        <f>IF(発電計画!$E$30="","",ROUND((発電計画!$E$30*((E340/発電計画!$E$19)^2)/1000),3))</f>
        <v/>
      </c>
      <c r="G340" s="28">
        <f t="shared" si="67"/>
        <v>0.05</v>
      </c>
      <c r="H340" s="27" t="str">
        <f>IF(発電計画!$E$31="","",ROUND((発電計画!$E$31*((E340/発電計画!$E$19)^2)/200),3))</f>
        <v/>
      </c>
      <c r="I340" s="27" t="str">
        <f>IF(発電計画!$E$32="","",ROUND((発電計画!$E$32*((E340/発電計画!$E$19)^2)/1000),3))</f>
        <v/>
      </c>
      <c r="J340" s="28">
        <f t="shared" si="68"/>
        <v>0.5</v>
      </c>
      <c r="K340" s="27">
        <f t="shared" si="65"/>
        <v>0.55000000000000004</v>
      </c>
      <c r="L340" s="27">
        <f>発電計画!$E$15-$K$29</f>
        <v>-0.55000000000000004</v>
      </c>
      <c r="M340" s="27" t="str">
        <f>IF(発電計画!$E$19="","",9.8*発電計画!$E$19*$L340)</f>
        <v/>
      </c>
      <c r="N340" s="27" t="str">
        <f>IF(発電計画!$E$20="","",9.8*発電計画!$E$20*$L340)</f>
        <v/>
      </c>
      <c r="O340" s="206" t="str">
        <f>IF(AND($E340="",発電計画!$E$19=""),"",$E340/発電計画!$E$19)</f>
        <v/>
      </c>
      <c r="P340" s="331" t="str" cm="1">
        <f t="array" ref="P340">IF($O340="","",発電計画!$E$27*_xlfn.IFS($O340&gt;=相対合成効率!$C$14,相対合成効率!$F$14,$O340&gt;=相対合成効率!$C$15,相対合成効率!$F$15,$O340&gt;=相対合成効率!$C$16,相対合成効率!$F$16,TRUE,相対合成効率!$F$17))</f>
        <v/>
      </c>
      <c r="Q340" s="224" t="str">
        <f>IF($O340="","",IF($O340&lt;=発電計画!$E$28,0,9.8*$E340*$L340*$P340))</f>
        <v/>
      </c>
      <c r="R340" s="224" t="str">
        <f t="shared" si="66"/>
        <v/>
      </c>
      <c r="S340" s="207" t="str">
        <f>IF(D340="","",(D340*B340+SUM($D341:D$393))/(D340*365))</f>
        <v/>
      </c>
      <c r="T340" s="208"/>
    </row>
    <row r="341" spans="2:20">
      <c r="B341" s="80">
        <v>313</v>
      </c>
      <c r="C341" s="189" t="str">
        <f>流量データ!$R323</f>
        <v/>
      </c>
      <c r="D341" s="189" t="str">
        <f>IF(AND($C341="",発電計画!$E$33=""),"",MAX(0,$C341-発電計画!$E$33))</f>
        <v/>
      </c>
      <c r="E341" s="189" t="str">
        <f>IF($D341="","",IF(発電計画!$E$19&gt;$D341,$D341,発電計画!$E$19))</f>
        <v/>
      </c>
      <c r="F341" s="27" t="str">
        <f>IF(発電計画!$E$30="","",ROUND((発電計画!$E$30*((E341/発電計画!$E$19)^2)/1000),3))</f>
        <v/>
      </c>
      <c r="G341" s="28">
        <f t="shared" si="67"/>
        <v>0.05</v>
      </c>
      <c r="H341" s="27" t="str">
        <f>IF(発電計画!$E$31="","",ROUND((発電計画!$E$31*((E341/発電計画!$E$19)^2)/200),3))</f>
        <v/>
      </c>
      <c r="I341" s="27" t="str">
        <f>IF(発電計画!$E$32="","",ROUND((発電計画!$E$32*((E341/発電計画!$E$19)^2)/1000),3))</f>
        <v/>
      </c>
      <c r="J341" s="28">
        <f t="shared" si="68"/>
        <v>0.5</v>
      </c>
      <c r="K341" s="27">
        <f t="shared" si="65"/>
        <v>0.55000000000000004</v>
      </c>
      <c r="L341" s="27">
        <f>発電計画!$E$15-$K$29</f>
        <v>-0.55000000000000004</v>
      </c>
      <c r="M341" s="27" t="str">
        <f>IF(発電計画!$E$19="","",9.8*発電計画!$E$19*$L341)</f>
        <v/>
      </c>
      <c r="N341" s="27" t="str">
        <f>IF(発電計画!$E$20="","",9.8*発電計画!$E$20*$L341)</f>
        <v/>
      </c>
      <c r="O341" s="206" t="str">
        <f>IF(AND($E341="",発電計画!$E$19=""),"",$E341/発電計画!$E$19)</f>
        <v/>
      </c>
      <c r="P341" s="331" t="str" cm="1">
        <f t="array" ref="P341">IF($O341="","",発電計画!$E$27*_xlfn.IFS($O341&gt;=相対合成効率!$C$14,相対合成効率!$F$14,$O341&gt;=相対合成効率!$C$15,相対合成効率!$F$15,$O341&gt;=相対合成効率!$C$16,相対合成効率!$F$16,TRUE,相対合成効率!$F$17))</f>
        <v/>
      </c>
      <c r="Q341" s="224" t="str">
        <f>IF($O341="","",IF($O341&lt;=発電計画!$E$28,0,9.8*$E341*$L341*$P341))</f>
        <v/>
      </c>
      <c r="R341" s="224" t="str">
        <f t="shared" si="66"/>
        <v/>
      </c>
      <c r="S341" s="207" t="str">
        <f>IF(D341="","",(D341*B341+SUM($D342:D$393))/(D341*365))</f>
        <v/>
      </c>
      <c r="T341" s="208"/>
    </row>
    <row r="342" spans="2:20">
      <c r="B342" s="80">
        <v>314</v>
      </c>
      <c r="C342" s="189" t="str">
        <f>流量データ!$R324</f>
        <v/>
      </c>
      <c r="D342" s="189" t="str">
        <f>IF(AND($C342="",発電計画!$E$33=""),"",MAX(0,$C342-発電計画!$E$33))</f>
        <v/>
      </c>
      <c r="E342" s="189" t="str">
        <f>IF($D342="","",IF(発電計画!$E$19&gt;$D342,$D342,発電計画!$E$19))</f>
        <v/>
      </c>
      <c r="F342" s="27" t="str">
        <f>IF(発電計画!$E$30="","",ROUND((発電計画!$E$30*((E342/発電計画!$E$19)^2)/1000),3))</f>
        <v/>
      </c>
      <c r="G342" s="28">
        <f t="shared" si="67"/>
        <v>0.05</v>
      </c>
      <c r="H342" s="27" t="str">
        <f>IF(発電計画!$E$31="","",ROUND((発電計画!$E$31*((E342/発電計画!$E$19)^2)/200),3))</f>
        <v/>
      </c>
      <c r="I342" s="27" t="str">
        <f>IF(発電計画!$E$32="","",ROUND((発電計画!$E$32*((E342/発電計画!$E$19)^2)/1000),3))</f>
        <v/>
      </c>
      <c r="J342" s="28">
        <f t="shared" si="68"/>
        <v>0.5</v>
      </c>
      <c r="K342" s="27">
        <f t="shared" si="65"/>
        <v>0.55000000000000004</v>
      </c>
      <c r="L342" s="27">
        <f>発電計画!$E$15-$K$29</f>
        <v>-0.55000000000000004</v>
      </c>
      <c r="M342" s="27" t="str">
        <f>IF(発電計画!$E$19="","",9.8*発電計画!$E$19*$L342)</f>
        <v/>
      </c>
      <c r="N342" s="27" t="str">
        <f>IF(発電計画!$E$20="","",9.8*発電計画!$E$20*$L342)</f>
        <v/>
      </c>
      <c r="O342" s="206" t="str">
        <f>IF(AND($E342="",発電計画!$E$19=""),"",$E342/発電計画!$E$19)</f>
        <v/>
      </c>
      <c r="P342" s="331" t="str" cm="1">
        <f t="array" ref="P342">IF($O342="","",発電計画!$E$27*_xlfn.IFS($O342&gt;=相対合成効率!$C$14,相対合成効率!$F$14,$O342&gt;=相対合成効率!$C$15,相対合成効率!$F$15,$O342&gt;=相対合成効率!$C$16,相対合成効率!$F$16,TRUE,相対合成効率!$F$17))</f>
        <v/>
      </c>
      <c r="Q342" s="224" t="str">
        <f>IF($O342="","",IF($O342&lt;=発電計画!$E$28,0,9.8*$E342*$L342*$P342))</f>
        <v/>
      </c>
      <c r="R342" s="224" t="str">
        <f t="shared" si="66"/>
        <v/>
      </c>
      <c r="S342" s="207" t="str">
        <f>IF(D342="","",(D342*B342+SUM($D343:D$393))/(D342*365))</f>
        <v/>
      </c>
      <c r="T342" s="208"/>
    </row>
    <row r="343" spans="2:20">
      <c r="B343" s="80">
        <v>315</v>
      </c>
      <c r="C343" s="189" t="str">
        <f>流量データ!$R325</f>
        <v/>
      </c>
      <c r="D343" s="189" t="str">
        <f>IF(AND($C343="",発電計画!$E$33=""),"",MAX(0,$C343-発電計画!$E$33))</f>
        <v/>
      </c>
      <c r="E343" s="189" t="str">
        <f>IF($D343="","",IF(発電計画!$E$19&gt;$D343,$D343,発電計画!$E$19))</f>
        <v/>
      </c>
      <c r="F343" s="27" t="str">
        <f>IF(発電計画!$E$30="","",ROUND((発電計画!$E$30*((E343/発電計画!$E$19)^2)/1000),3))</f>
        <v/>
      </c>
      <c r="G343" s="28">
        <f t="shared" si="67"/>
        <v>0.05</v>
      </c>
      <c r="H343" s="27" t="str">
        <f>IF(発電計画!$E$31="","",ROUND((発電計画!$E$31*((E343/発電計画!$E$19)^2)/200),3))</f>
        <v/>
      </c>
      <c r="I343" s="27" t="str">
        <f>IF(発電計画!$E$32="","",ROUND((発電計画!$E$32*((E343/発電計画!$E$19)^2)/1000),3))</f>
        <v/>
      </c>
      <c r="J343" s="28">
        <f t="shared" si="68"/>
        <v>0.5</v>
      </c>
      <c r="K343" s="27">
        <f t="shared" si="65"/>
        <v>0.55000000000000004</v>
      </c>
      <c r="L343" s="27">
        <f>発電計画!$E$15-$K$29</f>
        <v>-0.55000000000000004</v>
      </c>
      <c r="M343" s="27" t="str">
        <f>IF(発電計画!$E$19="","",9.8*発電計画!$E$19*$L343)</f>
        <v/>
      </c>
      <c r="N343" s="27" t="str">
        <f>IF(発電計画!$E$20="","",9.8*発電計画!$E$20*$L343)</f>
        <v/>
      </c>
      <c r="O343" s="206" t="str">
        <f>IF(AND($E343="",発電計画!$E$19=""),"",$E343/発電計画!$E$19)</f>
        <v/>
      </c>
      <c r="P343" s="331" t="str" cm="1">
        <f t="array" ref="P343">IF($O343="","",発電計画!$E$27*_xlfn.IFS($O343&gt;=相対合成効率!$C$14,相対合成効率!$F$14,$O343&gt;=相対合成効率!$C$15,相対合成効率!$F$15,$O343&gt;=相対合成効率!$C$16,相対合成効率!$F$16,TRUE,相対合成効率!$F$17))</f>
        <v/>
      </c>
      <c r="Q343" s="224" t="str">
        <f>IF($O343="","",IF($O343&lt;=発電計画!$E$28,0,9.8*$E343*$L343*$P343))</f>
        <v/>
      </c>
      <c r="R343" s="224" t="str">
        <f t="shared" si="66"/>
        <v/>
      </c>
      <c r="S343" s="207" t="str">
        <f>IF(D343="","",(D343*B343+SUM($D344:D$393))/(D343*365))</f>
        <v/>
      </c>
      <c r="T343" s="208"/>
    </row>
    <row r="344" spans="2:20">
      <c r="B344" s="80">
        <v>316</v>
      </c>
      <c r="C344" s="189" t="str">
        <f>流量データ!$R326</f>
        <v/>
      </c>
      <c r="D344" s="189" t="str">
        <f>IF(AND($C344="",発電計画!$E$33=""),"",MAX(0,$C344-発電計画!$E$33))</f>
        <v/>
      </c>
      <c r="E344" s="189" t="str">
        <f>IF($D344="","",IF(発電計画!$E$19&gt;$D344,$D344,発電計画!$E$19))</f>
        <v/>
      </c>
      <c r="F344" s="27" t="str">
        <f>IF(発電計画!$E$30="","",ROUND((発電計画!$E$30*((E344/発電計画!$E$19)^2)/1000),3))</f>
        <v/>
      </c>
      <c r="G344" s="28">
        <f t="shared" si="67"/>
        <v>0.05</v>
      </c>
      <c r="H344" s="27" t="str">
        <f>IF(発電計画!$E$31="","",ROUND((発電計画!$E$31*((E344/発電計画!$E$19)^2)/200),3))</f>
        <v/>
      </c>
      <c r="I344" s="27" t="str">
        <f>IF(発電計画!$E$32="","",ROUND((発電計画!$E$32*((E344/発電計画!$E$19)^2)/1000),3))</f>
        <v/>
      </c>
      <c r="J344" s="28">
        <f t="shared" si="68"/>
        <v>0.5</v>
      </c>
      <c r="K344" s="27">
        <f t="shared" si="65"/>
        <v>0.55000000000000004</v>
      </c>
      <c r="L344" s="27">
        <f>発電計画!$E$15-$K$29</f>
        <v>-0.55000000000000004</v>
      </c>
      <c r="M344" s="27" t="str">
        <f>IF(発電計画!$E$19="","",9.8*発電計画!$E$19*$L344)</f>
        <v/>
      </c>
      <c r="N344" s="27" t="str">
        <f>IF(発電計画!$E$20="","",9.8*発電計画!$E$20*$L344)</f>
        <v/>
      </c>
      <c r="O344" s="206" t="str">
        <f>IF(AND($E344="",発電計画!$E$19=""),"",$E344/発電計画!$E$19)</f>
        <v/>
      </c>
      <c r="P344" s="331" t="str" cm="1">
        <f t="array" ref="P344">IF($O344="","",発電計画!$E$27*_xlfn.IFS($O344&gt;=相対合成効率!$C$14,相対合成効率!$F$14,$O344&gt;=相対合成効率!$C$15,相対合成効率!$F$15,$O344&gt;=相対合成効率!$C$16,相対合成効率!$F$16,TRUE,相対合成効率!$F$17))</f>
        <v/>
      </c>
      <c r="Q344" s="224" t="str">
        <f>IF($O344="","",IF($O344&lt;=発電計画!$E$28,0,9.8*$E344*$L344*$P344))</f>
        <v/>
      </c>
      <c r="R344" s="224" t="str">
        <f t="shared" si="66"/>
        <v/>
      </c>
      <c r="S344" s="207" t="str">
        <f>IF(D344="","",(D344*B344+SUM($D345:D$393))/(D344*365))</f>
        <v/>
      </c>
      <c r="T344" s="208"/>
    </row>
    <row r="345" spans="2:20">
      <c r="B345" s="80">
        <v>317</v>
      </c>
      <c r="C345" s="189" t="str">
        <f>流量データ!$R327</f>
        <v/>
      </c>
      <c r="D345" s="189" t="str">
        <f>IF(AND($C345="",発電計画!$E$33=""),"",MAX(0,$C345-発電計画!$E$33))</f>
        <v/>
      </c>
      <c r="E345" s="189" t="str">
        <f>IF($D345="","",IF(発電計画!$E$19&gt;$D345,$D345,発電計画!$E$19))</f>
        <v/>
      </c>
      <c r="F345" s="27" t="str">
        <f>IF(発電計画!$E$30="","",ROUND((発電計画!$E$30*((E345/発電計画!$E$19)^2)/1000),3))</f>
        <v/>
      </c>
      <c r="G345" s="28">
        <f t="shared" si="67"/>
        <v>0.05</v>
      </c>
      <c r="H345" s="27" t="str">
        <f>IF(発電計画!$E$31="","",ROUND((発電計画!$E$31*((E345/発電計画!$E$19)^2)/200),3))</f>
        <v/>
      </c>
      <c r="I345" s="27" t="str">
        <f>IF(発電計画!$E$32="","",ROUND((発電計画!$E$32*((E345/発電計画!$E$19)^2)/1000),3))</f>
        <v/>
      </c>
      <c r="J345" s="28">
        <f t="shared" si="68"/>
        <v>0.5</v>
      </c>
      <c r="K345" s="27">
        <f t="shared" si="65"/>
        <v>0.55000000000000004</v>
      </c>
      <c r="L345" s="27">
        <f>発電計画!$E$15-$K$29</f>
        <v>-0.55000000000000004</v>
      </c>
      <c r="M345" s="27" t="str">
        <f>IF(発電計画!$E$19="","",9.8*発電計画!$E$19*$L345)</f>
        <v/>
      </c>
      <c r="N345" s="27" t="str">
        <f>IF(発電計画!$E$20="","",9.8*発電計画!$E$20*$L345)</f>
        <v/>
      </c>
      <c r="O345" s="206" t="str">
        <f>IF(AND($E345="",発電計画!$E$19=""),"",$E345/発電計画!$E$19)</f>
        <v/>
      </c>
      <c r="P345" s="331" t="str" cm="1">
        <f t="array" ref="P345">IF($O345="","",発電計画!$E$27*_xlfn.IFS($O345&gt;=相対合成効率!$C$14,相対合成効率!$F$14,$O345&gt;=相対合成効率!$C$15,相対合成効率!$F$15,$O345&gt;=相対合成効率!$C$16,相対合成効率!$F$16,TRUE,相対合成効率!$F$17))</f>
        <v/>
      </c>
      <c r="Q345" s="224" t="str">
        <f>IF($O345="","",IF($O345&lt;=発電計画!$E$28,0,9.8*$E345*$L345*$P345))</f>
        <v/>
      </c>
      <c r="R345" s="224" t="str">
        <f t="shared" si="66"/>
        <v/>
      </c>
      <c r="S345" s="207" t="str">
        <f>IF(D345="","",(D345*B345+SUM($D346:D$393))/(D345*365))</f>
        <v/>
      </c>
      <c r="T345" s="208"/>
    </row>
    <row r="346" spans="2:20">
      <c r="B346" s="80">
        <v>318</v>
      </c>
      <c r="C346" s="189" t="str">
        <f>流量データ!$R328</f>
        <v/>
      </c>
      <c r="D346" s="189" t="str">
        <f>IF(AND($C346="",発電計画!$E$33=""),"",MAX(0,$C346-発電計画!$E$33))</f>
        <v/>
      </c>
      <c r="E346" s="189" t="str">
        <f>IF($D346="","",IF(発電計画!$E$19&gt;$D346,$D346,発電計画!$E$19))</f>
        <v/>
      </c>
      <c r="F346" s="27" t="str">
        <f>IF(発電計画!$E$30="","",ROUND((発電計画!$E$30*((E346/発電計画!$E$19)^2)/1000),3))</f>
        <v/>
      </c>
      <c r="G346" s="28">
        <f t="shared" si="67"/>
        <v>0.05</v>
      </c>
      <c r="H346" s="27" t="str">
        <f>IF(発電計画!$E$31="","",ROUND((発電計画!$E$31*((E346/発電計画!$E$19)^2)/200),3))</f>
        <v/>
      </c>
      <c r="I346" s="27" t="str">
        <f>IF(発電計画!$E$32="","",ROUND((発電計画!$E$32*((E346/発電計画!$E$19)^2)/1000),3))</f>
        <v/>
      </c>
      <c r="J346" s="28">
        <f t="shared" si="68"/>
        <v>0.5</v>
      </c>
      <c r="K346" s="27">
        <f t="shared" si="65"/>
        <v>0.55000000000000004</v>
      </c>
      <c r="L346" s="27">
        <f>発電計画!$E$15-$K$29</f>
        <v>-0.55000000000000004</v>
      </c>
      <c r="M346" s="27" t="str">
        <f>IF(発電計画!$E$19="","",9.8*発電計画!$E$19*$L346)</f>
        <v/>
      </c>
      <c r="N346" s="27" t="str">
        <f>IF(発電計画!$E$20="","",9.8*発電計画!$E$20*$L346)</f>
        <v/>
      </c>
      <c r="O346" s="206" t="str">
        <f>IF(AND($E346="",発電計画!$E$19=""),"",$E346/発電計画!$E$19)</f>
        <v/>
      </c>
      <c r="P346" s="331" t="str" cm="1">
        <f t="array" ref="P346">IF($O346="","",発電計画!$E$27*_xlfn.IFS($O346&gt;=相対合成効率!$C$14,相対合成効率!$F$14,$O346&gt;=相対合成効率!$C$15,相対合成効率!$F$15,$O346&gt;=相対合成効率!$C$16,相対合成効率!$F$16,TRUE,相対合成効率!$F$17))</f>
        <v/>
      </c>
      <c r="Q346" s="224" t="str">
        <f>IF($O346="","",IF($O346&lt;=発電計画!$E$28,0,9.8*$E346*$L346*$P346))</f>
        <v/>
      </c>
      <c r="R346" s="224" t="str">
        <f t="shared" si="66"/>
        <v/>
      </c>
      <c r="S346" s="207" t="str">
        <f>IF(D346="","",(D346*B346+SUM($D347:D$393))/(D346*365))</f>
        <v/>
      </c>
      <c r="T346" s="208"/>
    </row>
    <row r="347" spans="2:20">
      <c r="B347" s="80">
        <v>319</v>
      </c>
      <c r="C347" s="189" t="str">
        <f>流量データ!$R329</f>
        <v/>
      </c>
      <c r="D347" s="189" t="str">
        <f>IF(AND($C347="",発電計画!$E$33=""),"",MAX(0,$C347-発電計画!$E$33))</f>
        <v/>
      </c>
      <c r="E347" s="189" t="str">
        <f>IF($D347="","",IF(発電計画!$E$19&gt;$D347,$D347,発電計画!$E$19))</f>
        <v/>
      </c>
      <c r="F347" s="27" t="str">
        <f>IF(発電計画!$E$30="","",ROUND((発電計画!$E$30*((E347/発電計画!$E$19)^2)/1000),3))</f>
        <v/>
      </c>
      <c r="G347" s="28">
        <f t="shared" si="67"/>
        <v>0.05</v>
      </c>
      <c r="H347" s="27" t="str">
        <f>IF(発電計画!$E$31="","",ROUND((発電計画!$E$31*((E347/発電計画!$E$19)^2)/200),3))</f>
        <v/>
      </c>
      <c r="I347" s="27" t="str">
        <f>IF(発電計画!$E$32="","",ROUND((発電計画!$E$32*((E347/発電計画!$E$19)^2)/1000),3))</f>
        <v/>
      </c>
      <c r="J347" s="28">
        <f t="shared" si="68"/>
        <v>0.5</v>
      </c>
      <c r="K347" s="27">
        <f t="shared" si="65"/>
        <v>0.55000000000000004</v>
      </c>
      <c r="L347" s="27">
        <f>発電計画!$E$15-$K$29</f>
        <v>-0.55000000000000004</v>
      </c>
      <c r="M347" s="27" t="str">
        <f>IF(発電計画!$E$19="","",9.8*発電計画!$E$19*$L347)</f>
        <v/>
      </c>
      <c r="N347" s="27" t="str">
        <f>IF(発電計画!$E$20="","",9.8*発電計画!$E$20*$L347)</f>
        <v/>
      </c>
      <c r="O347" s="206" t="str">
        <f>IF(AND($E347="",発電計画!$E$19=""),"",$E347/発電計画!$E$19)</f>
        <v/>
      </c>
      <c r="P347" s="331" t="str" cm="1">
        <f t="array" ref="P347">IF($O347="","",発電計画!$E$27*_xlfn.IFS($O347&gt;=相対合成効率!$C$14,相対合成効率!$F$14,$O347&gt;=相対合成効率!$C$15,相対合成効率!$F$15,$O347&gt;=相対合成効率!$C$16,相対合成効率!$F$16,TRUE,相対合成効率!$F$17))</f>
        <v/>
      </c>
      <c r="Q347" s="224" t="str">
        <f>IF($O347="","",IF($O347&lt;=発電計画!$E$28,0,9.8*$E347*$L347*$P347))</f>
        <v/>
      </c>
      <c r="R347" s="224" t="str">
        <f t="shared" si="66"/>
        <v/>
      </c>
      <c r="S347" s="207" t="str">
        <f>IF(D347="","",(D347*B347+SUM($D348:D$393))/(D347*365))</f>
        <v/>
      </c>
      <c r="T347" s="208"/>
    </row>
    <row r="348" spans="2:20">
      <c r="B348" s="80">
        <v>320</v>
      </c>
      <c r="C348" s="189" t="str">
        <f>流量データ!$R330</f>
        <v/>
      </c>
      <c r="D348" s="189" t="str">
        <f>IF(AND($C348="",発電計画!$E$33=""),"",MAX(0,$C348-発電計画!$E$33))</f>
        <v/>
      </c>
      <c r="E348" s="189" t="str">
        <f>IF($D348="","",IF(発電計画!$E$19&gt;$D348,$D348,発電計画!$E$19))</f>
        <v/>
      </c>
      <c r="F348" s="27" t="str">
        <f>IF(発電計画!$E$30="","",ROUND((発電計画!$E$30*((E348/発電計画!$E$19)^2)/1000),3))</f>
        <v/>
      </c>
      <c r="G348" s="28">
        <f t="shared" si="67"/>
        <v>0.05</v>
      </c>
      <c r="H348" s="27" t="str">
        <f>IF(発電計画!$E$31="","",ROUND((発電計画!$E$31*((E348/発電計画!$E$19)^2)/200),3))</f>
        <v/>
      </c>
      <c r="I348" s="27" t="str">
        <f>IF(発電計画!$E$32="","",ROUND((発電計画!$E$32*((E348/発電計画!$E$19)^2)/1000),3))</f>
        <v/>
      </c>
      <c r="J348" s="28">
        <f t="shared" si="68"/>
        <v>0.5</v>
      </c>
      <c r="K348" s="27">
        <f t="shared" si="65"/>
        <v>0.55000000000000004</v>
      </c>
      <c r="L348" s="27">
        <f>発電計画!$E$15-$K$29</f>
        <v>-0.55000000000000004</v>
      </c>
      <c r="M348" s="27" t="str">
        <f>IF(発電計画!$E$19="","",9.8*発電計画!$E$19*$L348)</f>
        <v/>
      </c>
      <c r="N348" s="27" t="str">
        <f>IF(発電計画!$E$20="","",9.8*発電計画!$E$20*$L348)</f>
        <v/>
      </c>
      <c r="O348" s="206" t="str">
        <f>IF(AND($E348="",発電計画!$E$19=""),"",$E348/発電計画!$E$19)</f>
        <v/>
      </c>
      <c r="P348" s="331" t="str" cm="1">
        <f t="array" ref="P348">IF($O348="","",発電計画!$E$27*_xlfn.IFS($O348&gt;=相対合成効率!$C$14,相対合成効率!$F$14,$O348&gt;=相対合成効率!$C$15,相対合成効率!$F$15,$O348&gt;=相対合成効率!$C$16,相対合成効率!$F$16,TRUE,相対合成効率!$F$17))</f>
        <v/>
      </c>
      <c r="Q348" s="224" t="str">
        <f>IF($O348="","",IF($O348&lt;=発電計画!$E$28,0,9.8*$E348*$L348*$P348))</f>
        <v/>
      </c>
      <c r="R348" s="224" t="str">
        <f t="shared" si="66"/>
        <v/>
      </c>
      <c r="S348" s="207" t="str">
        <f>IF(D348="","",(D348*B348+SUM($D349:D$393))/(D348*365))</f>
        <v/>
      </c>
      <c r="T348" s="208"/>
    </row>
    <row r="349" spans="2:20">
      <c r="B349" s="80">
        <v>321</v>
      </c>
      <c r="C349" s="189" t="str">
        <f>流量データ!$R331</f>
        <v/>
      </c>
      <c r="D349" s="189" t="str">
        <f>IF(AND($C349="",発電計画!$E$33=""),"",MAX(0,$C349-発電計画!$E$33))</f>
        <v/>
      </c>
      <c r="E349" s="189" t="str">
        <f>IF($D349="","",IF(発電計画!$E$19&gt;$D349,$D349,発電計画!$E$19))</f>
        <v/>
      </c>
      <c r="F349" s="27" t="str">
        <f>IF(発電計画!$E$30="","",ROUND((発電計画!$E$30*((E349/発電計画!$E$19)^2)/1000),3))</f>
        <v/>
      </c>
      <c r="G349" s="28">
        <f t="shared" si="67"/>
        <v>0.05</v>
      </c>
      <c r="H349" s="27" t="str">
        <f>IF(発電計画!$E$31="","",ROUND((発電計画!$E$31*((E349/発電計画!$E$19)^2)/200),3))</f>
        <v/>
      </c>
      <c r="I349" s="27" t="str">
        <f>IF(発電計画!$E$32="","",ROUND((発電計画!$E$32*((E349/発電計画!$E$19)^2)/1000),3))</f>
        <v/>
      </c>
      <c r="J349" s="28">
        <f t="shared" si="68"/>
        <v>0.5</v>
      </c>
      <c r="K349" s="27">
        <f t="shared" si="65"/>
        <v>0.55000000000000004</v>
      </c>
      <c r="L349" s="27">
        <f>発電計画!$E$15-$K$29</f>
        <v>-0.55000000000000004</v>
      </c>
      <c r="M349" s="27" t="str">
        <f>IF(発電計画!$E$19="","",9.8*発電計画!$E$19*$L349)</f>
        <v/>
      </c>
      <c r="N349" s="27" t="str">
        <f>IF(発電計画!$E$20="","",9.8*発電計画!$E$20*$L349)</f>
        <v/>
      </c>
      <c r="O349" s="206" t="str">
        <f>IF(AND($E349="",発電計画!$E$19=""),"",$E349/発電計画!$E$19)</f>
        <v/>
      </c>
      <c r="P349" s="331" t="str" cm="1">
        <f t="array" ref="P349">IF($O349="","",発電計画!$E$27*_xlfn.IFS($O349&gt;=相対合成効率!$C$14,相対合成効率!$F$14,$O349&gt;=相対合成効率!$C$15,相対合成効率!$F$15,$O349&gt;=相対合成効率!$C$16,相対合成効率!$F$16,TRUE,相対合成効率!$F$17))</f>
        <v/>
      </c>
      <c r="Q349" s="224" t="str">
        <f>IF($O349="","",IF($O349&lt;=発電計画!$E$28,0,9.8*$E349*$L349*$P349))</f>
        <v/>
      </c>
      <c r="R349" s="224" t="str">
        <f t="shared" si="66"/>
        <v/>
      </c>
      <c r="S349" s="207" t="str">
        <f>IF(D349="","",(D349*B349+SUM($D350:D$393))/(D349*365))</f>
        <v/>
      </c>
      <c r="T349" s="208"/>
    </row>
    <row r="350" spans="2:20">
      <c r="B350" s="80">
        <v>322</v>
      </c>
      <c r="C350" s="189" t="str">
        <f>流量データ!$R332</f>
        <v/>
      </c>
      <c r="D350" s="189" t="str">
        <f>IF(AND($C350="",発電計画!$E$33=""),"",MAX(0,$C350-発電計画!$E$33))</f>
        <v/>
      </c>
      <c r="E350" s="189" t="str">
        <f>IF($D350="","",IF(発電計画!$E$19&gt;$D350,$D350,発電計画!$E$19))</f>
        <v/>
      </c>
      <c r="F350" s="27" t="str">
        <f>IF(発電計画!$E$30="","",ROUND((発電計画!$E$30*((E350/発電計画!$E$19)^2)/1000),3))</f>
        <v/>
      </c>
      <c r="G350" s="28">
        <f t="shared" si="67"/>
        <v>0.05</v>
      </c>
      <c r="H350" s="27" t="str">
        <f>IF(発電計画!$E$31="","",ROUND((発電計画!$E$31*((E350/発電計画!$E$19)^2)/200),3))</f>
        <v/>
      </c>
      <c r="I350" s="27" t="str">
        <f>IF(発電計画!$E$32="","",ROUND((発電計画!$E$32*((E350/発電計画!$E$19)^2)/1000),3))</f>
        <v/>
      </c>
      <c r="J350" s="28">
        <f t="shared" si="68"/>
        <v>0.5</v>
      </c>
      <c r="K350" s="27">
        <f t="shared" ref="K350:K393" si="69">SUM($F350:$J350)</f>
        <v>0.55000000000000004</v>
      </c>
      <c r="L350" s="27">
        <f>発電計画!$E$15-$K$29</f>
        <v>-0.55000000000000004</v>
      </c>
      <c r="M350" s="27" t="str">
        <f>IF(発電計画!$E$19="","",9.8*発電計画!$E$19*$L350)</f>
        <v/>
      </c>
      <c r="N350" s="27" t="str">
        <f>IF(発電計画!$E$20="","",9.8*発電計画!$E$20*$L350)</f>
        <v/>
      </c>
      <c r="O350" s="206" t="str">
        <f>IF(AND($E350="",発電計画!$E$19=""),"",$E350/発電計画!$E$19)</f>
        <v/>
      </c>
      <c r="P350" s="331" t="str" cm="1">
        <f t="array" ref="P350">IF($O350="","",発電計画!$E$27*_xlfn.IFS($O350&gt;=相対合成効率!$C$14,相対合成効率!$F$14,$O350&gt;=相対合成効率!$C$15,相対合成効率!$F$15,$O350&gt;=相対合成効率!$C$16,相対合成効率!$F$16,TRUE,相対合成効率!$F$17))</f>
        <v/>
      </c>
      <c r="Q350" s="224" t="str">
        <f>IF($O350="","",IF($O350&lt;=発電計画!$E$28,0,9.8*$E350*$L350*$P350))</f>
        <v/>
      </c>
      <c r="R350" s="224" t="str">
        <f t="shared" ref="R350:R393" si="70">IF($Q350="","",$Q350*24)</f>
        <v/>
      </c>
      <c r="S350" s="207" t="str">
        <f>IF(D350="","",(D350*B350+SUM($D351:D$393))/(D350*365))</f>
        <v/>
      </c>
      <c r="T350" s="208"/>
    </row>
    <row r="351" spans="2:20">
      <c r="B351" s="80">
        <v>323</v>
      </c>
      <c r="C351" s="189" t="str">
        <f>流量データ!$R333</f>
        <v/>
      </c>
      <c r="D351" s="189" t="str">
        <f>IF(AND($C351="",発電計画!$E$33=""),"",MAX(0,$C351-発電計画!$E$33))</f>
        <v/>
      </c>
      <c r="E351" s="189" t="str">
        <f>IF($D351="","",IF(発電計画!$E$19&gt;$D351,$D351,発電計画!$E$19))</f>
        <v/>
      </c>
      <c r="F351" s="27" t="str">
        <f>IF(発電計画!$E$30="","",ROUND((発電計画!$E$30*((E351/発電計画!$E$19)^2)/1000),3))</f>
        <v/>
      </c>
      <c r="G351" s="28">
        <f t="shared" ref="G351:G393" si="71">G350</f>
        <v>0.05</v>
      </c>
      <c r="H351" s="27" t="str">
        <f>IF(発電計画!$E$31="","",ROUND((発電計画!$E$31*((E351/発電計画!$E$19)^2)/200),3))</f>
        <v/>
      </c>
      <c r="I351" s="27" t="str">
        <f>IF(発電計画!$E$32="","",ROUND((発電計画!$E$32*((E351/発電計画!$E$19)^2)/1000),3))</f>
        <v/>
      </c>
      <c r="J351" s="28">
        <f t="shared" ref="J351:J393" si="72">J350</f>
        <v>0.5</v>
      </c>
      <c r="K351" s="27">
        <f t="shared" si="69"/>
        <v>0.55000000000000004</v>
      </c>
      <c r="L351" s="27">
        <f>発電計画!$E$15-$K$29</f>
        <v>-0.55000000000000004</v>
      </c>
      <c r="M351" s="27" t="str">
        <f>IF(発電計画!$E$19="","",9.8*発電計画!$E$19*$L351)</f>
        <v/>
      </c>
      <c r="N351" s="27" t="str">
        <f>IF(発電計画!$E$20="","",9.8*発電計画!$E$20*$L351)</f>
        <v/>
      </c>
      <c r="O351" s="206" t="str">
        <f>IF(AND($E351="",発電計画!$E$19=""),"",$E351/発電計画!$E$19)</f>
        <v/>
      </c>
      <c r="P351" s="331" t="str" cm="1">
        <f t="array" ref="P351">IF($O351="","",発電計画!$E$27*_xlfn.IFS($O351&gt;=相対合成効率!$C$14,相対合成効率!$F$14,$O351&gt;=相対合成効率!$C$15,相対合成効率!$F$15,$O351&gt;=相対合成効率!$C$16,相対合成効率!$F$16,TRUE,相対合成効率!$F$17))</f>
        <v/>
      </c>
      <c r="Q351" s="224" t="str">
        <f>IF($O351="","",IF($O351&lt;=発電計画!$E$28,0,9.8*$E351*$L351*$P351))</f>
        <v/>
      </c>
      <c r="R351" s="224" t="str">
        <f t="shared" si="70"/>
        <v/>
      </c>
      <c r="S351" s="207" t="str">
        <f>IF(D351="","",(D351*B351+SUM($D352:D$393))/(D351*365))</f>
        <v/>
      </c>
      <c r="T351" s="208"/>
    </row>
    <row r="352" spans="2:20">
      <c r="B352" s="80">
        <v>324</v>
      </c>
      <c r="C352" s="189" t="str">
        <f>流量データ!$R334</f>
        <v/>
      </c>
      <c r="D352" s="189" t="str">
        <f>IF(AND($C352="",発電計画!$E$33=""),"",MAX(0,$C352-発電計画!$E$33))</f>
        <v/>
      </c>
      <c r="E352" s="189" t="str">
        <f>IF($D352="","",IF(発電計画!$E$19&gt;$D352,$D352,発電計画!$E$19))</f>
        <v/>
      </c>
      <c r="F352" s="27" t="str">
        <f>IF(発電計画!$E$30="","",ROUND((発電計画!$E$30*((E352/発電計画!$E$19)^2)/1000),3))</f>
        <v/>
      </c>
      <c r="G352" s="28">
        <f t="shared" si="71"/>
        <v>0.05</v>
      </c>
      <c r="H352" s="27" t="str">
        <f>IF(発電計画!$E$31="","",ROUND((発電計画!$E$31*((E352/発電計画!$E$19)^2)/200),3))</f>
        <v/>
      </c>
      <c r="I352" s="27" t="str">
        <f>IF(発電計画!$E$32="","",ROUND((発電計画!$E$32*((E352/発電計画!$E$19)^2)/1000),3))</f>
        <v/>
      </c>
      <c r="J352" s="28">
        <f t="shared" si="72"/>
        <v>0.5</v>
      </c>
      <c r="K352" s="27">
        <f t="shared" si="69"/>
        <v>0.55000000000000004</v>
      </c>
      <c r="L352" s="27">
        <f>発電計画!$E$15-$K$29</f>
        <v>-0.55000000000000004</v>
      </c>
      <c r="M352" s="27" t="str">
        <f>IF(発電計画!$E$19="","",9.8*発電計画!$E$19*$L352)</f>
        <v/>
      </c>
      <c r="N352" s="27" t="str">
        <f>IF(発電計画!$E$20="","",9.8*発電計画!$E$20*$L352)</f>
        <v/>
      </c>
      <c r="O352" s="206" t="str">
        <f>IF(AND($E352="",発電計画!$E$19=""),"",$E352/発電計画!$E$19)</f>
        <v/>
      </c>
      <c r="P352" s="331" t="str" cm="1">
        <f t="array" ref="P352">IF($O352="","",発電計画!$E$27*_xlfn.IFS($O352&gt;=相対合成効率!$C$14,相対合成効率!$F$14,$O352&gt;=相対合成効率!$C$15,相対合成効率!$F$15,$O352&gt;=相対合成効率!$C$16,相対合成効率!$F$16,TRUE,相対合成効率!$F$17))</f>
        <v/>
      </c>
      <c r="Q352" s="224" t="str">
        <f>IF($O352="","",IF($O352&lt;=発電計画!$E$28,0,9.8*$E352*$L352*$P352))</f>
        <v/>
      </c>
      <c r="R352" s="224" t="str">
        <f t="shared" si="70"/>
        <v/>
      </c>
      <c r="S352" s="207" t="str">
        <f>IF(D352="","",(D352*B352+SUM($D353:D$393))/(D352*365))</f>
        <v/>
      </c>
      <c r="T352" s="208"/>
    </row>
    <row r="353" spans="2:20">
      <c r="B353" s="80">
        <v>325</v>
      </c>
      <c r="C353" s="189" t="str">
        <f>流量データ!$R335</f>
        <v/>
      </c>
      <c r="D353" s="189" t="str">
        <f>IF(AND($C353="",発電計画!$E$33=""),"",MAX(0,$C353-発電計画!$E$33))</f>
        <v/>
      </c>
      <c r="E353" s="189" t="str">
        <f>IF($D353="","",IF(発電計画!$E$19&gt;$D353,$D353,発電計画!$E$19))</f>
        <v/>
      </c>
      <c r="F353" s="27" t="str">
        <f>IF(発電計画!$E$30="","",ROUND((発電計画!$E$30*((E353/発電計画!$E$19)^2)/1000),3))</f>
        <v/>
      </c>
      <c r="G353" s="28">
        <f t="shared" si="71"/>
        <v>0.05</v>
      </c>
      <c r="H353" s="27" t="str">
        <f>IF(発電計画!$E$31="","",ROUND((発電計画!$E$31*((E353/発電計画!$E$19)^2)/200),3))</f>
        <v/>
      </c>
      <c r="I353" s="27" t="str">
        <f>IF(発電計画!$E$32="","",ROUND((発電計画!$E$32*((E353/発電計画!$E$19)^2)/1000),3))</f>
        <v/>
      </c>
      <c r="J353" s="28">
        <f t="shared" si="72"/>
        <v>0.5</v>
      </c>
      <c r="K353" s="27">
        <f t="shared" si="69"/>
        <v>0.55000000000000004</v>
      </c>
      <c r="L353" s="27">
        <f>発電計画!$E$15-$K$29</f>
        <v>-0.55000000000000004</v>
      </c>
      <c r="M353" s="27" t="str">
        <f>IF(発電計画!$E$19="","",9.8*発電計画!$E$19*$L353)</f>
        <v/>
      </c>
      <c r="N353" s="27" t="str">
        <f>IF(発電計画!$E$20="","",9.8*発電計画!$E$20*$L353)</f>
        <v/>
      </c>
      <c r="O353" s="206" t="str">
        <f>IF(AND($E353="",発電計画!$E$19=""),"",$E353/発電計画!$E$19)</f>
        <v/>
      </c>
      <c r="P353" s="331" t="str" cm="1">
        <f t="array" ref="P353">IF($O353="","",発電計画!$E$27*_xlfn.IFS($O353&gt;=相対合成効率!$C$14,相対合成効率!$F$14,$O353&gt;=相対合成効率!$C$15,相対合成効率!$F$15,$O353&gt;=相対合成効率!$C$16,相対合成効率!$F$16,TRUE,相対合成効率!$F$17))</f>
        <v/>
      </c>
      <c r="Q353" s="224" t="str">
        <f>IF($O353="","",IF($O353&lt;=発電計画!$E$28,0,9.8*$E353*$L353*$P353))</f>
        <v/>
      </c>
      <c r="R353" s="224" t="str">
        <f t="shared" si="70"/>
        <v/>
      </c>
      <c r="S353" s="207" t="str">
        <f>IF(D353="","",(D353*B353+SUM($D354:D$393))/(D353*365))</f>
        <v/>
      </c>
      <c r="T353" s="208"/>
    </row>
    <row r="354" spans="2:20">
      <c r="B354" s="80">
        <v>326</v>
      </c>
      <c r="C354" s="189" t="str">
        <f>流量データ!$R336</f>
        <v/>
      </c>
      <c r="D354" s="189" t="str">
        <f>IF(AND($C354="",発電計画!$E$33=""),"",MAX(0,$C354-発電計画!$E$33))</f>
        <v/>
      </c>
      <c r="E354" s="189" t="str">
        <f>IF($D354="","",IF(発電計画!$E$19&gt;$D354,$D354,発電計画!$E$19))</f>
        <v/>
      </c>
      <c r="F354" s="27" t="str">
        <f>IF(発電計画!$E$30="","",ROUND((発電計画!$E$30*((E354/発電計画!$E$19)^2)/1000),3))</f>
        <v/>
      </c>
      <c r="G354" s="28">
        <f t="shared" si="71"/>
        <v>0.05</v>
      </c>
      <c r="H354" s="27" t="str">
        <f>IF(発電計画!$E$31="","",ROUND((発電計画!$E$31*((E354/発電計画!$E$19)^2)/200),3))</f>
        <v/>
      </c>
      <c r="I354" s="27" t="str">
        <f>IF(発電計画!$E$32="","",ROUND((発電計画!$E$32*((E354/発電計画!$E$19)^2)/1000),3))</f>
        <v/>
      </c>
      <c r="J354" s="28">
        <f t="shared" si="72"/>
        <v>0.5</v>
      </c>
      <c r="K354" s="27">
        <f t="shared" si="69"/>
        <v>0.55000000000000004</v>
      </c>
      <c r="L354" s="27">
        <f>発電計画!$E$15-$K$29</f>
        <v>-0.55000000000000004</v>
      </c>
      <c r="M354" s="27" t="str">
        <f>IF(発電計画!$E$19="","",9.8*発電計画!$E$19*$L354)</f>
        <v/>
      </c>
      <c r="N354" s="27" t="str">
        <f>IF(発電計画!$E$20="","",9.8*発電計画!$E$20*$L354)</f>
        <v/>
      </c>
      <c r="O354" s="206" t="str">
        <f>IF(AND($E354="",発電計画!$E$19=""),"",$E354/発電計画!$E$19)</f>
        <v/>
      </c>
      <c r="P354" s="331" t="str" cm="1">
        <f t="array" ref="P354">IF($O354="","",発電計画!$E$27*_xlfn.IFS($O354&gt;=相対合成効率!$C$14,相対合成効率!$F$14,$O354&gt;=相対合成効率!$C$15,相対合成効率!$F$15,$O354&gt;=相対合成効率!$C$16,相対合成効率!$F$16,TRUE,相対合成効率!$F$17))</f>
        <v/>
      </c>
      <c r="Q354" s="224" t="str">
        <f>IF($O354="","",IF($O354&lt;=発電計画!$E$28,0,9.8*$E354*$L354*$P354))</f>
        <v/>
      </c>
      <c r="R354" s="224" t="str">
        <f t="shared" si="70"/>
        <v/>
      </c>
      <c r="S354" s="207" t="str">
        <f>IF(D354="","",(D354*B354+SUM($D355:D$393))/(D354*365))</f>
        <v/>
      </c>
      <c r="T354" s="208"/>
    </row>
    <row r="355" spans="2:20">
      <c r="B355" s="80">
        <v>327</v>
      </c>
      <c r="C355" s="189" t="str">
        <f>流量データ!$R337</f>
        <v/>
      </c>
      <c r="D355" s="189" t="str">
        <f>IF(AND($C355="",発電計画!$E$33=""),"",MAX(0,$C355-発電計画!$E$33))</f>
        <v/>
      </c>
      <c r="E355" s="189" t="str">
        <f>IF($D355="","",IF(発電計画!$E$19&gt;$D355,$D355,発電計画!$E$19))</f>
        <v/>
      </c>
      <c r="F355" s="27" t="str">
        <f>IF(発電計画!$E$30="","",ROUND((発電計画!$E$30*((E355/発電計画!$E$19)^2)/1000),3))</f>
        <v/>
      </c>
      <c r="G355" s="28">
        <f t="shared" si="71"/>
        <v>0.05</v>
      </c>
      <c r="H355" s="27" t="str">
        <f>IF(発電計画!$E$31="","",ROUND((発電計画!$E$31*((E355/発電計画!$E$19)^2)/200),3))</f>
        <v/>
      </c>
      <c r="I355" s="27" t="str">
        <f>IF(発電計画!$E$32="","",ROUND((発電計画!$E$32*((E355/発電計画!$E$19)^2)/1000),3))</f>
        <v/>
      </c>
      <c r="J355" s="28">
        <f t="shared" si="72"/>
        <v>0.5</v>
      </c>
      <c r="K355" s="27">
        <f t="shared" si="69"/>
        <v>0.55000000000000004</v>
      </c>
      <c r="L355" s="27">
        <f>発電計画!$E$15-$K$29</f>
        <v>-0.55000000000000004</v>
      </c>
      <c r="M355" s="27" t="str">
        <f>IF(発電計画!$E$19="","",9.8*発電計画!$E$19*$L355)</f>
        <v/>
      </c>
      <c r="N355" s="27" t="str">
        <f>IF(発電計画!$E$20="","",9.8*発電計画!$E$20*$L355)</f>
        <v/>
      </c>
      <c r="O355" s="206" t="str">
        <f>IF(AND($E355="",発電計画!$E$19=""),"",$E355/発電計画!$E$19)</f>
        <v/>
      </c>
      <c r="P355" s="331" t="str" cm="1">
        <f t="array" ref="P355">IF($O355="","",発電計画!$E$27*_xlfn.IFS($O355&gt;=相対合成効率!$C$14,相対合成効率!$F$14,$O355&gt;=相対合成効率!$C$15,相対合成効率!$F$15,$O355&gt;=相対合成効率!$C$16,相対合成効率!$F$16,TRUE,相対合成効率!$F$17))</f>
        <v/>
      </c>
      <c r="Q355" s="224" t="str">
        <f>IF($O355="","",IF($O355&lt;=発電計画!$E$28,0,9.8*$E355*$L355*$P355))</f>
        <v/>
      </c>
      <c r="R355" s="224" t="str">
        <f t="shared" si="70"/>
        <v/>
      </c>
      <c r="S355" s="207" t="str">
        <f>IF(D355="","",(D355*B355+SUM($D356:D$393))/(D355*365))</f>
        <v/>
      </c>
      <c r="T355" s="208"/>
    </row>
    <row r="356" spans="2:20">
      <c r="B356" s="80">
        <v>328</v>
      </c>
      <c r="C356" s="189" t="str">
        <f>流量データ!$R338</f>
        <v/>
      </c>
      <c r="D356" s="189" t="str">
        <f>IF(AND($C356="",発電計画!$E$33=""),"",MAX(0,$C356-発電計画!$E$33))</f>
        <v/>
      </c>
      <c r="E356" s="189" t="str">
        <f>IF($D356="","",IF(発電計画!$E$19&gt;$D356,$D356,発電計画!$E$19))</f>
        <v/>
      </c>
      <c r="F356" s="27" t="str">
        <f>IF(発電計画!$E$30="","",ROUND((発電計画!$E$30*((E356/発電計画!$E$19)^2)/1000),3))</f>
        <v/>
      </c>
      <c r="G356" s="28">
        <f t="shared" si="71"/>
        <v>0.05</v>
      </c>
      <c r="H356" s="27" t="str">
        <f>IF(発電計画!$E$31="","",ROUND((発電計画!$E$31*((E356/発電計画!$E$19)^2)/200),3))</f>
        <v/>
      </c>
      <c r="I356" s="27" t="str">
        <f>IF(発電計画!$E$32="","",ROUND((発電計画!$E$32*((E356/発電計画!$E$19)^2)/1000),3))</f>
        <v/>
      </c>
      <c r="J356" s="28">
        <f t="shared" si="72"/>
        <v>0.5</v>
      </c>
      <c r="K356" s="27">
        <f t="shared" si="69"/>
        <v>0.55000000000000004</v>
      </c>
      <c r="L356" s="27">
        <f>発電計画!$E$15-$K$29</f>
        <v>-0.55000000000000004</v>
      </c>
      <c r="M356" s="27" t="str">
        <f>IF(発電計画!$E$19="","",9.8*発電計画!$E$19*$L356)</f>
        <v/>
      </c>
      <c r="N356" s="27" t="str">
        <f>IF(発電計画!$E$20="","",9.8*発電計画!$E$20*$L356)</f>
        <v/>
      </c>
      <c r="O356" s="206" t="str">
        <f>IF(AND($E356="",発電計画!$E$19=""),"",$E356/発電計画!$E$19)</f>
        <v/>
      </c>
      <c r="P356" s="331" t="str" cm="1">
        <f t="array" ref="P356">IF($O356="","",発電計画!$E$27*_xlfn.IFS($O356&gt;=相対合成効率!$C$14,相対合成効率!$F$14,$O356&gt;=相対合成効率!$C$15,相対合成効率!$F$15,$O356&gt;=相対合成効率!$C$16,相対合成効率!$F$16,TRUE,相対合成効率!$F$17))</f>
        <v/>
      </c>
      <c r="Q356" s="224" t="str">
        <f>IF($O356="","",IF($O356&lt;=発電計画!$E$28,0,9.8*$E356*$L356*$P356))</f>
        <v/>
      </c>
      <c r="R356" s="224" t="str">
        <f t="shared" si="70"/>
        <v/>
      </c>
      <c r="S356" s="207" t="str">
        <f>IF(D356="","",(D356*B356+SUM($D357:D$393))/(D356*365))</f>
        <v/>
      </c>
      <c r="T356" s="208"/>
    </row>
    <row r="357" spans="2:20">
      <c r="B357" s="80">
        <v>329</v>
      </c>
      <c r="C357" s="189" t="str">
        <f>流量データ!$R339</f>
        <v/>
      </c>
      <c r="D357" s="189" t="str">
        <f>IF(AND($C357="",発電計画!$E$33=""),"",MAX(0,$C357-発電計画!$E$33))</f>
        <v/>
      </c>
      <c r="E357" s="189" t="str">
        <f>IF($D357="","",IF(発電計画!$E$19&gt;$D357,$D357,発電計画!$E$19))</f>
        <v/>
      </c>
      <c r="F357" s="27" t="str">
        <f>IF(発電計画!$E$30="","",ROUND((発電計画!$E$30*((E357/発電計画!$E$19)^2)/1000),3))</f>
        <v/>
      </c>
      <c r="G357" s="28">
        <f t="shared" si="71"/>
        <v>0.05</v>
      </c>
      <c r="H357" s="27" t="str">
        <f>IF(発電計画!$E$31="","",ROUND((発電計画!$E$31*((E357/発電計画!$E$19)^2)/200),3))</f>
        <v/>
      </c>
      <c r="I357" s="27" t="str">
        <f>IF(発電計画!$E$32="","",ROUND((発電計画!$E$32*((E357/発電計画!$E$19)^2)/1000),3))</f>
        <v/>
      </c>
      <c r="J357" s="28">
        <f t="shared" si="72"/>
        <v>0.5</v>
      </c>
      <c r="K357" s="27">
        <f t="shared" si="69"/>
        <v>0.55000000000000004</v>
      </c>
      <c r="L357" s="27">
        <f>発電計画!$E$15-$K$29</f>
        <v>-0.55000000000000004</v>
      </c>
      <c r="M357" s="27" t="str">
        <f>IF(発電計画!$E$19="","",9.8*発電計画!$E$19*$L357)</f>
        <v/>
      </c>
      <c r="N357" s="27" t="str">
        <f>IF(発電計画!$E$20="","",9.8*発電計画!$E$20*$L357)</f>
        <v/>
      </c>
      <c r="O357" s="206" t="str">
        <f>IF(AND($E357="",発電計画!$E$19=""),"",$E357/発電計画!$E$19)</f>
        <v/>
      </c>
      <c r="P357" s="331" t="str" cm="1">
        <f t="array" ref="P357">IF($O357="","",発電計画!$E$27*_xlfn.IFS($O357&gt;=相対合成効率!$C$14,相対合成効率!$F$14,$O357&gt;=相対合成効率!$C$15,相対合成効率!$F$15,$O357&gt;=相対合成効率!$C$16,相対合成効率!$F$16,TRUE,相対合成効率!$F$17))</f>
        <v/>
      </c>
      <c r="Q357" s="224" t="str">
        <f>IF($O357="","",IF($O357&lt;=発電計画!$E$28,0,9.8*$E357*$L357*$P357))</f>
        <v/>
      </c>
      <c r="R357" s="224" t="str">
        <f t="shared" si="70"/>
        <v/>
      </c>
      <c r="S357" s="207" t="str">
        <f>IF(D357="","",(D357*B357+SUM($D358:D$393))/(D357*365))</f>
        <v/>
      </c>
      <c r="T357" s="208"/>
    </row>
    <row r="358" spans="2:20">
      <c r="B358" s="80">
        <v>330</v>
      </c>
      <c r="C358" s="189" t="str">
        <f>流量データ!$R340</f>
        <v/>
      </c>
      <c r="D358" s="189" t="str">
        <f>IF(AND($C358="",発電計画!$E$33=""),"",MAX(0,$C358-発電計画!$E$33))</f>
        <v/>
      </c>
      <c r="E358" s="189" t="str">
        <f>IF($D358="","",IF(発電計画!$E$19&gt;$D358,$D358,発電計画!$E$19))</f>
        <v/>
      </c>
      <c r="F358" s="27" t="str">
        <f>IF(発電計画!$E$30="","",ROUND((発電計画!$E$30*((E358/発電計画!$E$19)^2)/1000),3))</f>
        <v/>
      </c>
      <c r="G358" s="28">
        <f t="shared" si="71"/>
        <v>0.05</v>
      </c>
      <c r="H358" s="27" t="str">
        <f>IF(発電計画!$E$31="","",ROUND((発電計画!$E$31*((E358/発電計画!$E$19)^2)/200),3))</f>
        <v/>
      </c>
      <c r="I358" s="27" t="str">
        <f>IF(発電計画!$E$32="","",ROUND((発電計画!$E$32*((E358/発電計画!$E$19)^2)/1000),3))</f>
        <v/>
      </c>
      <c r="J358" s="28">
        <f t="shared" si="72"/>
        <v>0.5</v>
      </c>
      <c r="K358" s="27">
        <f t="shared" si="69"/>
        <v>0.55000000000000004</v>
      </c>
      <c r="L358" s="27">
        <f>発電計画!$E$15-$K$29</f>
        <v>-0.55000000000000004</v>
      </c>
      <c r="M358" s="27" t="str">
        <f>IF(発電計画!$E$19="","",9.8*発電計画!$E$19*$L358)</f>
        <v/>
      </c>
      <c r="N358" s="27" t="str">
        <f>IF(発電計画!$E$20="","",9.8*発電計画!$E$20*$L358)</f>
        <v/>
      </c>
      <c r="O358" s="206" t="str">
        <f>IF(AND($E358="",発電計画!$E$19=""),"",$E358/発電計画!$E$19)</f>
        <v/>
      </c>
      <c r="P358" s="331" t="str" cm="1">
        <f t="array" ref="P358">IF($O358="","",発電計画!$E$27*_xlfn.IFS($O358&gt;=相対合成効率!$C$14,相対合成効率!$F$14,$O358&gt;=相対合成効率!$C$15,相対合成効率!$F$15,$O358&gt;=相対合成効率!$C$16,相対合成効率!$F$16,TRUE,相対合成効率!$F$17))</f>
        <v/>
      </c>
      <c r="Q358" s="224" t="str">
        <f>IF($O358="","",IF($O358&lt;=発電計画!$E$28,0,9.8*$E358*$L358*$P358))</f>
        <v/>
      </c>
      <c r="R358" s="224" t="str">
        <f t="shared" si="70"/>
        <v/>
      </c>
      <c r="S358" s="207" t="str">
        <f>IF(D358="","",(D358*B358+SUM($D359:D$393))/(D358*365))</f>
        <v/>
      </c>
      <c r="T358" s="208"/>
    </row>
    <row r="359" spans="2:20">
      <c r="B359" s="80">
        <v>331</v>
      </c>
      <c r="C359" s="189" t="str">
        <f>流量データ!$R341</f>
        <v/>
      </c>
      <c r="D359" s="189" t="str">
        <f>IF(AND($C359="",発電計画!$E$33=""),"",MAX(0,$C359-発電計画!$E$33))</f>
        <v/>
      </c>
      <c r="E359" s="189" t="str">
        <f>IF($D359="","",IF(発電計画!$E$19&gt;$D359,$D359,発電計画!$E$19))</f>
        <v/>
      </c>
      <c r="F359" s="27" t="str">
        <f>IF(発電計画!$E$30="","",ROUND((発電計画!$E$30*((E359/発電計画!$E$19)^2)/1000),3))</f>
        <v/>
      </c>
      <c r="G359" s="28">
        <f t="shared" si="71"/>
        <v>0.05</v>
      </c>
      <c r="H359" s="27" t="str">
        <f>IF(発電計画!$E$31="","",ROUND((発電計画!$E$31*((E359/発電計画!$E$19)^2)/200),3))</f>
        <v/>
      </c>
      <c r="I359" s="27" t="str">
        <f>IF(発電計画!$E$32="","",ROUND((発電計画!$E$32*((E359/発電計画!$E$19)^2)/1000),3))</f>
        <v/>
      </c>
      <c r="J359" s="28">
        <f t="shared" si="72"/>
        <v>0.5</v>
      </c>
      <c r="K359" s="27">
        <f t="shared" si="69"/>
        <v>0.55000000000000004</v>
      </c>
      <c r="L359" s="27">
        <f>発電計画!$E$15-$K$29</f>
        <v>-0.55000000000000004</v>
      </c>
      <c r="M359" s="27" t="str">
        <f>IF(発電計画!$E$19="","",9.8*発電計画!$E$19*$L359)</f>
        <v/>
      </c>
      <c r="N359" s="27" t="str">
        <f>IF(発電計画!$E$20="","",9.8*発電計画!$E$20*$L359)</f>
        <v/>
      </c>
      <c r="O359" s="206" t="str">
        <f>IF(AND($E359="",発電計画!$E$19=""),"",$E359/発電計画!$E$19)</f>
        <v/>
      </c>
      <c r="P359" s="331" t="str" cm="1">
        <f t="array" ref="P359">IF($O359="","",発電計画!$E$27*_xlfn.IFS($O359&gt;=相対合成効率!$C$14,相対合成効率!$F$14,$O359&gt;=相対合成効率!$C$15,相対合成効率!$F$15,$O359&gt;=相対合成効率!$C$16,相対合成効率!$F$16,TRUE,相対合成効率!$F$17))</f>
        <v/>
      </c>
      <c r="Q359" s="224" t="str">
        <f>IF($O359="","",IF($O359&lt;=発電計画!$E$28,0,9.8*$E359*$L359*$P359))</f>
        <v/>
      </c>
      <c r="R359" s="224" t="str">
        <f t="shared" si="70"/>
        <v/>
      </c>
      <c r="S359" s="207" t="str">
        <f>IF(D359="","",(D359*B359+SUM($D360:D$393))/(D359*365))</f>
        <v/>
      </c>
      <c r="T359" s="208"/>
    </row>
    <row r="360" spans="2:20">
      <c r="B360" s="80">
        <v>332</v>
      </c>
      <c r="C360" s="189" t="str">
        <f>流量データ!$R342</f>
        <v/>
      </c>
      <c r="D360" s="189" t="str">
        <f>IF(AND($C360="",発電計画!$E$33=""),"",MAX(0,$C360-発電計画!$E$33))</f>
        <v/>
      </c>
      <c r="E360" s="189" t="str">
        <f>IF($D360="","",IF(発電計画!$E$19&gt;$D360,$D360,発電計画!$E$19))</f>
        <v/>
      </c>
      <c r="F360" s="27" t="str">
        <f>IF(発電計画!$E$30="","",ROUND((発電計画!$E$30*((E360/発電計画!$E$19)^2)/1000),3))</f>
        <v/>
      </c>
      <c r="G360" s="28">
        <f t="shared" si="71"/>
        <v>0.05</v>
      </c>
      <c r="H360" s="27" t="str">
        <f>IF(発電計画!$E$31="","",ROUND((発電計画!$E$31*((E360/発電計画!$E$19)^2)/200),3))</f>
        <v/>
      </c>
      <c r="I360" s="27" t="str">
        <f>IF(発電計画!$E$32="","",ROUND((発電計画!$E$32*((E360/発電計画!$E$19)^2)/1000),3))</f>
        <v/>
      </c>
      <c r="J360" s="28">
        <f t="shared" si="72"/>
        <v>0.5</v>
      </c>
      <c r="K360" s="27">
        <f t="shared" si="69"/>
        <v>0.55000000000000004</v>
      </c>
      <c r="L360" s="27">
        <f>発電計画!$E$15-$K$29</f>
        <v>-0.55000000000000004</v>
      </c>
      <c r="M360" s="27" t="str">
        <f>IF(発電計画!$E$19="","",9.8*発電計画!$E$19*$L360)</f>
        <v/>
      </c>
      <c r="N360" s="27" t="str">
        <f>IF(発電計画!$E$20="","",9.8*発電計画!$E$20*$L360)</f>
        <v/>
      </c>
      <c r="O360" s="206" t="str">
        <f>IF(AND($E360="",発電計画!$E$19=""),"",$E360/発電計画!$E$19)</f>
        <v/>
      </c>
      <c r="P360" s="331" t="str" cm="1">
        <f t="array" ref="P360">IF($O360="","",発電計画!$E$27*_xlfn.IFS($O360&gt;=相対合成効率!$C$14,相対合成効率!$F$14,$O360&gt;=相対合成効率!$C$15,相対合成効率!$F$15,$O360&gt;=相対合成効率!$C$16,相対合成効率!$F$16,TRUE,相対合成効率!$F$17))</f>
        <v/>
      </c>
      <c r="Q360" s="224" t="str">
        <f>IF($O360="","",IF($O360&lt;=発電計画!$E$28,0,9.8*$E360*$L360*$P360))</f>
        <v/>
      </c>
      <c r="R360" s="224" t="str">
        <f t="shared" si="70"/>
        <v/>
      </c>
      <c r="S360" s="207" t="str">
        <f>IF(D360="","",(D360*B360+SUM($D361:D$393))/(D360*365))</f>
        <v/>
      </c>
      <c r="T360" s="208"/>
    </row>
    <row r="361" spans="2:20">
      <c r="B361" s="80">
        <v>333</v>
      </c>
      <c r="C361" s="189" t="str">
        <f>流量データ!$R343</f>
        <v/>
      </c>
      <c r="D361" s="189" t="str">
        <f>IF(AND($C361="",発電計画!$E$33=""),"",MAX(0,$C361-発電計画!$E$33))</f>
        <v/>
      </c>
      <c r="E361" s="189" t="str">
        <f>IF($D361="","",IF(発電計画!$E$19&gt;$D361,$D361,発電計画!$E$19))</f>
        <v/>
      </c>
      <c r="F361" s="27" t="str">
        <f>IF(発電計画!$E$30="","",ROUND((発電計画!$E$30*((E361/発電計画!$E$19)^2)/1000),3))</f>
        <v/>
      </c>
      <c r="G361" s="28">
        <f t="shared" si="71"/>
        <v>0.05</v>
      </c>
      <c r="H361" s="27" t="str">
        <f>IF(発電計画!$E$31="","",ROUND((発電計画!$E$31*((E361/発電計画!$E$19)^2)/200),3))</f>
        <v/>
      </c>
      <c r="I361" s="27" t="str">
        <f>IF(発電計画!$E$32="","",ROUND((発電計画!$E$32*((E361/発電計画!$E$19)^2)/1000),3))</f>
        <v/>
      </c>
      <c r="J361" s="28">
        <f t="shared" si="72"/>
        <v>0.5</v>
      </c>
      <c r="K361" s="27">
        <f t="shared" si="69"/>
        <v>0.55000000000000004</v>
      </c>
      <c r="L361" s="27">
        <f>発電計画!$E$15-$K$29</f>
        <v>-0.55000000000000004</v>
      </c>
      <c r="M361" s="27" t="str">
        <f>IF(発電計画!$E$19="","",9.8*発電計画!$E$19*$L361)</f>
        <v/>
      </c>
      <c r="N361" s="27" t="str">
        <f>IF(発電計画!$E$20="","",9.8*発電計画!$E$20*$L361)</f>
        <v/>
      </c>
      <c r="O361" s="206" t="str">
        <f>IF(AND($E361="",発電計画!$E$19=""),"",$E361/発電計画!$E$19)</f>
        <v/>
      </c>
      <c r="P361" s="331" t="str" cm="1">
        <f t="array" ref="P361">IF($O361="","",発電計画!$E$27*_xlfn.IFS($O361&gt;=相対合成効率!$C$14,相対合成効率!$F$14,$O361&gt;=相対合成効率!$C$15,相対合成効率!$F$15,$O361&gt;=相対合成効率!$C$16,相対合成効率!$F$16,TRUE,相対合成効率!$F$17))</f>
        <v/>
      </c>
      <c r="Q361" s="224" t="str">
        <f>IF($O361="","",IF($O361&lt;=発電計画!$E$28,0,9.8*$E361*$L361*$P361))</f>
        <v/>
      </c>
      <c r="R361" s="224" t="str">
        <f t="shared" si="70"/>
        <v/>
      </c>
      <c r="S361" s="207" t="str">
        <f>IF(D361="","",(D361*B361+SUM($D362:D$393))/(D361*365))</f>
        <v/>
      </c>
      <c r="T361" s="208"/>
    </row>
    <row r="362" spans="2:20">
      <c r="B362" s="80">
        <v>334</v>
      </c>
      <c r="C362" s="189" t="str">
        <f>流量データ!$R344</f>
        <v/>
      </c>
      <c r="D362" s="189" t="str">
        <f>IF(AND($C362="",発電計画!$E$33=""),"",MAX(0,$C362-発電計画!$E$33))</f>
        <v/>
      </c>
      <c r="E362" s="189" t="str">
        <f>IF($D362="","",IF(発電計画!$E$19&gt;$D362,$D362,発電計画!$E$19))</f>
        <v/>
      </c>
      <c r="F362" s="27" t="str">
        <f>IF(発電計画!$E$30="","",ROUND((発電計画!$E$30*((E362/発電計画!$E$19)^2)/1000),3))</f>
        <v/>
      </c>
      <c r="G362" s="28">
        <f t="shared" si="71"/>
        <v>0.05</v>
      </c>
      <c r="H362" s="27" t="str">
        <f>IF(発電計画!$E$31="","",ROUND((発電計画!$E$31*((E362/発電計画!$E$19)^2)/200),3))</f>
        <v/>
      </c>
      <c r="I362" s="27" t="str">
        <f>IF(発電計画!$E$32="","",ROUND((発電計画!$E$32*((E362/発電計画!$E$19)^2)/1000),3))</f>
        <v/>
      </c>
      <c r="J362" s="28">
        <f t="shared" si="72"/>
        <v>0.5</v>
      </c>
      <c r="K362" s="27">
        <f t="shared" si="69"/>
        <v>0.55000000000000004</v>
      </c>
      <c r="L362" s="27">
        <f>発電計画!$E$15-$K$29</f>
        <v>-0.55000000000000004</v>
      </c>
      <c r="M362" s="27" t="str">
        <f>IF(発電計画!$E$19="","",9.8*発電計画!$E$19*$L362)</f>
        <v/>
      </c>
      <c r="N362" s="27" t="str">
        <f>IF(発電計画!$E$20="","",9.8*発電計画!$E$20*$L362)</f>
        <v/>
      </c>
      <c r="O362" s="206" t="str">
        <f>IF(AND($E362="",発電計画!$E$19=""),"",$E362/発電計画!$E$19)</f>
        <v/>
      </c>
      <c r="P362" s="331" t="str" cm="1">
        <f t="array" ref="P362">IF($O362="","",発電計画!$E$27*_xlfn.IFS($O362&gt;=相対合成効率!$C$14,相対合成効率!$F$14,$O362&gt;=相対合成効率!$C$15,相対合成効率!$F$15,$O362&gt;=相対合成効率!$C$16,相対合成効率!$F$16,TRUE,相対合成効率!$F$17))</f>
        <v/>
      </c>
      <c r="Q362" s="224" t="str">
        <f>IF($O362="","",IF($O362&lt;=発電計画!$E$28,0,9.8*$E362*$L362*$P362))</f>
        <v/>
      </c>
      <c r="R362" s="224" t="str">
        <f t="shared" si="70"/>
        <v/>
      </c>
      <c r="S362" s="207" t="str">
        <f>IF(D362="","",(D362*B362+SUM($D363:D$393))/(D362*365))</f>
        <v/>
      </c>
      <c r="T362" s="208"/>
    </row>
    <row r="363" spans="2:20">
      <c r="B363" s="80">
        <v>335</v>
      </c>
      <c r="C363" s="189" t="str">
        <f>流量データ!$R345</f>
        <v/>
      </c>
      <c r="D363" s="189" t="str">
        <f>IF(AND($C363="",発電計画!$E$33=""),"",MAX(0,$C363-発電計画!$E$33))</f>
        <v/>
      </c>
      <c r="E363" s="189" t="str">
        <f>IF($D363="","",IF(発電計画!$E$19&gt;$D363,$D363,発電計画!$E$19))</f>
        <v/>
      </c>
      <c r="F363" s="27" t="str">
        <f>IF(発電計画!$E$30="","",ROUND((発電計画!$E$30*((E363/発電計画!$E$19)^2)/1000),3))</f>
        <v/>
      </c>
      <c r="G363" s="28">
        <f t="shared" si="71"/>
        <v>0.05</v>
      </c>
      <c r="H363" s="27" t="str">
        <f>IF(発電計画!$E$31="","",ROUND((発電計画!$E$31*((E363/発電計画!$E$19)^2)/200),3))</f>
        <v/>
      </c>
      <c r="I363" s="27" t="str">
        <f>IF(発電計画!$E$32="","",ROUND((発電計画!$E$32*((E363/発電計画!$E$19)^2)/1000),3))</f>
        <v/>
      </c>
      <c r="J363" s="28">
        <f t="shared" si="72"/>
        <v>0.5</v>
      </c>
      <c r="K363" s="27">
        <f t="shared" si="69"/>
        <v>0.55000000000000004</v>
      </c>
      <c r="L363" s="27">
        <f>発電計画!$E$15-$K$29</f>
        <v>-0.55000000000000004</v>
      </c>
      <c r="M363" s="27" t="str">
        <f>IF(発電計画!$E$19="","",9.8*発電計画!$E$19*$L363)</f>
        <v/>
      </c>
      <c r="N363" s="27" t="str">
        <f>IF(発電計画!$E$20="","",9.8*発電計画!$E$20*$L363)</f>
        <v/>
      </c>
      <c r="O363" s="206" t="str">
        <f>IF(AND($E363="",発電計画!$E$19=""),"",$E363/発電計画!$E$19)</f>
        <v/>
      </c>
      <c r="P363" s="331" t="str" cm="1">
        <f t="array" ref="P363">IF($O363="","",発電計画!$E$27*_xlfn.IFS($O363&gt;=相対合成効率!$C$14,相対合成効率!$F$14,$O363&gt;=相対合成効率!$C$15,相対合成効率!$F$15,$O363&gt;=相対合成効率!$C$16,相対合成効率!$F$16,TRUE,相対合成効率!$F$17))</f>
        <v/>
      </c>
      <c r="Q363" s="224" t="str">
        <f>IF($O363="","",IF($O363&lt;=発電計画!$E$28,0,9.8*$E363*$L363*$P363))</f>
        <v/>
      </c>
      <c r="R363" s="224" t="str">
        <f t="shared" si="70"/>
        <v/>
      </c>
      <c r="S363" s="207" t="str">
        <f>IF(D363="","",(D363*B363+SUM($D364:D$393))/(D363*365))</f>
        <v/>
      </c>
      <c r="T363" s="208"/>
    </row>
    <row r="364" spans="2:20">
      <c r="B364" s="80">
        <v>336</v>
      </c>
      <c r="C364" s="189" t="str">
        <f>流量データ!$R346</f>
        <v/>
      </c>
      <c r="D364" s="189" t="str">
        <f>IF(AND($C364="",発電計画!$E$33=""),"",MAX(0,$C364-発電計画!$E$33))</f>
        <v/>
      </c>
      <c r="E364" s="189" t="str">
        <f>IF($D364="","",IF(発電計画!$E$19&gt;$D364,$D364,発電計画!$E$19))</f>
        <v/>
      </c>
      <c r="F364" s="27" t="str">
        <f>IF(発電計画!$E$30="","",ROUND((発電計画!$E$30*((E364/発電計画!$E$19)^2)/1000),3))</f>
        <v/>
      </c>
      <c r="G364" s="28">
        <f t="shared" si="71"/>
        <v>0.05</v>
      </c>
      <c r="H364" s="27" t="str">
        <f>IF(発電計画!$E$31="","",ROUND((発電計画!$E$31*((E364/発電計画!$E$19)^2)/200),3))</f>
        <v/>
      </c>
      <c r="I364" s="27" t="str">
        <f>IF(発電計画!$E$32="","",ROUND((発電計画!$E$32*((E364/発電計画!$E$19)^2)/1000),3))</f>
        <v/>
      </c>
      <c r="J364" s="28">
        <f t="shared" si="72"/>
        <v>0.5</v>
      </c>
      <c r="K364" s="27">
        <f t="shared" si="69"/>
        <v>0.55000000000000004</v>
      </c>
      <c r="L364" s="27">
        <f>発電計画!$E$15-$K$29</f>
        <v>-0.55000000000000004</v>
      </c>
      <c r="M364" s="27" t="str">
        <f>IF(発電計画!$E$19="","",9.8*発電計画!$E$19*$L364)</f>
        <v/>
      </c>
      <c r="N364" s="27" t="str">
        <f>IF(発電計画!$E$20="","",9.8*発電計画!$E$20*$L364)</f>
        <v/>
      </c>
      <c r="O364" s="206" t="str">
        <f>IF(AND($E364="",発電計画!$E$19=""),"",$E364/発電計画!$E$19)</f>
        <v/>
      </c>
      <c r="P364" s="331" t="str" cm="1">
        <f t="array" ref="P364">IF($O364="","",発電計画!$E$27*_xlfn.IFS($O364&gt;=相対合成効率!$C$14,相対合成効率!$F$14,$O364&gt;=相対合成効率!$C$15,相対合成効率!$F$15,$O364&gt;=相対合成効率!$C$16,相対合成効率!$F$16,TRUE,相対合成効率!$F$17))</f>
        <v/>
      </c>
      <c r="Q364" s="224" t="str">
        <f>IF($O364="","",IF($O364&lt;=発電計画!$E$28,0,9.8*$E364*$L364*$P364))</f>
        <v/>
      </c>
      <c r="R364" s="224" t="str">
        <f t="shared" si="70"/>
        <v/>
      </c>
      <c r="S364" s="207" t="str">
        <f>IF(D364="","",(D364*B364+SUM($D365:D$393))/(D364*365))</f>
        <v/>
      </c>
      <c r="T364" s="208"/>
    </row>
    <row r="365" spans="2:20">
      <c r="B365" s="80">
        <v>337</v>
      </c>
      <c r="C365" s="189" t="str">
        <f>流量データ!$R347</f>
        <v/>
      </c>
      <c r="D365" s="189" t="str">
        <f>IF(AND($C365="",発電計画!$E$33=""),"",MAX(0,$C365-発電計画!$E$33))</f>
        <v/>
      </c>
      <c r="E365" s="189" t="str">
        <f>IF($D365="","",IF(発電計画!$E$19&gt;$D365,$D365,発電計画!$E$19))</f>
        <v/>
      </c>
      <c r="F365" s="27" t="str">
        <f>IF(発電計画!$E$30="","",ROUND((発電計画!$E$30*((E365/発電計画!$E$19)^2)/1000),3))</f>
        <v/>
      </c>
      <c r="G365" s="28">
        <f t="shared" si="71"/>
        <v>0.05</v>
      </c>
      <c r="H365" s="27" t="str">
        <f>IF(発電計画!$E$31="","",ROUND((発電計画!$E$31*((E365/発電計画!$E$19)^2)/200),3))</f>
        <v/>
      </c>
      <c r="I365" s="27" t="str">
        <f>IF(発電計画!$E$32="","",ROUND((発電計画!$E$32*((E365/発電計画!$E$19)^2)/1000),3))</f>
        <v/>
      </c>
      <c r="J365" s="28">
        <f t="shared" si="72"/>
        <v>0.5</v>
      </c>
      <c r="K365" s="27">
        <f t="shared" si="69"/>
        <v>0.55000000000000004</v>
      </c>
      <c r="L365" s="27">
        <f>発電計画!$E$15-$K$29</f>
        <v>-0.55000000000000004</v>
      </c>
      <c r="M365" s="27" t="str">
        <f>IF(発電計画!$E$19="","",9.8*発電計画!$E$19*$L365)</f>
        <v/>
      </c>
      <c r="N365" s="27" t="str">
        <f>IF(発電計画!$E$20="","",9.8*発電計画!$E$20*$L365)</f>
        <v/>
      </c>
      <c r="O365" s="206" t="str">
        <f>IF(AND($E365="",発電計画!$E$19=""),"",$E365/発電計画!$E$19)</f>
        <v/>
      </c>
      <c r="P365" s="331" t="str" cm="1">
        <f t="array" ref="P365">IF($O365="","",発電計画!$E$27*_xlfn.IFS($O365&gt;=相対合成効率!$C$14,相対合成効率!$F$14,$O365&gt;=相対合成効率!$C$15,相対合成効率!$F$15,$O365&gt;=相対合成効率!$C$16,相対合成効率!$F$16,TRUE,相対合成効率!$F$17))</f>
        <v/>
      </c>
      <c r="Q365" s="224" t="str">
        <f>IF($O365="","",IF($O365&lt;=発電計画!$E$28,0,9.8*$E365*$L365*$P365))</f>
        <v/>
      </c>
      <c r="R365" s="224" t="str">
        <f t="shared" si="70"/>
        <v/>
      </c>
      <c r="S365" s="207" t="str">
        <f>IF(D365="","",(D365*B365+SUM($D366:D$393))/(D365*365))</f>
        <v/>
      </c>
      <c r="T365" s="208"/>
    </row>
    <row r="366" spans="2:20">
      <c r="B366" s="80">
        <v>338</v>
      </c>
      <c r="C366" s="189" t="str">
        <f>流量データ!$R348</f>
        <v/>
      </c>
      <c r="D366" s="189" t="str">
        <f>IF(AND($C366="",発電計画!$E$33=""),"",MAX(0,$C366-発電計画!$E$33))</f>
        <v/>
      </c>
      <c r="E366" s="189" t="str">
        <f>IF($D366="","",IF(発電計画!$E$19&gt;$D366,$D366,発電計画!$E$19))</f>
        <v/>
      </c>
      <c r="F366" s="27" t="str">
        <f>IF(発電計画!$E$30="","",ROUND((発電計画!$E$30*((E366/発電計画!$E$19)^2)/1000),3))</f>
        <v/>
      </c>
      <c r="G366" s="28">
        <f t="shared" si="71"/>
        <v>0.05</v>
      </c>
      <c r="H366" s="27" t="str">
        <f>IF(発電計画!$E$31="","",ROUND((発電計画!$E$31*((E366/発電計画!$E$19)^2)/200),3))</f>
        <v/>
      </c>
      <c r="I366" s="27" t="str">
        <f>IF(発電計画!$E$32="","",ROUND((発電計画!$E$32*((E366/発電計画!$E$19)^2)/1000),3))</f>
        <v/>
      </c>
      <c r="J366" s="28">
        <f t="shared" si="72"/>
        <v>0.5</v>
      </c>
      <c r="K366" s="27">
        <f t="shared" si="69"/>
        <v>0.55000000000000004</v>
      </c>
      <c r="L366" s="27">
        <f>発電計画!$E$15-$K$29</f>
        <v>-0.55000000000000004</v>
      </c>
      <c r="M366" s="27" t="str">
        <f>IF(発電計画!$E$19="","",9.8*発電計画!$E$19*$L366)</f>
        <v/>
      </c>
      <c r="N366" s="27" t="str">
        <f>IF(発電計画!$E$20="","",9.8*発電計画!$E$20*$L366)</f>
        <v/>
      </c>
      <c r="O366" s="206" t="str">
        <f>IF(AND($E366="",発電計画!$E$19=""),"",$E366/発電計画!$E$19)</f>
        <v/>
      </c>
      <c r="P366" s="331" t="str" cm="1">
        <f t="array" ref="P366">IF($O366="","",発電計画!$E$27*_xlfn.IFS($O366&gt;=相対合成効率!$C$14,相対合成効率!$F$14,$O366&gt;=相対合成効率!$C$15,相対合成効率!$F$15,$O366&gt;=相対合成効率!$C$16,相対合成効率!$F$16,TRUE,相対合成効率!$F$17))</f>
        <v/>
      </c>
      <c r="Q366" s="224" t="str">
        <f>IF($O366="","",IF($O366&lt;=発電計画!$E$28,0,9.8*$E366*$L366*$P366))</f>
        <v/>
      </c>
      <c r="R366" s="224" t="str">
        <f t="shared" si="70"/>
        <v/>
      </c>
      <c r="S366" s="207" t="str">
        <f>IF(D366="","",(D366*B366+SUM($D367:D$393))/(D366*365))</f>
        <v/>
      </c>
      <c r="T366" s="208"/>
    </row>
    <row r="367" spans="2:20">
      <c r="B367" s="80">
        <v>339</v>
      </c>
      <c r="C367" s="189" t="str">
        <f>流量データ!$R349</f>
        <v/>
      </c>
      <c r="D367" s="189" t="str">
        <f>IF(AND($C367="",発電計画!$E$33=""),"",MAX(0,$C367-発電計画!$E$33))</f>
        <v/>
      </c>
      <c r="E367" s="189" t="str">
        <f>IF($D367="","",IF(発電計画!$E$19&gt;$D367,$D367,発電計画!$E$19))</f>
        <v/>
      </c>
      <c r="F367" s="27" t="str">
        <f>IF(発電計画!$E$30="","",ROUND((発電計画!$E$30*((E367/発電計画!$E$19)^2)/1000),3))</f>
        <v/>
      </c>
      <c r="G367" s="28">
        <f t="shared" si="71"/>
        <v>0.05</v>
      </c>
      <c r="H367" s="27" t="str">
        <f>IF(発電計画!$E$31="","",ROUND((発電計画!$E$31*((E367/発電計画!$E$19)^2)/200),3))</f>
        <v/>
      </c>
      <c r="I367" s="27" t="str">
        <f>IF(発電計画!$E$32="","",ROUND((発電計画!$E$32*((E367/発電計画!$E$19)^2)/1000),3))</f>
        <v/>
      </c>
      <c r="J367" s="28">
        <f t="shared" si="72"/>
        <v>0.5</v>
      </c>
      <c r="K367" s="27">
        <f t="shared" si="69"/>
        <v>0.55000000000000004</v>
      </c>
      <c r="L367" s="27">
        <f>発電計画!$E$15-$K$29</f>
        <v>-0.55000000000000004</v>
      </c>
      <c r="M367" s="27" t="str">
        <f>IF(発電計画!$E$19="","",9.8*発電計画!$E$19*$L367)</f>
        <v/>
      </c>
      <c r="N367" s="27" t="str">
        <f>IF(発電計画!$E$20="","",9.8*発電計画!$E$20*$L367)</f>
        <v/>
      </c>
      <c r="O367" s="206" t="str">
        <f>IF(AND($E367="",発電計画!$E$19=""),"",$E367/発電計画!$E$19)</f>
        <v/>
      </c>
      <c r="P367" s="331" t="str" cm="1">
        <f t="array" ref="P367">IF($O367="","",発電計画!$E$27*_xlfn.IFS($O367&gt;=相対合成効率!$C$14,相対合成効率!$F$14,$O367&gt;=相対合成効率!$C$15,相対合成効率!$F$15,$O367&gt;=相対合成効率!$C$16,相対合成効率!$F$16,TRUE,相対合成効率!$F$17))</f>
        <v/>
      </c>
      <c r="Q367" s="224" t="str">
        <f>IF($O367="","",IF($O367&lt;=発電計画!$E$28,0,9.8*$E367*$L367*$P367))</f>
        <v/>
      </c>
      <c r="R367" s="224" t="str">
        <f t="shared" si="70"/>
        <v/>
      </c>
      <c r="S367" s="207" t="str">
        <f>IF(D367="","",(D367*B367+SUM($D368:D$393))/(D367*365))</f>
        <v/>
      </c>
      <c r="T367" s="208"/>
    </row>
    <row r="368" spans="2:20">
      <c r="B368" s="80">
        <v>340</v>
      </c>
      <c r="C368" s="189" t="str">
        <f>流量データ!$R350</f>
        <v/>
      </c>
      <c r="D368" s="189" t="str">
        <f>IF(AND($C368="",発電計画!$E$33=""),"",MAX(0,$C368-発電計画!$E$33))</f>
        <v/>
      </c>
      <c r="E368" s="189" t="str">
        <f>IF($D368="","",IF(発電計画!$E$19&gt;$D368,$D368,発電計画!$E$19))</f>
        <v/>
      </c>
      <c r="F368" s="27" t="str">
        <f>IF(発電計画!$E$30="","",ROUND((発電計画!$E$30*((E368/発電計画!$E$19)^2)/1000),3))</f>
        <v/>
      </c>
      <c r="G368" s="28">
        <f t="shared" si="71"/>
        <v>0.05</v>
      </c>
      <c r="H368" s="27" t="str">
        <f>IF(発電計画!$E$31="","",ROUND((発電計画!$E$31*((E368/発電計画!$E$19)^2)/200),3))</f>
        <v/>
      </c>
      <c r="I368" s="27" t="str">
        <f>IF(発電計画!$E$32="","",ROUND((発電計画!$E$32*((E368/発電計画!$E$19)^2)/1000),3))</f>
        <v/>
      </c>
      <c r="J368" s="28">
        <f t="shared" si="72"/>
        <v>0.5</v>
      </c>
      <c r="K368" s="27">
        <f t="shared" si="69"/>
        <v>0.55000000000000004</v>
      </c>
      <c r="L368" s="27">
        <f>発電計画!$E$15-$K$29</f>
        <v>-0.55000000000000004</v>
      </c>
      <c r="M368" s="27" t="str">
        <f>IF(発電計画!$E$19="","",9.8*発電計画!$E$19*$L368)</f>
        <v/>
      </c>
      <c r="N368" s="27" t="str">
        <f>IF(発電計画!$E$20="","",9.8*発電計画!$E$20*$L368)</f>
        <v/>
      </c>
      <c r="O368" s="206" t="str">
        <f>IF(AND($E368="",発電計画!$E$19=""),"",$E368/発電計画!$E$19)</f>
        <v/>
      </c>
      <c r="P368" s="331" t="str" cm="1">
        <f t="array" ref="P368">IF($O368="","",発電計画!$E$27*_xlfn.IFS($O368&gt;=相対合成効率!$C$14,相対合成効率!$F$14,$O368&gt;=相対合成効率!$C$15,相対合成効率!$F$15,$O368&gt;=相対合成効率!$C$16,相対合成効率!$F$16,TRUE,相対合成効率!$F$17))</f>
        <v/>
      </c>
      <c r="Q368" s="224" t="str">
        <f>IF($O368="","",IF($O368&lt;=発電計画!$E$28,0,9.8*$E368*$L368*$P368))</f>
        <v/>
      </c>
      <c r="R368" s="224" t="str">
        <f t="shared" si="70"/>
        <v/>
      </c>
      <c r="S368" s="207" t="str">
        <f>IF(D368="","",(D368*B368+SUM($D369:D$393))/(D368*365))</f>
        <v/>
      </c>
      <c r="T368" s="208"/>
    </row>
    <row r="369" spans="2:20">
      <c r="B369" s="80">
        <v>341</v>
      </c>
      <c r="C369" s="189" t="str">
        <f>流量データ!$R351</f>
        <v/>
      </c>
      <c r="D369" s="189" t="str">
        <f>IF(AND($C369="",発電計画!$E$33=""),"",MAX(0,$C369-発電計画!$E$33))</f>
        <v/>
      </c>
      <c r="E369" s="189" t="str">
        <f>IF($D369="","",IF(発電計画!$E$19&gt;$D369,$D369,発電計画!$E$19))</f>
        <v/>
      </c>
      <c r="F369" s="27" t="str">
        <f>IF(発電計画!$E$30="","",ROUND((発電計画!$E$30*((E369/発電計画!$E$19)^2)/1000),3))</f>
        <v/>
      </c>
      <c r="G369" s="28">
        <f t="shared" si="71"/>
        <v>0.05</v>
      </c>
      <c r="H369" s="27" t="str">
        <f>IF(発電計画!$E$31="","",ROUND((発電計画!$E$31*((E369/発電計画!$E$19)^2)/200),3))</f>
        <v/>
      </c>
      <c r="I369" s="27" t="str">
        <f>IF(発電計画!$E$32="","",ROUND((発電計画!$E$32*((E369/発電計画!$E$19)^2)/1000),3))</f>
        <v/>
      </c>
      <c r="J369" s="28">
        <f t="shared" si="72"/>
        <v>0.5</v>
      </c>
      <c r="K369" s="27">
        <f t="shared" si="69"/>
        <v>0.55000000000000004</v>
      </c>
      <c r="L369" s="27">
        <f>発電計画!$E$15-$K$29</f>
        <v>-0.55000000000000004</v>
      </c>
      <c r="M369" s="27" t="str">
        <f>IF(発電計画!$E$19="","",9.8*発電計画!$E$19*$L369)</f>
        <v/>
      </c>
      <c r="N369" s="27" t="str">
        <f>IF(発電計画!$E$20="","",9.8*発電計画!$E$20*$L369)</f>
        <v/>
      </c>
      <c r="O369" s="206" t="str">
        <f>IF(AND($E369="",発電計画!$E$19=""),"",$E369/発電計画!$E$19)</f>
        <v/>
      </c>
      <c r="P369" s="331" t="str" cm="1">
        <f t="array" ref="P369">IF($O369="","",発電計画!$E$27*_xlfn.IFS($O369&gt;=相対合成効率!$C$14,相対合成効率!$F$14,$O369&gt;=相対合成効率!$C$15,相対合成効率!$F$15,$O369&gt;=相対合成効率!$C$16,相対合成効率!$F$16,TRUE,相対合成効率!$F$17))</f>
        <v/>
      </c>
      <c r="Q369" s="224" t="str">
        <f>IF($O369="","",IF($O369&lt;=発電計画!$E$28,0,9.8*$E369*$L369*$P369))</f>
        <v/>
      </c>
      <c r="R369" s="224" t="str">
        <f t="shared" si="70"/>
        <v/>
      </c>
      <c r="S369" s="207" t="str">
        <f>IF(D369="","",(D369*B369+SUM($D370:D$393))/(D369*365))</f>
        <v/>
      </c>
      <c r="T369" s="208"/>
    </row>
    <row r="370" spans="2:20">
      <c r="B370" s="80">
        <v>342</v>
      </c>
      <c r="C370" s="189" t="str">
        <f>流量データ!$R352</f>
        <v/>
      </c>
      <c r="D370" s="189" t="str">
        <f>IF(AND($C370="",発電計画!$E$33=""),"",MAX(0,$C370-発電計画!$E$33))</f>
        <v/>
      </c>
      <c r="E370" s="189" t="str">
        <f>IF($D370="","",IF(発電計画!$E$19&gt;$D370,$D370,発電計画!$E$19))</f>
        <v/>
      </c>
      <c r="F370" s="27" t="str">
        <f>IF(発電計画!$E$30="","",ROUND((発電計画!$E$30*((E370/発電計画!$E$19)^2)/1000),3))</f>
        <v/>
      </c>
      <c r="G370" s="28">
        <f t="shared" si="71"/>
        <v>0.05</v>
      </c>
      <c r="H370" s="27" t="str">
        <f>IF(発電計画!$E$31="","",ROUND((発電計画!$E$31*((E370/発電計画!$E$19)^2)/200),3))</f>
        <v/>
      </c>
      <c r="I370" s="27" t="str">
        <f>IF(発電計画!$E$32="","",ROUND((発電計画!$E$32*((E370/発電計画!$E$19)^2)/1000),3))</f>
        <v/>
      </c>
      <c r="J370" s="28">
        <f t="shared" si="72"/>
        <v>0.5</v>
      </c>
      <c r="K370" s="27">
        <f t="shared" si="69"/>
        <v>0.55000000000000004</v>
      </c>
      <c r="L370" s="27">
        <f>発電計画!$E$15-$K$29</f>
        <v>-0.55000000000000004</v>
      </c>
      <c r="M370" s="27" t="str">
        <f>IF(発電計画!$E$19="","",9.8*発電計画!$E$19*$L370)</f>
        <v/>
      </c>
      <c r="N370" s="27" t="str">
        <f>IF(発電計画!$E$20="","",9.8*発電計画!$E$20*$L370)</f>
        <v/>
      </c>
      <c r="O370" s="206" t="str">
        <f>IF(AND($E370="",発電計画!$E$19=""),"",$E370/発電計画!$E$19)</f>
        <v/>
      </c>
      <c r="P370" s="331" t="str" cm="1">
        <f t="array" ref="P370">IF($O370="","",発電計画!$E$27*_xlfn.IFS($O370&gt;=相対合成効率!$C$14,相対合成効率!$F$14,$O370&gt;=相対合成効率!$C$15,相対合成効率!$F$15,$O370&gt;=相対合成効率!$C$16,相対合成効率!$F$16,TRUE,相対合成効率!$F$17))</f>
        <v/>
      </c>
      <c r="Q370" s="224" t="str">
        <f>IF($O370="","",IF($O370&lt;=発電計画!$E$28,0,9.8*$E370*$L370*$P370))</f>
        <v/>
      </c>
      <c r="R370" s="224" t="str">
        <f t="shared" si="70"/>
        <v/>
      </c>
      <c r="S370" s="207" t="str">
        <f>IF(D370="","",(D370*B370+SUM($D371:D$393))/(D370*365))</f>
        <v/>
      </c>
      <c r="T370" s="208"/>
    </row>
    <row r="371" spans="2:20">
      <c r="B371" s="80">
        <v>343</v>
      </c>
      <c r="C371" s="189" t="str">
        <f>流量データ!$R353</f>
        <v/>
      </c>
      <c r="D371" s="189" t="str">
        <f>IF(AND($C371="",発電計画!$E$33=""),"",MAX(0,$C371-発電計画!$E$33))</f>
        <v/>
      </c>
      <c r="E371" s="189" t="str">
        <f>IF($D371="","",IF(発電計画!$E$19&gt;$D371,$D371,発電計画!$E$19))</f>
        <v/>
      </c>
      <c r="F371" s="27" t="str">
        <f>IF(発電計画!$E$30="","",ROUND((発電計画!$E$30*((E371/発電計画!$E$19)^2)/1000),3))</f>
        <v/>
      </c>
      <c r="G371" s="28">
        <f t="shared" si="71"/>
        <v>0.05</v>
      </c>
      <c r="H371" s="27" t="str">
        <f>IF(発電計画!$E$31="","",ROUND((発電計画!$E$31*((E371/発電計画!$E$19)^2)/200),3))</f>
        <v/>
      </c>
      <c r="I371" s="27" t="str">
        <f>IF(発電計画!$E$32="","",ROUND((発電計画!$E$32*((E371/発電計画!$E$19)^2)/1000),3))</f>
        <v/>
      </c>
      <c r="J371" s="28">
        <f t="shared" si="72"/>
        <v>0.5</v>
      </c>
      <c r="K371" s="27">
        <f t="shared" si="69"/>
        <v>0.55000000000000004</v>
      </c>
      <c r="L371" s="27">
        <f>発電計画!$E$15-$K$29</f>
        <v>-0.55000000000000004</v>
      </c>
      <c r="M371" s="27" t="str">
        <f>IF(発電計画!$E$19="","",9.8*発電計画!$E$19*$L371)</f>
        <v/>
      </c>
      <c r="N371" s="27" t="str">
        <f>IF(発電計画!$E$20="","",9.8*発電計画!$E$20*$L371)</f>
        <v/>
      </c>
      <c r="O371" s="206" t="str">
        <f>IF(AND($E371="",発電計画!$E$19=""),"",$E371/発電計画!$E$19)</f>
        <v/>
      </c>
      <c r="P371" s="331" t="str" cm="1">
        <f t="array" ref="P371">IF($O371="","",発電計画!$E$27*_xlfn.IFS($O371&gt;=相対合成効率!$C$14,相対合成効率!$F$14,$O371&gt;=相対合成効率!$C$15,相対合成効率!$F$15,$O371&gt;=相対合成効率!$C$16,相対合成効率!$F$16,TRUE,相対合成効率!$F$17))</f>
        <v/>
      </c>
      <c r="Q371" s="224" t="str">
        <f>IF($O371="","",IF($O371&lt;=発電計画!$E$28,0,9.8*$E371*$L371*$P371))</f>
        <v/>
      </c>
      <c r="R371" s="224" t="str">
        <f t="shared" si="70"/>
        <v/>
      </c>
      <c r="S371" s="207" t="str">
        <f>IF(D371="","",(D371*B371+SUM($D372:D$393))/(D371*365))</f>
        <v/>
      </c>
      <c r="T371" s="208"/>
    </row>
    <row r="372" spans="2:20">
      <c r="B372" s="80">
        <v>344</v>
      </c>
      <c r="C372" s="189" t="str">
        <f>流量データ!$R354</f>
        <v/>
      </c>
      <c r="D372" s="189" t="str">
        <f>IF(AND($C372="",発電計画!$E$33=""),"",MAX(0,$C372-発電計画!$E$33))</f>
        <v/>
      </c>
      <c r="E372" s="189" t="str">
        <f>IF($D372="","",IF(発電計画!$E$19&gt;$D372,$D372,発電計画!$E$19))</f>
        <v/>
      </c>
      <c r="F372" s="27" t="str">
        <f>IF(発電計画!$E$30="","",ROUND((発電計画!$E$30*((E372/発電計画!$E$19)^2)/1000),3))</f>
        <v/>
      </c>
      <c r="G372" s="28">
        <f t="shared" si="71"/>
        <v>0.05</v>
      </c>
      <c r="H372" s="27" t="str">
        <f>IF(発電計画!$E$31="","",ROUND((発電計画!$E$31*((E372/発電計画!$E$19)^2)/200),3))</f>
        <v/>
      </c>
      <c r="I372" s="27" t="str">
        <f>IF(発電計画!$E$32="","",ROUND((発電計画!$E$32*((E372/発電計画!$E$19)^2)/1000),3))</f>
        <v/>
      </c>
      <c r="J372" s="28">
        <f t="shared" si="72"/>
        <v>0.5</v>
      </c>
      <c r="K372" s="27">
        <f t="shared" si="69"/>
        <v>0.55000000000000004</v>
      </c>
      <c r="L372" s="27">
        <f>発電計画!$E$15-$K$29</f>
        <v>-0.55000000000000004</v>
      </c>
      <c r="M372" s="27" t="str">
        <f>IF(発電計画!$E$19="","",9.8*発電計画!$E$19*$L372)</f>
        <v/>
      </c>
      <c r="N372" s="27" t="str">
        <f>IF(発電計画!$E$20="","",9.8*発電計画!$E$20*$L372)</f>
        <v/>
      </c>
      <c r="O372" s="206" t="str">
        <f>IF(AND($E372="",発電計画!$E$19=""),"",$E372/発電計画!$E$19)</f>
        <v/>
      </c>
      <c r="P372" s="331" t="str" cm="1">
        <f t="array" ref="P372">IF($O372="","",発電計画!$E$27*_xlfn.IFS($O372&gt;=相対合成効率!$C$14,相対合成効率!$F$14,$O372&gt;=相対合成効率!$C$15,相対合成効率!$F$15,$O372&gt;=相対合成効率!$C$16,相対合成効率!$F$16,TRUE,相対合成効率!$F$17))</f>
        <v/>
      </c>
      <c r="Q372" s="224" t="str">
        <f>IF($O372="","",IF($O372&lt;=発電計画!$E$28,0,9.8*$E372*$L372*$P372))</f>
        <v/>
      </c>
      <c r="R372" s="224" t="str">
        <f t="shared" si="70"/>
        <v/>
      </c>
      <c r="S372" s="207" t="str">
        <f>IF(D372="","",(D372*B372+SUM($D373:D$393))/(D372*365))</f>
        <v/>
      </c>
      <c r="T372" s="208"/>
    </row>
    <row r="373" spans="2:20">
      <c r="B373" s="80">
        <v>345</v>
      </c>
      <c r="C373" s="189" t="str">
        <f>流量データ!$R355</f>
        <v/>
      </c>
      <c r="D373" s="189" t="str">
        <f>IF(AND($C373="",発電計画!$E$33=""),"",MAX(0,$C373-発電計画!$E$33))</f>
        <v/>
      </c>
      <c r="E373" s="189" t="str">
        <f>IF($D373="","",IF(発電計画!$E$19&gt;$D373,$D373,発電計画!$E$19))</f>
        <v/>
      </c>
      <c r="F373" s="27" t="str">
        <f>IF(発電計画!$E$30="","",ROUND((発電計画!$E$30*((E373/発電計画!$E$19)^2)/1000),3))</f>
        <v/>
      </c>
      <c r="G373" s="28">
        <f t="shared" si="71"/>
        <v>0.05</v>
      </c>
      <c r="H373" s="27" t="str">
        <f>IF(発電計画!$E$31="","",ROUND((発電計画!$E$31*((E373/発電計画!$E$19)^2)/200),3))</f>
        <v/>
      </c>
      <c r="I373" s="27" t="str">
        <f>IF(発電計画!$E$32="","",ROUND((発電計画!$E$32*((E373/発電計画!$E$19)^2)/1000),3))</f>
        <v/>
      </c>
      <c r="J373" s="28">
        <f t="shared" si="72"/>
        <v>0.5</v>
      </c>
      <c r="K373" s="27">
        <f t="shared" si="69"/>
        <v>0.55000000000000004</v>
      </c>
      <c r="L373" s="27">
        <f>発電計画!$E$15-$K$29</f>
        <v>-0.55000000000000004</v>
      </c>
      <c r="M373" s="27" t="str">
        <f>IF(発電計画!$E$19="","",9.8*発電計画!$E$19*$L373)</f>
        <v/>
      </c>
      <c r="N373" s="27" t="str">
        <f>IF(発電計画!$E$20="","",9.8*発電計画!$E$20*$L373)</f>
        <v/>
      </c>
      <c r="O373" s="206" t="str">
        <f>IF(AND($E373="",発電計画!$E$19=""),"",$E373/発電計画!$E$19)</f>
        <v/>
      </c>
      <c r="P373" s="331" t="str" cm="1">
        <f t="array" ref="P373">IF($O373="","",発電計画!$E$27*_xlfn.IFS($O373&gt;=相対合成効率!$C$14,相対合成効率!$F$14,$O373&gt;=相対合成効率!$C$15,相対合成効率!$F$15,$O373&gt;=相対合成効率!$C$16,相対合成効率!$F$16,TRUE,相対合成効率!$F$17))</f>
        <v/>
      </c>
      <c r="Q373" s="224" t="str">
        <f>IF($O373="","",IF($O373&lt;=発電計画!$E$28,0,9.8*$E373*$L373*$P373))</f>
        <v/>
      </c>
      <c r="R373" s="224" t="str">
        <f t="shared" si="70"/>
        <v/>
      </c>
      <c r="S373" s="207" t="str">
        <f>IF(D373="","",(D373*B373+SUM($D374:D$393))/(D373*365))</f>
        <v/>
      </c>
      <c r="T373" s="208"/>
    </row>
    <row r="374" spans="2:20">
      <c r="B374" s="80">
        <v>346</v>
      </c>
      <c r="C374" s="189" t="str">
        <f>流量データ!$R356</f>
        <v/>
      </c>
      <c r="D374" s="189" t="str">
        <f>IF(AND($C374="",発電計画!$E$33=""),"",MAX(0,$C374-発電計画!$E$33))</f>
        <v/>
      </c>
      <c r="E374" s="189" t="str">
        <f>IF($D374="","",IF(発電計画!$E$19&gt;$D374,$D374,発電計画!$E$19))</f>
        <v/>
      </c>
      <c r="F374" s="27" t="str">
        <f>IF(発電計画!$E$30="","",ROUND((発電計画!$E$30*((E374/発電計画!$E$19)^2)/1000),3))</f>
        <v/>
      </c>
      <c r="G374" s="28">
        <f t="shared" si="71"/>
        <v>0.05</v>
      </c>
      <c r="H374" s="27" t="str">
        <f>IF(発電計画!$E$31="","",ROUND((発電計画!$E$31*((E374/発電計画!$E$19)^2)/200),3))</f>
        <v/>
      </c>
      <c r="I374" s="27" t="str">
        <f>IF(発電計画!$E$32="","",ROUND((発電計画!$E$32*((E374/発電計画!$E$19)^2)/1000),3))</f>
        <v/>
      </c>
      <c r="J374" s="28">
        <f t="shared" si="72"/>
        <v>0.5</v>
      </c>
      <c r="K374" s="27">
        <f t="shared" si="69"/>
        <v>0.55000000000000004</v>
      </c>
      <c r="L374" s="27">
        <f>発電計画!$E$15-$K$29</f>
        <v>-0.55000000000000004</v>
      </c>
      <c r="M374" s="27" t="str">
        <f>IF(発電計画!$E$19="","",9.8*発電計画!$E$19*$L374)</f>
        <v/>
      </c>
      <c r="N374" s="27" t="str">
        <f>IF(発電計画!$E$20="","",9.8*発電計画!$E$20*$L374)</f>
        <v/>
      </c>
      <c r="O374" s="206" t="str">
        <f>IF(AND($E374="",発電計画!$E$19=""),"",$E374/発電計画!$E$19)</f>
        <v/>
      </c>
      <c r="P374" s="331" t="str" cm="1">
        <f t="array" ref="P374">IF($O374="","",発電計画!$E$27*_xlfn.IFS($O374&gt;=相対合成効率!$C$14,相対合成効率!$F$14,$O374&gt;=相対合成効率!$C$15,相対合成効率!$F$15,$O374&gt;=相対合成効率!$C$16,相対合成効率!$F$16,TRUE,相対合成効率!$F$17))</f>
        <v/>
      </c>
      <c r="Q374" s="224" t="str">
        <f>IF($O374="","",IF($O374&lt;=発電計画!$E$28,0,9.8*$E374*$L374*$P374))</f>
        <v/>
      </c>
      <c r="R374" s="224" t="str">
        <f t="shared" si="70"/>
        <v/>
      </c>
      <c r="S374" s="207" t="str">
        <f>IF(D374="","",(D374*B374+SUM($D375:D$393))/(D374*365))</f>
        <v/>
      </c>
      <c r="T374" s="208"/>
    </row>
    <row r="375" spans="2:20">
      <c r="B375" s="80">
        <v>347</v>
      </c>
      <c r="C375" s="189" t="str">
        <f>流量データ!$R357</f>
        <v/>
      </c>
      <c r="D375" s="189" t="str">
        <f>IF(AND($C375="",発電計画!$E$33=""),"",MAX(0,$C375-発電計画!$E$33))</f>
        <v/>
      </c>
      <c r="E375" s="189" t="str">
        <f>IF($D375="","",IF(発電計画!$E$19&gt;$D375,$D375,発電計画!$E$19))</f>
        <v/>
      </c>
      <c r="F375" s="27" t="str">
        <f>IF(発電計画!$E$30="","",ROUND((発電計画!$E$30*((E375/発電計画!$E$19)^2)/1000),3))</f>
        <v/>
      </c>
      <c r="G375" s="28">
        <f t="shared" si="71"/>
        <v>0.05</v>
      </c>
      <c r="H375" s="27" t="str">
        <f>IF(発電計画!$E$31="","",ROUND((発電計画!$E$31*((E375/発電計画!$E$19)^2)/200),3))</f>
        <v/>
      </c>
      <c r="I375" s="27" t="str">
        <f>IF(発電計画!$E$32="","",ROUND((発電計画!$E$32*((E375/発電計画!$E$19)^2)/1000),3))</f>
        <v/>
      </c>
      <c r="J375" s="28">
        <f t="shared" si="72"/>
        <v>0.5</v>
      </c>
      <c r="K375" s="27">
        <f t="shared" si="69"/>
        <v>0.55000000000000004</v>
      </c>
      <c r="L375" s="27">
        <f>発電計画!$E$15-$K$29</f>
        <v>-0.55000000000000004</v>
      </c>
      <c r="M375" s="27" t="str">
        <f>IF(発電計画!$E$19="","",9.8*発電計画!$E$19*$L375)</f>
        <v/>
      </c>
      <c r="N375" s="27" t="str">
        <f>IF(発電計画!$E$20="","",9.8*発電計画!$E$20*$L375)</f>
        <v/>
      </c>
      <c r="O375" s="206" t="str">
        <f>IF(AND($E375="",発電計画!$E$19=""),"",$E375/発電計画!$E$19)</f>
        <v/>
      </c>
      <c r="P375" s="331" t="str" cm="1">
        <f t="array" ref="P375">IF($O375="","",発電計画!$E$27*_xlfn.IFS($O375&gt;=相対合成効率!$C$14,相対合成効率!$F$14,$O375&gt;=相対合成効率!$C$15,相対合成効率!$F$15,$O375&gt;=相対合成効率!$C$16,相対合成効率!$F$16,TRUE,相対合成効率!$F$17))</f>
        <v/>
      </c>
      <c r="Q375" s="224" t="str">
        <f>IF($O375="","",IF($O375&lt;=発電計画!$E$28,0,9.8*$E375*$L375*$P375))</f>
        <v/>
      </c>
      <c r="R375" s="224" t="str">
        <f t="shared" si="70"/>
        <v/>
      </c>
      <c r="S375" s="207" t="str">
        <f>IF(D375="","",(D375*B375+SUM($D376:D$393))/(D375*365))</f>
        <v/>
      </c>
      <c r="T375" s="208"/>
    </row>
    <row r="376" spans="2:20">
      <c r="B376" s="80">
        <v>348</v>
      </c>
      <c r="C376" s="189" t="str">
        <f>流量データ!$R358</f>
        <v/>
      </c>
      <c r="D376" s="189" t="str">
        <f>IF(AND($C376="",発電計画!$E$33=""),"",MAX(0,$C376-発電計画!$E$33))</f>
        <v/>
      </c>
      <c r="E376" s="189" t="str">
        <f>IF($D376="","",IF(発電計画!$E$19&gt;$D376,$D376,発電計画!$E$19))</f>
        <v/>
      </c>
      <c r="F376" s="27" t="str">
        <f>IF(発電計画!$E$30="","",ROUND((発電計画!$E$30*((E376/発電計画!$E$19)^2)/1000),3))</f>
        <v/>
      </c>
      <c r="G376" s="28">
        <f t="shared" si="71"/>
        <v>0.05</v>
      </c>
      <c r="H376" s="27" t="str">
        <f>IF(発電計画!$E$31="","",ROUND((発電計画!$E$31*((E376/発電計画!$E$19)^2)/200),3))</f>
        <v/>
      </c>
      <c r="I376" s="27" t="str">
        <f>IF(発電計画!$E$32="","",ROUND((発電計画!$E$32*((E376/発電計画!$E$19)^2)/1000),3))</f>
        <v/>
      </c>
      <c r="J376" s="28">
        <f t="shared" si="72"/>
        <v>0.5</v>
      </c>
      <c r="K376" s="27">
        <f t="shared" si="69"/>
        <v>0.55000000000000004</v>
      </c>
      <c r="L376" s="27">
        <f>発電計画!$E$15-$K$29</f>
        <v>-0.55000000000000004</v>
      </c>
      <c r="M376" s="27" t="str">
        <f>IF(発電計画!$E$19="","",9.8*発電計画!$E$19*$L376)</f>
        <v/>
      </c>
      <c r="N376" s="27" t="str">
        <f>IF(発電計画!$E$20="","",9.8*発電計画!$E$20*$L376)</f>
        <v/>
      </c>
      <c r="O376" s="206" t="str">
        <f>IF(AND($E376="",発電計画!$E$19=""),"",$E376/発電計画!$E$19)</f>
        <v/>
      </c>
      <c r="P376" s="331" t="str" cm="1">
        <f t="array" ref="P376">IF($O376="","",発電計画!$E$27*_xlfn.IFS($O376&gt;=相対合成効率!$C$14,相対合成効率!$F$14,$O376&gt;=相対合成効率!$C$15,相対合成効率!$F$15,$O376&gt;=相対合成効率!$C$16,相対合成効率!$F$16,TRUE,相対合成効率!$F$17))</f>
        <v/>
      </c>
      <c r="Q376" s="224" t="str">
        <f>IF($O376="","",IF($O376&lt;=発電計画!$E$28,0,9.8*$E376*$L376*$P376))</f>
        <v/>
      </c>
      <c r="R376" s="224" t="str">
        <f t="shared" si="70"/>
        <v/>
      </c>
      <c r="S376" s="207" t="str">
        <f>IF(D376="","",(D376*B376+SUM($D377:D$393))/(D376*365))</f>
        <v/>
      </c>
      <c r="T376" s="208"/>
    </row>
    <row r="377" spans="2:20">
      <c r="B377" s="80">
        <v>349</v>
      </c>
      <c r="C377" s="189" t="str">
        <f>流量データ!$R359</f>
        <v/>
      </c>
      <c r="D377" s="189" t="str">
        <f>IF(AND($C377="",発電計画!$E$33=""),"",MAX(0,$C377-発電計画!$E$33))</f>
        <v/>
      </c>
      <c r="E377" s="189" t="str">
        <f>IF($D377="","",IF(発電計画!$E$19&gt;$D377,$D377,発電計画!$E$19))</f>
        <v/>
      </c>
      <c r="F377" s="27" t="str">
        <f>IF(発電計画!$E$30="","",ROUND((発電計画!$E$30*((E377/発電計画!$E$19)^2)/1000),3))</f>
        <v/>
      </c>
      <c r="G377" s="28">
        <f t="shared" si="71"/>
        <v>0.05</v>
      </c>
      <c r="H377" s="27" t="str">
        <f>IF(発電計画!$E$31="","",ROUND((発電計画!$E$31*((E377/発電計画!$E$19)^2)/200),3))</f>
        <v/>
      </c>
      <c r="I377" s="27" t="str">
        <f>IF(発電計画!$E$32="","",ROUND((発電計画!$E$32*((E377/発電計画!$E$19)^2)/1000),3))</f>
        <v/>
      </c>
      <c r="J377" s="28">
        <f t="shared" si="72"/>
        <v>0.5</v>
      </c>
      <c r="K377" s="27">
        <f t="shared" si="69"/>
        <v>0.55000000000000004</v>
      </c>
      <c r="L377" s="27">
        <f>発電計画!$E$15-$K$29</f>
        <v>-0.55000000000000004</v>
      </c>
      <c r="M377" s="27" t="str">
        <f>IF(発電計画!$E$19="","",9.8*発電計画!$E$19*$L377)</f>
        <v/>
      </c>
      <c r="N377" s="27" t="str">
        <f>IF(発電計画!$E$20="","",9.8*発電計画!$E$20*$L377)</f>
        <v/>
      </c>
      <c r="O377" s="206" t="str">
        <f>IF(AND($E377="",発電計画!$E$19=""),"",$E377/発電計画!$E$19)</f>
        <v/>
      </c>
      <c r="P377" s="331" t="str" cm="1">
        <f t="array" ref="P377">IF($O377="","",発電計画!$E$27*_xlfn.IFS($O377&gt;=相対合成効率!$C$14,相対合成効率!$F$14,$O377&gt;=相対合成効率!$C$15,相対合成効率!$F$15,$O377&gt;=相対合成効率!$C$16,相対合成効率!$F$16,TRUE,相対合成効率!$F$17))</f>
        <v/>
      </c>
      <c r="Q377" s="224" t="str">
        <f>IF($O377="","",IF($O377&lt;=発電計画!$E$28,0,9.8*$E377*$L377*$P377))</f>
        <v/>
      </c>
      <c r="R377" s="224" t="str">
        <f t="shared" si="70"/>
        <v/>
      </c>
      <c r="S377" s="207" t="str">
        <f>IF(D377="","",(D377*B377+SUM($D378:D$393))/(D377*365))</f>
        <v/>
      </c>
      <c r="T377" s="208"/>
    </row>
    <row r="378" spans="2:20">
      <c r="B378" s="80">
        <v>350</v>
      </c>
      <c r="C378" s="189" t="str">
        <f>流量データ!$R360</f>
        <v/>
      </c>
      <c r="D378" s="189" t="str">
        <f>IF(AND($C378="",発電計画!$E$33=""),"",MAX(0,$C378-発電計画!$E$33))</f>
        <v/>
      </c>
      <c r="E378" s="189" t="str">
        <f>IF($D378="","",IF(発電計画!$E$19&gt;$D378,$D378,発電計画!$E$19))</f>
        <v/>
      </c>
      <c r="F378" s="27" t="str">
        <f>IF(発電計画!$E$30="","",ROUND((発電計画!$E$30*((E378/発電計画!$E$19)^2)/1000),3))</f>
        <v/>
      </c>
      <c r="G378" s="28">
        <f t="shared" si="71"/>
        <v>0.05</v>
      </c>
      <c r="H378" s="27" t="str">
        <f>IF(発電計画!$E$31="","",ROUND((発電計画!$E$31*((E378/発電計画!$E$19)^2)/200),3))</f>
        <v/>
      </c>
      <c r="I378" s="27" t="str">
        <f>IF(発電計画!$E$32="","",ROUND((発電計画!$E$32*((E378/発電計画!$E$19)^2)/1000),3))</f>
        <v/>
      </c>
      <c r="J378" s="28">
        <f t="shared" si="72"/>
        <v>0.5</v>
      </c>
      <c r="K378" s="27">
        <f t="shared" si="69"/>
        <v>0.55000000000000004</v>
      </c>
      <c r="L378" s="27">
        <f>発電計画!$E$15-$K$29</f>
        <v>-0.55000000000000004</v>
      </c>
      <c r="M378" s="27" t="str">
        <f>IF(発電計画!$E$19="","",9.8*発電計画!$E$19*$L378)</f>
        <v/>
      </c>
      <c r="N378" s="27" t="str">
        <f>IF(発電計画!$E$20="","",9.8*発電計画!$E$20*$L378)</f>
        <v/>
      </c>
      <c r="O378" s="206" t="str">
        <f>IF(AND($E378="",発電計画!$E$19=""),"",$E378/発電計画!$E$19)</f>
        <v/>
      </c>
      <c r="P378" s="331" t="str" cm="1">
        <f t="array" ref="P378">IF($O378="","",発電計画!$E$27*_xlfn.IFS($O378&gt;=相対合成効率!$C$14,相対合成効率!$F$14,$O378&gt;=相対合成効率!$C$15,相対合成効率!$F$15,$O378&gt;=相対合成効率!$C$16,相対合成効率!$F$16,TRUE,相対合成効率!$F$17))</f>
        <v/>
      </c>
      <c r="Q378" s="224" t="str">
        <f>IF($O378="","",IF($O378&lt;=発電計画!$E$28,0,9.8*$E378*$L378*$P378))</f>
        <v/>
      </c>
      <c r="R378" s="224" t="str">
        <f t="shared" si="70"/>
        <v/>
      </c>
      <c r="S378" s="207" t="str">
        <f>IF(D378="","",(D378*B378+SUM($D379:D$393))/(D378*365))</f>
        <v/>
      </c>
      <c r="T378" s="208"/>
    </row>
    <row r="379" spans="2:20">
      <c r="B379" s="80">
        <v>351</v>
      </c>
      <c r="C379" s="189" t="str">
        <f>流量データ!$R361</f>
        <v/>
      </c>
      <c r="D379" s="189" t="str">
        <f>IF(AND($C379="",発電計画!$E$33=""),"",MAX(0,$C379-発電計画!$E$33))</f>
        <v/>
      </c>
      <c r="E379" s="189" t="str">
        <f>IF($D379="","",IF(発電計画!$E$19&gt;$D379,$D379,発電計画!$E$19))</f>
        <v/>
      </c>
      <c r="F379" s="27" t="str">
        <f>IF(発電計画!$E$30="","",ROUND((発電計画!$E$30*((E379/発電計画!$E$19)^2)/1000),3))</f>
        <v/>
      </c>
      <c r="G379" s="28">
        <f t="shared" si="71"/>
        <v>0.05</v>
      </c>
      <c r="H379" s="27" t="str">
        <f>IF(発電計画!$E$31="","",ROUND((発電計画!$E$31*((E379/発電計画!$E$19)^2)/200),3))</f>
        <v/>
      </c>
      <c r="I379" s="27" t="str">
        <f>IF(発電計画!$E$32="","",ROUND((発電計画!$E$32*((E379/発電計画!$E$19)^2)/1000),3))</f>
        <v/>
      </c>
      <c r="J379" s="28">
        <f t="shared" si="72"/>
        <v>0.5</v>
      </c>
      <c r="K379" s="27">
        <f t="shared" si="69"/>
        <v>0.55000000000000004</v>
      </c>
      <c r="L379" s="27">
        <f>発電計画!$E$15-$K$29</f>
        <v>-0.55000000000000004</v>
      </c>
      <c r="M379" s="27" t="str">
        <f>IF(発電計画!$E$19="","",9.8*発電計画!$E$19*$L379)</f>
        <v/>
      </c>
      <c r="N379" s="27" t="str">
        <f>IF(発電計画!$E$20="","",9.8*発電計画!$E$20*$L379)</f>
        <v/>
      </c>
      <c r="O379" s="206" t="str">
        <f>IF(AND($E379="",発電計画!$E$19=""),"",$E379/発電計画!$E$19)</f>
        <v/>
      </c>
      <c r="P379" s="331" t="str" cm="1">
        <f t="array" ref="P379">IF($O379="","",発電計画!$E$27*_xlfn.IFS($O379&gt;=相対合成効率!$C$14,相対合成効率!$F$14,$O379&gt;=相対合成効率!$C$15,相対合成効率!$F$15,$O379&gt;=相対合成効率!$C$16,相対合成効率!$F$16,TRUE,相対合成効率!$F$17))</f>
        <v/>
      </c>
      <c r="Q379" s="224" t="str">
        <f>IF($O379="","",IF($O379&lt;=発電計画!$E$28,0,9.8*$E379*$L379*$P379))</f>
        <v/>
      </c>
      <c r="R379" s="224" t="str">
        <f t="shared" si="70"/>
        <v/>
      </c>
      <c r="S379" s="207" t="str">
        <f>IF(D379="","",(D379*B379+SUM($D380:D$393))/(D379*365))</f>
        <v/>
      </c>
      <c r="T379" s="208"/>
    </row>
    <row r="380" spans="2:20">
      <c r="B380" s="80">
        <v>352</v>
      </c>
      <c r="C380" s="189" t="str">
        <f>流量データ!$R362</f>
        <v/>
      </c>
      <c r="D380" s="189" t="str">
        <f>IF(AND($C380="",発電計画!$E$33=""),"",MAX(0,$C380-発電計画!$E$33))</f>
        <v/>
      </c>
      <c r="E380" s="189" t="str">
        <f>IF($D380="","",IF(発電計画!$E$19&gt;$D380,$D380,発電計画!$E$19))</f>
        <v/>
      </c>
      <c r="F380" s="27" t="str">
        <f>IF(発電計画!$E$30="","",ROUND((発電計画!$E$30*((E380/発電計画!$E$19)^2)/1000),3))</f>
        <v/>
      </c>
      <c r="G380" s="28">
        <f t="shared" si="71"/>
        <v>0.05</v>
      </c>
      <c r="H380" s="27" t="str">
        <f>IF(発電計画!$E$31="","",ROUND((発電計画!$E$31*((E380/発電計画!$E$19)^2)/200),3))</f>
        <v/>
      </c>
      <c r="I380" s="27" t="str">
        <f>IF(発電計画!$E$32="","",ROUND((発電計画!$E$32*((E380/発電計画!$E$19)^2)/1000),3))</f>
        <v/>
      </c>
      <c r="J380" s="28">
        <f t="shared" si="72"/>
        <v>0.5</v>
      </c>
      <c r="K380" s="27">
        <f t="shared" si="69"/>
        <v>0.55000000000000004</v>
      </c>
      <c r="L380" s="27">
        <f>発電計画!$E$15-$K$29</f>
        <v>-0.55000000000000004</v>
      </c>
      <c r="M380" s="27" t="str">
        <f>IF(発電計画!$E$19="","",9.8*発電計画!$E$19*$L380)</f>
        <v/>
      </c>
      <c r="N380" s="27" t="str">
        <f>IF(発電計画!$E$20="","",9.8*発電計画!$E$20*$L380)</f>
        <v/>
      </c>
      <c r="O380" s="206" t="str">
        <f>IF(AND($E380="",発電計画!$E$19=""),"",$E380/発電計画!$E$19)</f>
        <v/>
      </c>
      <c r="P380" s="331" t="str" cm="1">
        <f t="array" ref="P380">IF($O380="","",発電計画!$E$27*_xlfn.IFS($O380&gt;=相対合成効率!$C$14,相対合成効率!$F$14,$O380&gt;=相対合成効率!$C$15,相対合成効率!$F$15,$O380&gt;=相対合成効率!$C$16,相対合成効率!$F$16,TRUE,相対合成効率!$F$17))</f>
        <v/>
      </c>
      <c r="Q380" s="224" t="str">
        <f>IF($O380="","",IF($O380&lt;=発電計画!$E$28,0,9.8*$E380*$L380*$P380))</f>
        <v/>
      </c>
      <c r="R380" s="224" t="str">
        <f t="shared" si="70"/>
        <v/>
      </c>
      <c r="S380" s="207" t="str">
        <f>IF(D380="","",(D380*B380+SUM($D381:D$393))/(D380*365))</f>
        <v/>
      </c>
      <c r="T380" s="208"/>
    </row>
    <row r="381" spans="2:20">
      <c r="B381" s="80">
        <v>353</v>
      </c>
      <c r="C381" s="189" t="str">
        <f>流量データ!$R363</f>
        <v/>
      </c>
      <c r="D381" s="189" t="str">
        <f>IF(AND($C381="",発電計画!$E$33=""),"",MAX(0,$C381-発電計画!$E$33))</f>
        <v/>
      </c>
      <c r="E381" s="189" t="str">
        <f>IF($D381="","",IF(発電計画!$E$19&gt;$D381,$D381,発電計画!$E$19))</f>
        <v/>
      </c>
      <c r="F381" s="27" t="str">
        <f>IF(発電計画!$E$30="","",ROUND((発電計画!$E$30*((E381/発電計画!$E$19)^2)/1000),3))</f>
        <v/>
      </c>
      <c r="G381" s="28">
        <f t="shared" si="71"/>
        <v>0.05</v>
      </c>
      <c r="H381" s="27" t="str">
        <f>IF(発電計画!$E$31="","",ROUND((発電計画!$E$31*((E381/発電計画!$E$19)^2)/200),3))</f>
        <v/>
      </c>
      <c r="I381" s="27" t="str">
        <f>IF(発電計画!$E$32="","",ROUND((発電計画!$E$32*((E381/発電計画!$E$19)^2)/1000),3))</f>
        <v/>
      </c>
      <c r="J381" s="28">
        <f t="shared" si="72"/>
        <v>0.5</v>
      </c>
      <c r="K381" s="27">
        <f t="shared" si="69"/>
        <v>0.55000000000000004</v>
      </c>
      <c r="L381" s="27">
        <f>発電計画!$E$15-$K$29</f>
        <v>-0.55000000000000004</v>
      </c>
      <c r="M381" s="27" t="str">
        <f>IF(発電計画!$E$19="","",9.8*発電計画!$E$19*$L381)</f>
        <v/>
      </c>
      <c r="N381" s="27" t="str">
        <f>IF(発電計画!$E$20="","",9.8*発電計画!$E$20*$L381)</f>
        <v/>
      </c>
      <c r="O381" s="206" t="str">
        <f>IF(AND($E381="",発電計画!$E$19=""),"",$E381/発電計画!$E$19)</f>
        <v/>
      </c>
      <c r="P381" s="331" t="str" cm="1">
        <f t="array" ref="P381">IF($O381="","",発電計画!$E$27*_xlfn.IFS($O381&gt;=相対合成効率!$C$14,相対合成効率!$F$14,$O381&gt;=相対合成効率!$C$15,相対合成効率!$F$15,$O381&gt;=相対合成効率!$C$16,相対合成効率!$F$16,TRUE,相対合成効率!$F$17))</f>
        <v/>
      </c>
      <c r="Q381" s="224" t="str">
        <f>IF($O381="","",IF($O381&lt;=発電計画!$E$28,0,9.8*$E381*$L381*$P381))</f>
        <v/>
      </c>
      <c r="R381" s="224" t="str">
        <f t="shared" si="70"/>
        <v/>
      </c>
      <c r="S381" s="207" t="str">
        <f>IF(D381="","",(D381*B381+SUM($D382:D$393))/(D381*365))</f>
        <v/>
      </c>
      <c r="T381" s="208"/>
    </row>
    <row r="382" spans="2:20">
      <c r="B382" s="80">
        <v>354</v>
      </c>
      <c r="C382" s="189" t="str">
        <f>流量データ!$R364</f>
        <v/>
      </c>
      <c r="D382" s="189" t="str">
        <f>IF(AND($C382="",発電計画!$E$33=""),"",MAX(0,$C382-発電計画!$E$33))</f>
        <v/>
      </c>
      <c r="E382" s="189" t="str">
        <f>IF($D382="","",IF(発電計画!$E$19&gt;$D382,$D382,発電計画!$E$19))</f>
        <v/>
      </c>
      <c r="F382" s="27" t="str">
        <f>IF(発電計画!$E$30="","",ROUND((発電計画!$E$30*((E382/発電計画!$E$19)^2)/1000),3))</f>
        <v/>
      </c>
      <c r="G382" s="28">
        <f t="shared" si="71"/>
        <v>0.05</v>
      </c>
      <c r="H382" s="27" t="str">
        <f>IF(発電計画!$E$31="","",ROUND((発電計画!$E$31*((E382/発電計画!$E$19)^2)/200),3))</f>
        <v/>
      </c>
      <c r="I382" s="27" t="str">
        <f>IF(発電計画!$E$32="","",ROUND((発電計画!$E$32*((E382/発電計画!$E$19)^2)/1000),3))</f>
        <v/>
      </c>
      <c r="J382" s="28">
        <f t="shared" si="72"/>
        <v>0.5</v>
      </c>
      <c r="K382" s="27">
        <f t="shared" si="69"/>
        <v>0.55000000000000004</v>
      </c>
      <c r="L382" s="27">
        <f>発電計画!$E$15-$K$29</f>
        <v>-0.55000000000000004</v>
      </c>
      <c r="M382" s="27" t="str">
        <f>IF(発電計画!$E$19="","",9.8*発電計画!$E$19*$L382)</f>
        <v/>
      </c>
      <c r="N382" s="27" t="str">
        <f>IF(発電計画!$E$20="","",9.8*発電計画!$E$20*$L382)</f>
        <v/>
      </c>
      <c r="O382" s="206" t="str">
        <f>IF(AND($E382="",発電計画!$E$19=""),"",$E382/発電計画!$E$19)</f>
        <v/>
      </c>
      <c r="P382" s="331" t="str" cm="1">
        <f t="array" ref="P382">IF($O382="","",発電計画!$E$27*_xlfn.IFS($O382&gt;=相対合成効率!$C$14,相対合成効率!$F$14,$O382&gt;=相対合成効率!$C$15,相対合成効率!$F$15,$O382&gt;=相対合成効率!$C$16,相対合成効率!$F$16,TRUE,相対合成効率!$F$17))</f>
        <v/>
      </c>
      <c r="Q382" s="224" t="str">
        <f>IF($O382="","",IF($O382&lt;=発電計画!$E$28,0,9.8*$E382*$L382*$P382))</f>
        <v/>
      </c>
      <c r="R382" s="224" t="str">
        <f t="shared" si="70"/>
        <v/>
      </c>
      <c r="S382" s="207" t="str">
        <f>IF(D382="","",(D382*B382+SUM($D383:D$393))/(D382*365))</f>
        <v/>
      </c>
      <c r="T382" s="208"/>
    </row>
    <row r="383" spans="2:20">
      <c r="B383" s="80">
        <v>355</v>
      </c>
      <c r="C383" s="189" t="str">
        <f>流量データ!$R365</f>
        <v/>
      </c>
      <c r="D383" s="189" t="str">
        <f>IF(AND($C383="",発電計画!$E$33=""),"",MAX(0,$C383-発電計画!$E$33))</f>
        <v/>
      </c>
      <c r="E383" s="189" t="str">
        <f>IF($D383="","",IF(発電計画!$E$19&gt;$D383,$D383,発電計画!$E$19))</f>
        <v/>
      </c>
      <c r="F383" s="27" t="str">
        <f>IF(発電計画!$E$30="","",ROUND((発電計画!$E$30*((E383/発電計画!$E$19)^2)/1000),3))</f>
        <v/>
      </c>
      <c r="G383" s="28">
        <f t="shared" si="71"/>
        <v>0.05</v>
      </c>
      <c r="H383" s="27" t="str">
        <f>IF(発電計画!$E$31="","",ROUND((発電計画!$E$31*((E383/発電計画!$E$19)^2)/200),3))</f>
        <v/>
      </c>
      <c r="I383" s="27" t="str">
        <f>IF(発電計画!$E$32="","",ROUND((発電計画!$E$32*((E383/発電計画!$E$19)^2)/1000),3))</f>
        <v/>
      </c>
      <c r="J383" s="28">
        <f t="shared" si="72"/>
        <v>0.5</v>
      </c>
      <c r="K383" s="27">
        <f t="shared" si="69"/>
        <v>0.55000000000000004</v>
      </c>
      <c r="L383" s="27">
        <f>発電計画!$E$15-$K$29</f>
        <v>-0.55000000000000004</v>
      </c>
      <c r="M383" s="27" t="str">
        <f>IF(発電計画!$E$19="","",9.8*発電計画!$E$19*$L383)</f>
        <v/>
      </c>
      <c r="N383" s="27" t="str">
        <f>IF(発電計画!$E$20="","",9.8*発電計画!$E$20*$L383)</f>
        <v/>
      </c>
      <c r="O383" s="206" t="str">
        <f>IF(AND($E383="",発電計画!$E$19=""),"",$E383/発電計画!$E$19)</f>
        <v/>
      </c>
      <c r="P383" s="331" t="str" cm="1">
        <f t="array" ref="P383">IF($O383="","",発電計画!$E$27*_xlfn.IFS($O383&gt;=相対合成効率!$C$14,相対合成効率!$F$14,$O383&gt;=相対合成効率!$C$15,相対合成効率!$F$15,$O383&gt;=相対合成効率!$C$16,相対合成効率!$F$16,TRUE,相対合成効率!$F$17))</f>
        <v/>
      </c>
      <c r="Q383" s="224" t="str">
        <f>IF($O383="","",IF($O383&lt;=発電計画!$E$28,0,9.8*$E383*$L383*$P383))</f>
        <v/>
      </c>
      <c r="R383" s="224" t="str">
        <f t="shared" si="70"/>
        <v/>
      </c>
      <c r="S383" s="207" t="str">
        <f>IF(D383="","",(D383*B383+SUM($D384:D$393))/(D383*365))</f>
        <v/>
      </c>
      <c r="T383" s="208"/>
    </row>
    <row r="384" spans="2:20">
      <c r="B384" s="80">
        <v>356</v>
      </c>
      <c r="C384" s="189" t="str">
        <f>流量データ!$R366</f>
        <v/>
      </c>
      <c r="D384" s="189" t="str">
        <f>IF(AND($C384="",発電計画!$E$33=""),"",MAX(0,$C384-発電計画!$E$33))</f>
        <v/>
      </c>
      <c r="E384" s="189" t="str">
        <f>IF($D384="","",IF(発電計画!$E$19&gt;$D384,$D384,発電計画!$E$19))</f>
        <v/>
      </c>
      <c r="F384" s="27" t="str">
        <f>IF(発電計画!$E$30="","",ROUND((発電計画!$E$30*((E384/発電計画!$E$19)^2)/1000),3))</f>
        <v/>
      </c>
      <c r="G384" s="28">
        <f t="shared" si="71"/>
        <v>0.05</v>
      </c>
      <c r="H384" s="27" t="str">
        <f>IF(発電計画!$E$31="","",ROUND((発電計画!$E$31*((E384/発電計画!$E$19)^2)/200),3))</f>
        <v/>
      </c>
      <c r="I384" s="27" t="str">
        <f>IF(発電計画!$E$32="","",ROUND((発電計画!$E$32*((E384/発電計画!$E$19)^2)/1000),3))</f>
        <v/>
      </c>
      <c r="J384" s="28">
        <f t="shared" si="72"/>
        <v>0.5</v>
      </c>
      <c r="K384" s="27">
        <f t="shared" si="69"/>
        <v>0.55000000000000004</v>
      </c>
      <c r="L384" s="27">
        <f>発電計画!$E$15-$K$29</f>
        <v>-0.55000000000000004</v>
      </c>
      <c r="M384" s="27" t="str">
        <f>IF(発電計画!$E$19="","",9.8*発電計画!$E$19*$L384)</f>
        <v/>
      </c>
      <c r="N384" s="27" t="str">
        <f>IF(発電計画!$E$20="","",9.8*発電計画!$E$20*$L384)</f>
        <v/>
      </c>
      <c r="O384" s="206" t="str">
        <f>IF(AND($E384="",発電計画!$E$19=""),"",$E384/発電計画!$E$19)</f>
        <v/>
      </c>
      <c r="P384" s="331" t="str" cm="1">
        <f t="array" ref="P384">IF($O384="","",発電計画!$E$27*_xlfn.IFS($O384&gt;=相対合成効率!$C$14,相対合成効率!$F$14,$O384&gt;=相対合成効率!$C$15,相対合成効率!$F$15,$O384&gt;=相対合成効率!$C$16,相対合成効率!$F$16,TRUE,相対合成効率!$F$17))</f>
        <v/>
      </c>
      <c r="Q384" s="224" t="str">
        <f>IF($O384="","",IF($O384&lt;=発電計画!$E$28,0,9.8*$E384*$L384*$P384))</f>
        <v/>
      </c>
      <c r="R384" s="224" t="str">
        <f t="shared" si="70"/>
        <v/>
      </c>
      <c r="S384" s="207" t="str">
        <f>IF(D384="","",(D384*B384+SUM($D385:D$393))/(D384*365))</f>
        <v/>
      </c>
      <c r="T384" s="208"/>
    </row>
    <row r="385" spans="2:20">
      <c r="B385" s="80">
        <v>357</v>
      </c>
      <c r="C385" s="189" t="str">
        <f>流量データ!$R367</f>
        <v/>
      </c>
      <c r="D385" s="189" t="str">
        <f>IF(AND($C385="",発電計画!$E$33=""),"",MAX(0,$C385-発電計画!$E$33))</f>
        <v/>
      </c>
      <c r="E385" s="189" t="str">
        <f>IF($D385="","",IF(発電計画!$E$19&gt;$D385,$D385,発電計画!$E$19))</f>
        <v/>
      </c>
      <c r="F385" s="27" t="str">
        <f>IF(発電計画!$E$30="","",ROUND((発電計画!$E$30*((E385/発電計画!$E$19)^2)/1000),3))</f>
        <v/>
      </c>
      <c r="G385" s="28">
        <f t="shared" si="71"/>
        <v>0.05</v>
      </c>
      <c r="H385" s="27" t="str">
        <f>IF(発電計画!$E$31="","",ROUND((発電計画!$E$31*((E385/発電計画!$E$19)^2)/200),3))</f>
        <v/>
      </c>
      <c r="I385" s="27" t="str">
        <f>IF(発電計画!$E$32="","",ROUND((発電計画!$E$32*((E385/発電計画!$E$19)^2)/1000),3))</f>
        <v/>
      </c>
      <c r="J385" s="28">
        <f t="shared" si="72"/>
        <v>0.5</v>
      </c>
      <c r="K385" s="27">
        <f t="shared" si="69"/>
        <v>0.55000000000000004</v>
      </c>
      <c r="L385" s="27">
        <f>発電計画!$E$15-$K$29</f>
        <v>-0.55000000000000004</v>
      </c>
      <c r="M385" s="27" t="str">
        <f>IF(発電計画!$E$19="","",9.8*発電計画!$E$19*$L385)</f>
        <v/>
      </c>
      <c r="N385" s="27" t="str">
        <f>IF(発電計画!$E$20="","",9.8*発電計画!$E$20*$L385)</f>
        <v/>
      </c>
      <c r="O385" s="206" t="str">
        <f>IF(AND($E385="",発電計画!$E$19=""),"",$E385/発電計画!$E$19)</f>
        <v/>
      </c>
      <c r="P385" s="331" t="str" cm="1">
        <f t="array" ref="P385">IF($O385="","",発電計画!$E$27*_xlfn.IFS($O385&gt;=相対合成効率!$C$14,相対合成効率!$F$14,$O385&gt;=相対合成効率!$C$15,相対合成効率!$F$15,$O385&gt;=相対合成効率!$C$16,相対合成効率!$F$16,TRUE,相対合成効率!$F$17))</f>
        <v/>
      </c>
      <c r="Q385" s="224" t="str">
        <f>IF($O385="","",IF($O385&lt;=発電計画!$E$28,0,9.8*$E385*$L385*$P385))</f>
        <v/>
      </c>
      <c r="R385" s="224" t="str">
        <f t="shared" si="70"/>
        <v/>
      </c>
      <c r="S385" s="207" t="str">
        <f>IF(D385="","",(D385*B385+SUM($D386:D$393))/(D385*365))</f>
        <v/>
      </c>
      <c r="T385" s="208"/>
    </row>
    <row r="386" spans="2:20">
      <c r="B386" s="80">
        <v>358</v>
      </c>
      <c r="C386" s="189" t="str">
        <f>流量データ!$R368</f>
        <v/>
      </c>
      <c r="D386" s="189" t="str">
        <f>IF(AND($C386="",発電計画!$E$33=""),"",MAX(0,$C386-発電計画!$E$33))</f>
        <v/>
      </c>
      <c r="E386" s="189" t="str">
        <f>IF($D386="","",IF(発電計画!$E$19&gt;$D386,$D386,発電計画!$E$19))</f>
        <v/>
      </c>
      <c r="F386" s="27" t="str">
        <f>IF(発電計画!$E$30="","",ROUND((発電計画!$E$30*((E386/発電計画!$E$19)^2)/1000),3))</f>
        <v/>
      </c>
      <c r="G386" s="28">
        <f t="shared" si="71"/>
        <v>0.05</v>
      </c>
      <c r="H386" s="27" t="str">
        <f>IF(発電計画!$E$31="","",ROUND((発電計画!$E$31*((E386/発電計画!$E$19)^2)/200),3))</f>
        <v/>
      </c>
      <c r="I386" s="27" t="str">
        <f>IF(発電計画!$E$32="","",ROUND((発電計画!$E$32*((E386/発電計画!$E$19)^2)/1000),3))</f>
        <v/>
      </c>
      <c r="J386" s="28">
        <f t="shared" si="72"/>
        <v>0.5</v>
      </c>
      <c r="K386" s="27">
        <f t="shared" si="69"/>
        <v>0.55000000000000004</v>
      </c>
      <c r="L386" s="27">
        <f>発電計画!$E$15-$K$29</f>
        <v>-0.55000000000000004</v>
      </c>
      <c r="M386" s="27" t="str">
        <f>IF(発電計画!$E$19="","",9.8*発電計画!$E$19*$L386)</f>
        <v/>
      </c>
      <c r="N386" s="27" t="str">
        <f>IF(発電計画!$E$20="","",9.8*発電計画!$E$20*$L386)</f>
        <v/>
      </c>
      <c r="O386" s="206" t="str">
        <f>IF(AND($E386="",発電計画!$E$19=""),"",$E386/発電計画!$E$19)</f>
        <v/>
      </c>
      <c r="P386" s="331" t="str" cm="1">
        <f t="array" ref="P386">IF($O386="","",発電計画!$E$27*_xlfn.IFS($O386&gt;=相対合成効率!$C$14,相対合成効率!$F$14,$O386&gt;=相対合成効率!$C$15,相対合成効率!$F$15,$O386&gt;=相対合成効率!$C$16,相対合成効率!$F$16,TRUE,相対合成効率!$F$17))</f>
        <v/>
      </c>
      <c r="Q386" s="224" t="str">
        <f>IF($O386="","",IF($O386&lt;=発電計画!$E$28,0,9.8*$E386*$L386*$P386))</f>
        <v/>
      </c>
      <c r="R386" s="224" t="str">
        <f t="shared" si="70"/>
        <v/>
      </c>
      <c r="S386" s="207" t="str">
        <f>IF(D386="","",(D386*B386+SUM($D387:D$393))/(D386*365))</f>
        <v/>
      </c>
      <c r="T386" s="208"/>
    </row>
    <row r="387" spans="2:20">
      <c r="B387" s="80">
        <v>359</v>
      </c>
      <c r="C387" s="189" t="str">
        <f>流量データ!$R369</f>
        <v/>
      </c>
      <c r="D387" s="189" t="str">
        <f>IF(AND($C387="",発電計画!$E$33=""),"",MAX(0,$C387-発電計画!$E$33))</f>
        <v/>
      </c>
      <c r="E387" s="189" t="str">
        <f>IF($D387="","",IF(発電計画!$E$19&gt;$D387,$D387,発電計画!$E$19))</f>
        <v/>
      </c>
      <c r="F387" s="27" t="str">
        <f>IF(発電計画!$E$30="","",ROUND((発電計画!$E$30*((E387/発電計画!$E$19)^2)/1000),3))</f>
        <v/>
      </c>
      <c r="G387" s="28">
        <f t="shared" si="71"/>
        <v>0.05</v>
      </c>
      <c r="H387" s="27" t="str">
        <f>IF(発電計画!$E$31="","",ROUND((発電計画!$E$31*((E387/発電計画!$E$19)^2)/200),3))</f>
        <v/>
      </c>
      <c r="I387" s="27" t="str">
        <f>IF(発電計画!$E$32="","",ROUND((発電計画!$E$32*((E387/発電計画!$E$19)^2)/1000),3))</f>
        <v/>
      </c>
      <c r="J387" s="28">
        <f t="shared" si="72"/>
        <v>0.5</v>
      </c>
      <c r="K387" s="27">
        <f t="shared" si="69"/>
        <v>0.55000000000000004</v>
      </c>
      <c r="L387" s="27">
        <f>発電計画!$E$15-$K$29</f>
        <v>-0.55000000000000004</v>
      </c>
      <c r="M387" s="27" t="str">
        <f>IF(発電計画!$E$19="","",9.8*発電計画!$E$19*$L387)</f>
        <v/>
      </c>
      <c r="N387" s="27" t="str">
        <f>IF(発電計画!$E$20="","",9.8*発電計画!$E$20*$L387)</f>
        <v/>
      </c>
      <c r="O387" s="206" t="str">
        <f>IF(AND($E387="",発電計画!$E$19=""),"",$E387/発電計画!$E$19)</f>
        <v/>
      </c>
      <c r="P387" s="331" t="str" cm="1">
        <f t="array" ref="P387">IF($O387="","",発電計画!$E$27*_xlfn.IFS($O387&gt;=相対合成効率!$C$14,相対合成効率!$F$14,$O387&gt;=相対合成効率!$C$15,相対合成効率!$F$15,$O387&gt;=相対合成効率!$C$16,相対合成効率!$F$16,TRUE,相対合成効率!$F$17))</f>
        <v/>
      </c>
      <c r="Q387" s="224" t="str">
        <f>IF($O387="","",IF($O387&lt;=発電計画!$E$28,0,9.8*$E387*$L387*$P387))</f>
        <v/>
      </c>
      <c r="R387" s="224" t="str">
        <f t="shared" si="70"/>
        <v/>
      </c>
      <c r="S387" s="207" t="str">
        <f>IF(D387="","",(D387*B387+SUM($D388:D$393))/(D387*365))</f>
        <v/>
      </c>
      <c r="T387" s="208"/>
    </row>
    <row r="388" spans="2:20">
      <c r="B388" s="80">
        <v>360</v>
      </c>
      <c r="C388" s="189" t="str">
        <f>流量データ!$R370</f>
        <v/>
      </c>
      <c r="D388" s="189" t="str">
        <f>IF(AND($C388="",発電計画!$E$33=""),"",MAX(0,$C388-発電計画!$E$33))</f>
        <v/>
      </c>
      <c r="E388" s="189" t="str">
        <f>IF($D388="","",IF(発電計画!$E$19&gt;$D388,$D388,発電計画!$E$19))</f>
        <v/>
      </c>
      <c r="F388" s="27" t="str">
        <f>IF(発電計画!$E$30="","",ROUND((発電計画!$E$30*((E388/発電計画!$E$19)^2)/1000),3))</f>
        <v/>
      </c>
      <c r="G388" s="28">
        <f t="shared" si="71"/>
        <v>0.05</v>
      </c>
      <c r="H388" s="27" t="str">
        <f>IF(発電計画!$E$31="","",ROUND((発電計画!$E$31*((E388/発電計画!$E$19)^2)/200),3))</f>
        <v/>
      </c>
      <c r="I388" s="27" t="str">
        <f>IF(発電計画!$E$32="","",ROUND((発電計画!$E$32*((E388/発電計画!$E$19)^2)/1000),3))</f>
        <v/>
      </c>
      <c r="J388" s="28">
        <f t="shared" si="72"/>
        <v>0.5</v>
      </c>
      <c r="K388" s="27">
        <f t="shared" si="69"/>
        <v>0.55000000000000004</v>
      </c>
      <c r="L388" s="27">
        <f>発電計画!$E$15-$K$29</f>
        <v>-0.55000000000000004</v>
      </c>
      <c r="M388" s="27" t="str">
        <f>IF(発電計画!$E$19="","",9.8*発電計画!$E$19*$L388)</f>
        <v/>
      </c>
      <c r="N388" s="27" t="str">
        <f>IF(発電計画!$E$20="","",9.8*発電計画!$E$20*$L388)</f>
        <v/>
      </c>
      <c r="O388" s="206" t="str">
        <f>IF(AND($E388="",発電計画!$E$19=""),"",$E388/発電計画!$E$19)</f>
        <v/>
      </c>
      <c r="P388" s="331" t="str" cm="1">
        <f t="array" ref="P388">IF($O388="","",発電計画!$E$27*_xlfn.IFS($O388&gt;=相対合成効率!$C$14,相対合成効率!$F$14,$O388&gt;=相対合成効率!$C$15,相対合成効率!$F$15,$O388&gt;=相対合成効率!$C$16,相対合成効率!$F$16,TRUE,相対合成効率!$F$17))</f>
        <v/>
      </c>
      <c r="Q388" s="224" t="str">
        <f>IF($O388="","",IF($O388&lt;=発電計画!$E$28,0,9.8*$E388*$L388*$P388))</f>
        <v/>
      </c>
      <c r="R388" s="224" t="str">
        <f t="shared" si="70"/>
        <v/>
      </c>
      <c r="S388" s="207" t="str">
        <f>IF(D388="","",(D388*B388+SUM($D389:D$393))/(D388*365))</f>
        <v/>
      </c>
      <c r="T388" s="208"/>
    </row>
    <row r="389" spans="2:20">
      <c r="B389" s="80">
        <v>361</v>
      </c>
      <c r="C389" s="189" t="str">
        <f>流量データ!$R371</f>
        <v/>
      </c>
      <c r="D389" s="189" t="str">
        <f>IF(AND($C389="",発電計画!$E$33=""),"",MAX(0,$C389-発電計画!$E$33))</f>
        <v/>
      </c>
      <c r="E389" s="189" t="str">
        <f>IF($D389="","",IF(発電計画!$E$19&gt;$D389,$D389,発電計画!$E$19))</f>
        <v/>
      </c>
      <c r="F389" s="27" t="str">
        <f>IF(発電計画!$E$30="","",ROUND((発電計画!$E$30*((E389/発電計画!$E$19)^2)/1000),3))</f>
        <v/>
      </c>
      <c r="G389" s="28">
        <f t="shared" si="71"/>
        <v>0.05</v>
      </c>
      <c r="H389" s="27" t="str">
        <f>IF(発電計画!$E$31="","",ROUND((発電計画!$E$31*((E389/発電計画!$E$19)^2)/200),3))</f>
        <v/>
      </c>
      <c r="I389" s="27" t="str">
        <f>IF(発電計画!$E$32="","",ROUND((発電計画!$E$32*((E389/発電計画!$E$19)^2)/1000),3))</f>
        <v/>
      </c>
      <c r="J389" s="28">
        <f t="shared" si="72"/>
        <v>0.5</v>
      </c>
      <c r="K389" s="27">
        <f t="shared" si="69"/>
        <v>0.55000000000000004</v>
      </c>
      <c r="L389" s="27">
        <f>発電計画!$E$15-$K$29</f>
        <v>-0.55000000000000004</v>
      </c>
      <c r="M389" s="27" t="str">
        <f>IF(発電計画!$E$19="","",9.8*発電計画!$E$19*$L389)</f>
        <v/>
      </c>
      <c r="N389" s="27" t="str">
        <f>IF(発電計画!$E$20="","",9.8*発電計画!$E$20*$L389)</f>
        <v/>
      </c>
      <c r="O389" s="206" t="str">
        <f>IF(AND($E389="",発電計画!$E$19=""),"",$E389/発電計画!$E$19)</f>
        <v/>
      </c>
      <c r="P389" s="331" t="str" cm="1">
        <f t="array" ref="P389">IF($O389="","",発電計画!$E$27*_xlfn.IFS($O389&gt;=相対合成効率!$C$14,相対合成効率!$F$14,$O389&gt;=相対合成効率!$C$15,相対合成効率!$F$15,$O389&gt;=相対合成効率!$C$16,相対合成効率!$F$16,TRUE,相対合成効率!$F$17))</f>
        <v/>
      </c>
      <c r="Q389" s="224" t="str">
        <f>IF($O389="","",IF($O389&lt;=発電計画!$E$28,0,9.8*$E389*$L389*$P389))</f>
        <v/>
      </c>
      <c r="R389" s="224" t="str">
        <f t="shared" si="70"/>
        <v/>
      </c>
      <c r="S389" s="207" t="str">
        <f>IF(D389="","",(D389*B389+SUM($D390:D$393))/(D389*365))</f>
        <v/>
      </c>
      <c r="T389" s="208"/>
    </row>
    <row r="390" spans="2:20">
      <c r="B390" s="80">
        <v>362</v>
      </c>
      <c r="C390" s="189" t="str">
        <f>流量データ!$R372</f>
        <v/>
      </c>
      <c r="D390" s="189" t="str">
        <f>IF(AND($C390="",発電計画!$E$33=""),"",MAX(0,$C390-発電計画!$E$33))</f>
        <v/>
      </c>
      <c r="E390" s="189" t="str">
        <f>IF($D390="","",IF(発電計画!$E$19&gt;$D390,$D390,発電計画!$E$19))</f>
        <v/>
      </c>
      <c r="F390" s="27" t="str">
        <f>IF(発電計画!$E$30="","",ROUND((発電計画!$E$30*((E390/発電計画!$E$19)^2)/1000),3))</f>
        <v/>
      </c>
      <c r="G390" s="28">
        <f t="shared" si="71"/>
        <v>0.05</v>
      </c>
      <c r="H390" s="27" t="str">
        <f>IF(発電計画!$E$31="","",ROUND((発電計画!$E$31*((E390/発電計画!$E$19)^2)/200),3))</f>
        <v/>
      </c>
      <c r="I390" s="27" t="str">
        <f>IF(発電計画!$E$32="","",ROUND((発電計画!$E$32*((E390/発電計画!$E$19)^2)/1000),3))</f>
        <v/>
      </c>
      <c r="J390" s="28">
        <f t="shared" si="72"/>
        <v>0.5</v>
      </c>
      <c r="K390" s="27">
        <f t="shared" si="69"/>
        <v>0.55000000000000004</v>
      </c>
      <c r="L390" s="27">
        <f>発電計画!$E$15-$K$29</f>
        <v>-0.55000000000000004</v>
      </c>
      <c r="M390" s="27" t="str">
        <f>IF(発電計画!$E$19="","",9.8*発電計画!$E$19*$L390)</f>
        <v/>
      </c>
      <c r="N390" s="27" t="str">
        <f>IF(発電計画!$E$20="","",9.8*発電計画!$E$20*$L390)</f>
        <v/>
      </c>
      <c r="O390" s="206" t="str">
        <f>IF(AND($E390="",発電計画!$E$19=""),"",$E390/発電計画!$E$19)</f>
        <v/>
      </c>
      <c r="P390" s="331" t="str" cm="1">
        <f t="array" ref="P390">IF($O390="","",発電計画!$E$27*_xlfn.IFS($O390&gt;=相対合成効率!$C$14,相対合成効率!$F$14,$O390&gt;=相対合成効率!$C$15,相対合成効率!$F$15,$O390&gt;=相対合成効率!$C$16,相対合成効率!$F$16,TRUE,相対合成効率!$F$17))</f>
        <v/>
      </c>
      <c r="Q390" s="224" t="str">
        <f>IF($O390="","",IF($O390&lt;=発電計画!$E$28,0,9.8*$E390*$L390*$P390))</f>
        <v/>
      </c>
      <c r="R390" s="224" t="str">
        <f t="shared" si="70"/>
        <v/>
      </c>
      <c r="S390" s="207" t="str">
        <f>IF(D390="","",(D390*B390+SUM($D391:D$393))/(D390*365))</f>
        <v/>
      </c>
      <c r="T390" s="208"/>
    </row>
    <row r="391" spans="2:20">
      <c r="B391" s="80">
        <v>363</v>
      </c>
      <c r="C391" s="189" t="str">
        <f>流量データ!$R373</f>
        <v/>
      </c>
      <c r="D391" s="189" t="str">
        <f>IF(AND($C391="",発電計画!$E$33=""),"",MAX(0,$C391-発電計画!$E$33))</f>
        <v/>
      </c>
      <c r="E391" s="189" t="str">
        <f>IF($D391="","",IF(発電計画!$E$19&gt;$D391,$D391,発電計画!$E$19))</f>
        <v/>
      </c>
      <c r="F391" s="27" t="str">
        <f>IF(発電計画!$E$30="","",ROUND((発電計画!$E$30*((E391/発電計画!$E$19)^2)/1000),3))</f>
        <v/>
      </c>
      <c r="G391" s="28">
        <f t="shared" si="71"/>
        <v>0.05</v>
      </c>
      <c r="H391" s="27" t="str">
        <f>IF(発電計画!$E$31="","",ROUND((発電計画!$E$31*((E391/発電計画!$E$19)^2)/200),3))</f>
        <v/>
      </c>
      <c r="I391" s="27" t="str">
        <f>IF(発電計画!$E$32="","",ROUND((発電計画!$E$32*((E391/発電計画!$E$19)^2)/1000),3))</f>
        <v/>
      </c>
      <c r="J391" s="28">
        <f t="shared" si="72"/>
        <v>0.5</v>
      </c>
      <c r="K391" s="27">
        <f t="shared" si="69"/>
        <v>0.55000000000000004</v>
      </c>
      <c r="L391" s="27">
        <f>発電計画!$E$15-$K$29</f>
        <v>-0.55000000000000004</v>
      </c>
      <c r="M391" s="27" t="str">
        <f>IF(発電計画!$E$19="","",9.8*発電計画!$E$19*$L391)</f>
        <v/>
      </c>
      <c r="N391" s="27" t="str">
        <f>IF(発電計画!$E$20="","",9.8*発電計画!$E$20*$L391)</f>
        <v/>
      </c>
      <c r="O391" s="206" t="str">
        <f>IF(AND($E391="",発電計画!$E$19=""),"",$E391/発電計画!$E$19)</f>
        <v/>
      </c>
      <c r="P391" s="331" t="str" cm="1">
        <f t="array" ref="P391">IF($O391="","",発電計画!$E$27*_xlfn.IFS($O391&gt;=相対合成効率!$C$14,相対合成効率!$F$14,$O391&gt;=相対合成効率!$C$15,相対合成効率!$F$15,$O391&gt;=相対合成効率!$C$16,相対合成効率!$F$16,TRUE,相対合成効率!$F$17))</f>
        <v/>
      </c>
      <c r="Q391" s="224" t="str">
        <f>IF($O391="","",IF($O391&lt;=発電計画!$E$28,0,9.8*$E391*$L391*$P391))</f>
        <v/>
      </c>
      <c r="R391" s="224" t="str">
        <f t="shared" si="70"/>
        <v/>
      </c>
      <c r="S391" s="207" t="str">
        <f>IF(D391="","",(D391*B391+SUM($D392:D$393))/(D391*365))</f>
        <v/>
      </c>
      <c r="T391" s="208"/>
    </row>
    <row r="392" spans="2:20">
      <c r="B392" s="80">
        <v>364</v>
      </c>
      <c r="C392" s="189" t="str">
        <f>流量データ!$R374</f>
        <v/>
      </c>
      <c r="D392" s="189" t="str">
        <f>IF(AND($C392="",発電計画!$E$33=""),"",MAX(0,$C392-発電計画!$E$33))</f>
        <v/>
      </c>
      <c r="E392" s="189" t="str">
        <f>IF($D392="","",IF(発電計画!$E$19&gt;$D392,$D392,発電計画!$E$19))</f>
        <v/>
      </c>
      <c r="F392" s="27" t="str">
        <f>IF(発電計画!$E$30="","",ROUND((発電計画!$E$30*((E392/発電計画!$E$19)^2)/1000),3))</f>
        <v/>
      </c>
      <c r="G392" s="28">
        <f t="shared" si="71"/>
        <v>0.05</v>
      </c>
      <c r="H392" s="27" t="str">
        <f>IF(発電計画!$E$31="","",ROUND((発電計画!$E$31*((E392/発電計画!$E$19)^2)/200),3))</f>
        <v/>
      </c>
      <c r="I392" s="27" t="str">
        <f>IF(発電計画!$E$32="","",ROUND((発電計画!$E$32*((E392/発電計画!$E$19)^2)/1000),3))</f>
        <v/>
      </c>
      <c r="J392" s="28">
        <f t="shared" si="72"/>
        <v>0.5</v>
      </c>
      <c r="K392" s="27">
        <f t="shared" si="69"/>
        <v>0.55000000000000004</v>
      </c>
      <c r="L392" s="27">
        <f>発電計画!$E$15-$K$29</f>
        <v>-0.55000000000000004</v>
      </c>
      <c r="M392" s="27" t="str">
        <f>IF(発電計画!$E$19="","",9.8*発電計画!$E$19*$L392)</f>
        <v/>
      </c>
      <c r="N392" s="27" t="str">
        <f>IF(発電計画!$E$20="","",9.8*発電計画!$E$20*$L392)</f>
        <v/>
      </c>
      <c r="O392" s="206" t="str">
        <f>IF(AND($E392="",発電計画!$E$19=""),"",$E392/発電計画!$E$19)</f>
        <v/>
      </c>
      <c r="P392" s="331" t="str" cm="1">
        <f t="array" ref="P392">IF($O392="","",発電計画!$E$27*_xlfn.IFS($O392&gt;=相対合成効率!$C$14,相対合成効率!$F$14,$O392&gt;=相対合成効率!$C$15,相対合成効率!$F$15,$O392&gt;=相対合成効率!$C$16,相対合成効率!$F$16,TRUE,相対合成効率!$F$17))</f>
        <v/>
      </c>
      <c r="Q392" s="224" t="str">
        <f>IF($O392="","",IF($O392&lt;=発電計画!$E$28,0,9.8*$E392*$L392*$P392))</f>
        <v/>
      </c>
      <c r="R392" s="224" t="str">
        <f t="shared" si="70"/>
        <v/>
      </c>
      <c r="S392" s="207" t="str">
        <f>IF(D392="","",(D392*B392+SUM($D393:D$393))/(D392*365))</f>
        <v/>
      </c>
      <c r="T392" s="208"/>
    </row>
    <row r="393" spans="2:20" ht="16.5" thickBot="1">
      <c r="B393" s="81">
        <v>365</v>
      </c>
      <c r="C393" s="187" t="str">
        <f>流量データ!$R375</f>
        <v/>
      </c>
      <c r="D393" s="187" t="str">
        <f>IF(AND($C393="",発電計画!$E$33=""),"",MAX(0,$C393-発電計画!$E$33))</f>
        <v/>
      </c>
      <c r="E393" s="187" t="str">
        <f>IF($D393="","",IF(発電計画!$E$19&gt;$D393,$D393,発電計画!$E$19))</f>
        <v/>
      </c>
      <c r="F393" s="72" t="str">
        <f>IF(発電計画!$E$30="","",ROUND((発電計画!$E$30*((E393/発電計画!$E$19)^2)/1000),3))</f>
        <v/>
      </c>
      <c r="G393" s="433">
        <f t="shared" si="71"/>
        <v>0.05</v>
      </c>
      <c r="H393" s="72" t="str">
        <f>IF(発電計画!$E$31="","",ROUND((発電計画!$E$31*((E393/発電計画!$E$19)^2)/200),3))</f>
        <v/>
      </c>
      <c r="I393" s="72" t="str">
        <f>IF(発電計画!$E$32="","",ROUND((発電計画!$E$32*((E393/発電計画!$E$19)^2)/1000),3))</f>
        <v/>
      </c>
      <c r="J393" s="433">
        <f t="shared" si="72"/>
        <v>0.5</v>
      </c>
      <c r="K393" s="72">
        <f t="shared" si="69"/>
        <v>0.55000000000000004</v>
      </c>
      <c r="L393" s="72">
        <f>発電計画!$E$15-$K$29</f>
        <v>-0.55000000000000004</v>
      </c>
      <c r="M393" s="72" t="str">
        <f>IF(発電計画!$E$19="","",9.8*発電計画!$E$19*$L393)</f>
        <v/>
      </c>
      <c r="N393" s="72" t="str">
        <f>IF(発電計画!$E$20="","",9.8*発電計画!$E$20*$L393)</f>
        <v/>
      </c>
      <c r="O393" s="434" t="str">
        <f>IF(AND($E393="",発電計画!$E$19=""),"",$E393/発電計画!$E$19)</f>
        <v/>
      </c>
      <c r="P393" s="435" t="str" cm="1">
        <f t="array" ref="P393">IF($O393="","",発電計画!$E$27*_xlfn.IFS($O393&gt;=相対合成効率!$C$14,相対合成効率!$F$14,$O393&gt;=相対合成効率!$C$15,相対合成効率!$F$15,$O393&gt;=相対合成効率!$C$16,相対合成効率!$F$16,TRUE,相対合成効率!$F$17))</f>
        <v/>
      </c>
      <c r="Q393" s="436" t="str">
        <f>IF($O393="","",IF($O393&lt;=発電計画!$E$28,0,9.8*$E393*$L393*$P393))</f>
        <v/>
      </c>
      <c r="R393" s="436" t="str">
        <f t="shared" si="70"/>
        <v/>
      </c>
      <c r="S393" s="437" t="str">
        <f>IF(D393="","",(D393*B393)/(D393*365))</f>
        <v/>
      </c>
      <c r="T393" s="208"/>
    </row>
    <row r="396" spans="2:20">
      <c r="B396" s="32" t="s">
        <v>269</v>
      </c>
    </row>
  </sheetData>
  <mergeCells count="18">
    <mergeCell ref="P26:P27"/>
    <mergeCell ref="E26:E27"/>
    <mergeCell ref="B3:I3"/>
    <mergeCell ref="B5:I5"/>
    <mergeCell ref="J1:L1"/>
    <mergeCell ref="S26:S27"/>
    <mergeCell ref="C7:D7"/>
    <mergeCell ref="C8:D8"/>
    <mergeCell ref="B26:B28"/>
    <mergeCell ref="O26:O27"/>
    <mergeCell ref="Q26:Q27"/>
    <mergeCell ref="R26:R27"/>
    <mergeCell ref="F26:K26"/>
    <mergeCell ref="L26:L27"/>
    <mergeCell ref="C26:C27"/>
    <mergeCell ref="D26:D27"/>
    <mergeCell ref="M26:M27"/>
    <mergeCell ref="N26:N27"/>
  </mergeCells>
  <phoneticPr fontId="1"/>
  <conditionalFormatting sqref="C16:AZ23">
    <cfRule type="expression" dxfId="120" priority="6">
      <formula>C$16&gt;$C$11</formula>
    </cfRule>
  </conditionalFormatting>
  <dataValidations count="2">
    <dataValidation type="whole" imeMode="off" allowBlank="1" showInputMessage="1" showErrorMessage="1" error="1～50の数値をご入力ください" sqref="C11" xr:uid="{BC2B4371-CEF8-4BE4-95C3-A160ADD1C1B8}">
      <formula1>1</formula1>
      <formula2>50</formula2>
    </dataValidation>
    <dataValidation imeMode="off" allowBlank="1" showInputMessage="1" showErrorMessage="1" sqref="C12:C14 C29:S393 C18:AZ23" xr:uid="{F4C452CD-3D52-4AAE-976F-8247A256C89B}"/>
  </dataValidations>
  <hyperlinks>
    <hyperlink ref="J1" location="ファイルの説明!A1" display="［ファイルの説明］シートに戻る" xr:uid="{A84E1E69-1889-44D4-A4B1-4D4B972AAAFB}"/>
    <hyperlink ref="B396" location="ファイルの説明!A1" display="［ファイルの説明］シートに戻る" xr:uid="{40850AFD-A00E-4737-96E0-631E899FF150}"/>
  </hyperlink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EC297-0EBB-4089-BCD9-5F786683B42A}">
  <sheetPr>
    <tabColor theme="8" tint="0.79998168889431442"/>
  </sheetPr>
  <dimension ref="B1:AZ396"/>
  <sheetViews>
    <sheetView showGridLines="0" topLeftCell="A20" workbookViewId="0"/>
  </sheetViews>
  <sheetFormatPr defaultColWidth="8.88671875" defaultRowHeight="15.75"/>
  <cols>
    <col min="1" max="1" width="1.77734375" style="1" customWidth="1"/>
    <col min="2" max="2" width="23.88671875" style="1" customWidth="1"/>
    <col min="3" max="52" width="8.77734375" style="1" customWidth="1"/>
    <col min="53" max="16384" width="8.88671875" style="1"/>
  </cols>
  <sheetData>
    <row r="1" spans="2:52">
      <c r="J1" s="465" t="s">
        <v>483</v>
      </c>
      <c r="K1" s="465"/>
      <c r="L1" s="465"/>
    </row>
    <row r="2" spans="2:52" ht="19.5">
      <c r="B2" s="3" t="s">
        <v>547</v>
      </c>
    </row>
    <row r="3" spans="2:52" ht="50.1" customHeight="1">
      <c r="B3" s="459" t="s">
        <v>548</v>
      </c>
      <c r="C3" s="460"/>
      <c r="D3" s="460"/>
      <c r="E3" s="460"/>
      <c r="F3" s="460"/>
      <c r="G3" s="460"/>
      <c r="H3" s="460"/>
      <c r="I3" s="460"/>
    </row>
    <row r="4" spans="2:52">
      <c r="B4" s="193" t="s">
        <v>549</v>
      </c>
      <c r="C4" s="190"/>
      <c r="D4" s="190"/>
      <c r="E4" s="190"/>
      <c r="F4" s="190"/>
      <c r="G4" s="190"/>
      <c r="H4" s="190"/>
      <c r="I4" s="190"/>
    </row>
    <row r="5" spans="2:52" ht="262.89999999999998" customHeight="1">
      <c r="B5" s="459" t="s">
        <v>593</v>
      </c>
      <c r="C5" s="460"/>
      <c r="D5" s="460"/>
      <c r="E5" s="460"/>
      <c r="F5" s="460"/>
      <c r="G5" s="460"/>
      <c r="H5" s="460"/>
      <c r="I5" s="460"/>
    </row>
    <row r="7" spans="2:52" ht="20.100000000000001" customHeight="1">
      <c r="B7" s="5" t="s">
        <v>550</v>
      </c>
      <c r="C7" s="474" t="str">
        <f>発電計画!$F$8</f>
        <v>②</v>
      </c>
      <c r="D7" s="474"/>
    </row>
    <row r="8" spans="2:52" ht="20.100000000000001" customHeight="1">
      <c r="B8" s="5" t="s">
        <v>551</v>
      </c>
      <c r="C8" s="475">
        <f>発電計画!$F$9</f>
        <v>0</v>
      </c>
      <c r="D8" s="475"/>
    </row>
    <row r="10" spans="2:52">
      <c r="B10" s="2" t="s">
        <v>552</v>
      </c>
    </row>
    <row r="11" spans="2:52" ht="20.100000000000001" customHeight="1">
      <c r="B11" s="35" t="s">
        <v>553</v>
      </c>
      <c r="C11" s="12"/>
      <c r="D11" s="1" t="s">
        <v>554</v>
      </c>
    </row>
    <row r="12" spans="2:52" ht="20.100000000000001" customHeight="1">
      <c r="B12" s="35" t="s">
        <v>555</v>
      </c>
      <c r="C12" s="12"/>
      <c r="D12" s="1" t="s">
        <v>554</v>
      </c>
    </row>
    <row r="13" spans="2:52" ht="19.899999999999999" customHeight="1">
      <c r="B13" s="35" t="s">
        <v>556</v>
      </c>
      <c r="C13" s="12"/>
      <c r="D13" s="1" t="s">
        <v>557</v>
      </c>
    </row>
    <row r="14" spans="2:52" ht="19.899999999999999" customHeight="1">
      <c r="B14" s="35" t="s">
        <v>558</v>
      </c>
      <c r="C14" s="12"/>
      <c r="D14" s="1" t="s">
        <v>557</v>
      </c>
    </row>
    <row r="15" spans="2:52" ht="6.75" customHeight="1" thickBot="1">
      <c r="B15" s="2"/>
    </row>
    <row r="16" spans="2:52" ht="20.100000000000001" customHeight="1">
      <c r="B16" s="46" t="s">
        <v>559</v>
      </c>
      <c r="C16" s="38">
        <v>1</v>
      </c>
      <c r="D16" s="38">
        <v>2</v>
      </c>
      <c r="E16" s="38">
        <v>3</v>
      </c>
      <c r="F16" s="38">
        <v>4</v>
      </c>
      <c r="G16" s="38">
        <v>5</v>
      </c>
      <c r="H16" s="38">
        <v>6</v>
      </c>
      <c r="I16" s="38">
        <v>7</v>
      </c>
      <c r="J16" s="38">
        <v>8</v>
      </c>
      <c r="K16" s="38">
        <v>9</v>
      </c>
      <c r="L16" s="38">
        <v>10</v>
      </c>
      <c r="M16" s="38">
        <v>11</v>
      </c>
      <c r="N16" s="38">
        <v>12</v>
      </c>
      <c r="O16" s="38">
        <v>13</v>
      </c>
      <c r="P16" s="38">
        <v>14</v>
      </c>
      <c r="Q16" s="38">
        <v>15</v>
      </c>
      <c r="R16" s="38">
        <v>16</v>
      </c>
      <c r="S16" s="38">
        <v>17</v>
      </c>
      <c r="T16" s="38">
        <v>18</v>
      </c>
      <c r="U16" s="38">
        <v>19</v>
      </c>
      <c r="V16" s="38">
        <v>20</v>
      </c>
      <c r="W16" s="38">
        <v>21</v>
      </c>
      <c r="X16" s="38">
        <v>22</v>
      </c>
      <c r="Y16" s="38">
        <v>23</v>
      </c>
      <c r="Z16" s="38">
        <v>24</v>
      </c>
      <c r="AA16" s="38">
        <v>25</v>
      </c>
      <c r="AB16" s="38">
        <v>26</v>
      </c>
      <c r="AC16" s="38">
        <v>27</v>
      </c>
      <c r="AD16" s="38">
        <v>28</v>
      </c>
      <c r="AE16" s="38">
        <v>29</v>
      </c>
      <c r="AF16" s="38">
        <v>30</v>
      </c>
      <c r="AG16" s="38">
        <v>31</v>
      </c>
      <c r="AH16" s="38">
        <v>32</v>
      </c>
      <c r="AI16" s="38">
        <v>33</v>
      </c>
      <c r="AJ16" s="38">
        <v>34</v>
      </c>
      <c r="AK16" s="38">
        <v>35</v>
      </c>
      <c r="AL16" s="38">
        <v>36</v>
      </c>
      <c r="AM16" s="38">
        <v>37</v>
      </c>
      <c r="AN16" s="38">
        <v>38</v>
      </c>
      <c r="AO16" s="38">
        <v>39</v>
      </c>
      <c r="AP16" s="38">
        <v>40</v>
      </c>
      <c r="AQ16" s="38">
        <v>41</v>
      </c>
      <c r="AR16" s="38">
        <v>42</v>
      </c>
      <c r="AS16" s="38">
        <v>43</v>
      </c>
      <c r="AT16" s="38">
        <v>44</v>
      </c>
      <c r="AU16" s="38">
        <v>45</v>
      </c>
      <c r="AV16" s="38">
        <v>46</v>
      </c>
      <c r="AW16" s="38">
        <v>47</v>
      </c>
      <c r="AX16" s="38">
        <v>48</v>
      </c>
      <c r="AY16" s="38">
        <v>49</v>
      </c>
      <c r="AZ16" s="39">
        <v>50</v>
      </c>
    </row>
    <row r="17" spans="2:52" ht="20.100000000000001" customHeight="1">
      <c r="B17" s="51" t="s">
        <v>560</v>
      </c>
      <c r="C17" s="31">
        <f>C12</f>
        <v>0</v>
      </c>
      <c r="D17" s="31">
        <f t="shared" ref="D17:AI17" si="0">C17+1</f>
        <v>1</v>
      </c>
      <c r="E17" s="31">
        <f t="shared" si="0"/>
        <v>2</v>
      </c>
      <c r="F17" s="31">
        <f t="shared" si="0"/>
        <v>3</v>
      </c>
      <c r="G17" s="31">
        <f t="shared" si="0"/>
        <v>4</v>
      </c>
      <c r="H17" s="31">
        <f t="shared" si="0"/>
        <v>5</v>
      </c>
      <c r="I17" s="31">
        <f t="shared" si="0"/>
        <v>6</v>
      </c>
      <c r="J17" s="31">
        <f t="shared" si="0"/>
        <v>7</v>
      </c>
      <c r="K17" s="31">
        <f t="shared" si="0"/>
        <v>8</v>
      </c>
      <c r="L17" s="31">
        <f t="shared" si="0"/>
        <v>9</v>
      </c>
      <c r="M17" s="31">
        <f t="shared" si="0"/>
        <v>10</v>
      </c>
      <c r="N17" s="31">
        <f t="shared" si="0"/>
        <v>11</v>
      </c>
      <c r="O17" s="31">
        <f t="shared" si="0"/>
        <v>12</v>
      </c>
      <c r="P17" s="31">
        <f t="shared" si="0"/>
        <v>13</v>
      </c>
      <c r="Q17" s="31">
        <f t="shared" si="0"/>
        <v>14</v>
      </c>
      <c r="R17" s="31">
        <f t="shared" si="0"/>
        <v>15</v>
      </c>
      <c r="S17" s="31">
        <f t="shared" si="0"/>
        <v>16</v>
      </c>
      <c r="T17" s="31">
        <f t="shared" si="0"/>
        <v>17</v>
      </c>
      <c r="U17" s="31">
        <f t="shared" si="0"/>
        <v>18</v>
      </c>
      <c r="V17" s="31">
        <f t="shared" si="0"/>
        <v>19</v>
      </c>
      <c r="W17" s="31">
        <f t="shared" si="0"/>
        <v>20</v>
      </c>
      <c r="X17" s="31">
        <f t="shared" si="0"/>
        <v>21</v>
      </c>
      <c r="Y17" s="31">
        <f t="shared" si="0"/>
        <v>22</v>
      </c>
      <c r="Z17" s="31">
        <f t="shared" si="0"/>
        <v>23</v>
      </c>
      <c r="AA17" s="31">
        <f t="shared" si="0"/>
        <v>24</v>
      </c>
      <c r="AB17" s="31">
        <f t="shared" si="0"/>
        <v>25</v>
      </c>
      <c r="AC17" s="31">
        <f t="shared" si="0"/>
        <v>26</v>
      </c>
      <c r="AD17" s="31">
        <f t="shared" si="0"/>
        <v>27</v>
      </c>
      <c r="AE17" s="31">
        <f t="shared" si="0"/>
        <v>28</v>
      </c>
      <c r="AF17" s="31">
        <f t="shared" si="0"/>
        <v>29</v>
      </c>
      <c r="AG17" s="31">
        <f t="shared" si="0"/>
        <v>30</v>
      </c>
      <c r="AH17" s="31">
        <f t="shared" si="0"/>
        <v>31</v>
      </c>
      <c r="AI17" s="31">
        <f t="shared" si="0"/>
        <v>32</v>
      </c>
      <c r="AJ17" s="31">
        <f t="shared" ref="AJ17:AZ17" si="1">AI17+1</f>
        <v>33</v>
      </c>
      <c r="AK17" s="31">
        <f t="shared" si="1"/>
        <v>34</v>
      </c>
      <c r="AL17" s="31">
        <f t="shared" si="1"/>
        <v>35</v>
      </c>
      <c r="AM17" s="31">
        <f t="shared" si="1"/>
        <v>36</v>
      </c>
      <c r="AN17" s="31">
        <f t="shared" si="1"/>
        <v>37</v>
      </c>
      <c r="AO17" s="31">
        <f t="shared" si="1"/>
        <v>38</v>
      </c>
      <c r="AP17" s="31">
        <f t="shared" si="1"/>
        <v>39</v>
      </c>
      <c r="AQ17" s="31">
        <f t="shared" si="1"/>
        <v>40</v>
      </c>
      <c r="AR17" s="31">
        <f t="shared" si="1"/>
        <v>41</v>
      </c>
      <c r="AS17" s="31">
        <f t="shared" si="1"/>
        <v>42</v>
      </c>
      <c r="AT17" s="31">
        <f t="shared" si="1"/>
        <v>43</v>
      </c>
      <c r="AU17" s="31">
        <f t="shared" si="1"/>
        <v>44</v>
      </c>
      <c r="AV17" s="31">
        <f t="shared" si="1"/>
        <v>45</v>
      </c>
      <c r="AW17" s="31">
        <f t="shared" si="1"/>
        <v>46</v>
      </c>
      <c r="AX17" s="31">
        <f t="shared" si="1"/>
        <v>47</v>
      </c>
      <c r="AY17" s="31">
        <f t="shared" si="1"/>
        <v>48</v>
      </c>
      <c r="AZ17" s="40">
        <f t="shared" si="1"/>
        <v>49</v>
      </c>
    </row>
    <row r="18" spans="2:52" ht="20.100000000000001" customHeight="1">
      <c r="B18" s="358" t="s">
        <v>561</v>
      </c>
      <c r="C18" s="224" t="str">
        <f t="shared" ref="C18:AH18" si="2">IF(COUNTBLANK($R$29:$R$393)=ROWS($R$29:$R$393),"",SUM($R$29:$R$393))</f>
        <v/>
      </c>
      <c r="D18" s="224" t="str">
        <f t="shared" si="2"/>
        <v/>
      </c>
      <c r="E18" s="224" t="str">
        <f t="shared" si="2"/>
        <v/>
      </c>
      <c r="F18" s="224" t="str">
        <f t="shared" si="2"/>
        <v/>
      </c>
      <c r="G18" s="224" t="str">
        <f t="shared" si="2"/>
        <v/>
      </c>
      <c r="H18" s="224" t="str">
        <f t="shared" si="2"/>
        <v/>
      </c>
      <c r="I18" s="224" t="str">
        <f t="shared" si="2"/>
        <v/>
      </c>
      <c r="J18" s="224" t="str">
        <f t="shared" si="2"/>
        <v/>
      </c>
      <c r="K18" s="224" t="str">
        <f t="shared" si="2"/>
        <v/>
      </c>
      <c r="L18" s="224" t="str">
        <f t="shared" si="2"/>
        <v/>
      </c>
      <c r="M18" s="224" t="str">
        <f t="shared" si="2"/>
        <v/>
      </c>
      <c r="N18" s="224" t="str">
        <f t="shared" si="2"/>
        <v/>
      </c>
      <c r="O18" s="224" t="str">
        <f t="shared" si="2"/>
        <v/>
      </c>
      <c r="P18" s="224" t="str">
        <f t="shared" si="2"/>
        <v/>
      </c>
      <c r="Q18" s="224" t="str">
        <f t="shared" si="2"/>
        <v/>
      </c>
      <c r="R18" s="224" t="str">
        <f t="shared" si="2"/>
        <v/>
      </c>
      <c r="S18" s="224" t="str">
        <f t="shared" si="2"/>
        <v/>
      </c>
      <c r="T18" s="224" t="str">
        <f t="shared" si="2"/>
        <v/>
      </c>
      <c r="U18" s="224" t="str">
        <f t="shared" si="2"/>
        <v/>
      </c>
      <c r="V18" s="224" t="str">
        <f t="shared" si="2"/>
        <v/>
      </c>
      <c r="W18" s="224" t="str">
        <f t="shared" si="2"/>
        <v/>
      </c>
      <c r="X18" s="224" t="str">
        <f t="shared" si="2"/>
        <v/>
      </c>
      <c r="Y18" s="224" t="str">
        <f t="shared" si="2"/>
        <v/>
      </c>
      <c r="Z18" s="224" t="str">
        <f t="shared" si="2"/>
        <v/>
      </c>
      <c r="AA18" s="224" t="str">
        <f t="shared" si="2"/>
        <v/>
      </c>
      <c r="AB18" s="224" t="str">
        <f t="shared" si="2"/>
        <v/>
      </c>
      <c r="AC18" s="224" t="str">
        <f t="shared" si="2"/>
        <v/>
      </c>
      <c r="AD18" s="224" t="str">
        <f t="shared" si="2"/>
        <v/>
      </c>
      <c r="AE18" s="224" t="str">
        <f t="shared" si="2"/>
        <v/>
      </c>
      <c r="AF18" s="224" t="str">
        <f t="shared" si="2"/>
        <v/>
      </c>
      <c r="AG18" s="224" t="str">
        <f t="shared" si="2"/>
        <v/>
      </c>
      <c r="AH18" s="224" t="str">
        <f t="shared" si="2"/>
        <v/>
      </c>
      <c r="AI18" s="224" t="str">
        <f t="shared" ref="AI18:AZ18" si="3">IF(COUNTBLANK($R$29:$R$393)=ROWS($R$29:$R$393),"",SUM($R$29:$R$393))</f>
        <v/>
      </c>
      <c r="AJ18" s="224" t="str">
        <f t="shared" si="3"/>
        <v/>
      </c>
      <c r="AK18" s="224" t="str">
        <f t="shared" si="3"/>
        <v/>
      </c>
      <c r="AL18" s="224" t="str">
        <f t="shared" si="3"/>
        <v/>
      </c>
      <c r="AM18" s="224" t="str">
        <f t="shared" si="3"/>
        <v/>
      </c>
      <c r="AN18" s="224" t="str">
        <f t="shared" si="3"/>
        <v/>
      </c>
      <c r="AO18" s="224" t="str">
        <f t="shared" si="3"/>
        <v/>
      </c>
      <c r="AP18" s="224" t="str">
        <f t="shared" si="3"/>
        <v/>
      </c>
      <c r="AQ18" s="224" t="str">
        <f t="shared" si="3"/>
        <v/>
      </c>
      <c r="AR18" s="224" t="str">
        <f t="shared" si="3"/>
        <v/>
      </c>
      <c r="AS18" s="224" t="str">
        <f t="shared" si="3"/>
        <v/>
      </c>
      <c r="AT18" s="224" t="str">
        <f t="shared" si="3"/>
        <v/>
      </c>
      <c r="AU18" s="224" t="str">
        <f t="shared" si="3"/>
        <v/>
      </c>
      <c r="AV18" s="224" t="str">
        <f t="shared" si="3"/>
        <v/>
      </c>
      <c r="AW18" s="224" t="str">
        <f t="shared" si="3"/>
        <v/>
      </c>
      <c r="AX18" s="224" t="str">
        <f t="shared" si="3"/>
        <v/>
      </c>
      <c r="AY18" s="224" t="str">
        <f t="shared" si="3"/>
        <v/>
      </c>
      <c r="AZ18" s="225" t="str">
        <f t="shared" si="3"/>
        <v/>
      </c>
    </row>
    <row r="19" spans="2:52" ht="20.100000000000001" customHeight="1">
      <c r="B19" s="357" t="s">
        <v>562</v>
      </c>
      <c r="C19" s="224" t="str">
        <f t="shared" ref="C19:AH19" si="4">IF($C18="","",$C18*$C$13*0.01)</f>
        <v/>
      </c>
      <c r="D19" s="224" t="str">
        <f t="shared" si="4"/>
        <v/>
      </c>
      <c r="E19" s="224" t="str">
        <f t="shared" si="4"/>
        <v/>
      </c>
      <c r="F19" s="224" t="str">
        <f t="shared" si="4"/>
        <v/>
      </c>
      <c r="G19" s="224" t="str">
        <f t="shared" si="4"/>
        <v/>
      </c>
      <c r="H19" s="224" t="str">
        <f t="shared" si="4"/>
        <v/>
      </c>
      <c r="I19" s="224" t="str">
        <f t="shared" si="4"/>
        <v/>
      </c>
      <c r="J19" s="224" t="str">
        <f t="shared" si="4"/>
        <v/>
      </c>
      <c r="K19" s="224" t="str">
        <f t="shared" si="4"/>
        <v/>
      </c>
      <c r="L19" s="224" t="str">
        <f t="shared" si="4"/>
        <v/>
      </c>
      <c r="M19" s="224" t="str">
        <f t="shared" si="4"/>
        <v/>
      </c>
      <c r="N19" s="224" t="str">
        <f t="shared" si="4"/>
        <v/>
      </c>
      <c r="O19" s="224" t="str">
        <f t="shared" si="4"/>
        <v/>
      </c>
      <c r="P19" s="224" t="str">
        <f t="shared" si="4"/>
        <v/>
      </c>
      <c r="Q19" s="224" t="str">
        <f t="shared" si="4"/>
        <v/>
      </c>
      <c r="R19" s="224" t="str">
        <f t="shared" si="4"/>
        <v/>
      </c>
      <c r="S19" s="224" t="str">
        <f t="shared" si="4"/>
        <v/>
      </c>
      <c r="T19" s="224" t="str">
        <f t="shared" si="4"/>
        <v/>
      </c>
      <c r="U19" s="224" t="str">
        <f t="shared" si="4"/>
        <v/>
      </c>
      <c r="V19" s="224" t="str">
        <f t="shared" si="4"/>
        <v/>
      </c>
      <c r="W19" s="224" t="str">
        <f t="shared" si="4"/>
        <v/>
      </c>
      <c r="X19" s="224" t="str">
        <f t="shared" si="4"/>
        <v/>
      </c>
      <c r="Y19" s="224" t="str">
        <f t="shared" si="4"/>
        <v/>
      </c>
      <c r="Z19" s="224" t="str">
        <f t="shared" si="4"/>
        <v/>
      </c>
      <c r="AA19" s="224" t="str">
        <f t="shared" si="4"/>
        <v/>
      </c>
      <c r="AB19" s="224" t="str">
        <f t="shared" si="4"/>
        <v/>
      </c>
      <c r="AC19" s="224" t="str">
        <f t="shared" si="4"/>
        <v/>
      </c>
      <c r="AD19" s="224" t="str">
        <f t="shared" si="4"/>
        <v/>
      </c>
      <c r="AE19" s="224" t="str">
        <f t="shared" si="4"/>
        <v/>
      </c>
      <c r="AF19" s="224" t="str">
        <f t="shared" si="4"/>
        <v/>
      </c>
      <c r="AG19" s="224" t="str">
        <f t="shared" si="4"/>
        <v/>
      </c>
      <c r="AH19" s="224" t="str">
        <f t="shared" si="4"/>
        <v/>
      </c>
      <c r="AI19" s="224" t="str">
        <f t="shared" ref="AI19:AZ19" si="5">IF($C18="","",$C18*$C$13*0.01)</f>
        <v/>
      </c>
      <c r="AJ19" s="224" t="str">
        <f t="shared" si="5"/>
        <v/>
      </c>
      <c r="AK19" s="224" t="str">
        <f t="shared" si="5"/>
        <v/>
      </c>
      <c r="AL19" s="224" t="str">
        <f t="shared" si="5"/>
        <v/>
      </c>
      <c r="AM19" s="224" t="str">
        <f t="shared" si="5"/>
        <v/>
      </c>
      <c r="AN19" s="224" t="str">
        <f t="shared" si="5"/>
        <v/>
      </c>
      <c r="AO19" s="224" t="str">
        <f t="shared" si="5"/>
        <v/>
      </c>
      <c r="AP19" s="224" t="str">
        <f t="shared" si="5"/>
        <v/>
      </c>
      <c r="AQ19" s="224" t="str">
        <f t="shared" si="5"/>
        <v/>
      </c>
      <c r="AR19" s="224" t="str">
        <f t="shared" si="5"/>
        <v/>
      </c>
      <c r="AS19" s="224" t="str">
        <f t="shared" si="5"/>
        <v/>
      </c>
      <c r="AT19" s="224" t="str">
        <f t="shared" si="5"/>
        <v/>
      </c>
      <c r="AU19" s="224" t="str">
        <f t="shared" si="5"/>
        <v/>
      </c>
      <c r="AV19" s="224" t="str">
        <f t="shared" si="5"/>
        <v/>
      </c>
      <c r="AW19" s="224" t="str">
        <f t="shared" si="5"/>
        <v/>
      </c>
      <c r="AX19" s="224" t="str">
        <f t="shared" si="5"/>
        <v/>
      </c>
      <c r="AY19" s="224" t="str">
        <f t="shared" si="5"/>
        <v/>
      </c>
      <c r="AZ19" s="225" t="str">
        <f t="shared" si="5"/>
        <v/>
      </c>
    </row>
    <row r="20" spans="2:52" ht="20.100000000000001" customHeight="1">
      <c r="B20" s="51" t="s">
        <v>563</v>
      </c>
      <c r="C20" s="224" t="str">
        <f t="shared" ref="C20:AH20" si="6">IF(OR($C$14="",$C$14=0),C19,C19*(1-$C$14*0.01))</f>
        <v/>
      </c>
      <c r="D20" s="224" t="str">
        <f t="shared" si="6"/>
        <v/>
      </c>
      <c r="E20" s="224" t="str">
        <f t="shared" si="6"/>
        <v/>
      </c>
      <c r="F20" s="224" t="str">
        <f t="shared" si="6"/>
        <v/>
      </c>
      <c r="G20" s="224" t="str">
        <f t="shared" si="6"/>
        <v/>
      </c>
      <c r="H20" s="224" t="str">
        <f t="shared" si="6"/>
        <v/>
      </c>
      <c r="I20" s="224" t="str">
        <f t="shared" si="6"/>
        <v/>
      </c>
      <c r="J20" s="224" t="str">
        <f t="shared" si="6"/>
        <v/>
      </c>
      <c r="K20" s="224" t="str">
        <f t="shared" si="6"/>
        <v/>
      </c>
      <c r="L20" s="224" t="str">
        <f t="shared" si="6"/>
        <v/>
      </c>
      <c r="M20" s="224" t="str">
        <f t="shared" si="6"/>
        <v/>
      </c>
      <c r="N20" s="224" t="str">
        <f t="shared" si="6"/>
        <v/>
      </c>
      <c r="O20" s="224" t="str">
        <f t="shared" si="6"/>
        <v/>
      </c>
      <c r="P20" s="224" t="str">
        <f t="shared" si="6"/>
        <v/>
      </c>
      <c r="Q20" s="224" t="str">
        <f t="shared" si="6"/>
        <v/>
      </c>
      <c r="R20" s="224" t="str">
        <f t="shared" si="6"/>
        <v/>
      </c>
      <c r="S20" s="224" t="str">
        <f t="shared" si="6"/>
        <v/>
      </c>
      <c r="T20" s="224" t="str">
        <f t="shared" si="6"/>
        <v/>
      </c>
      <c r="U20" s="224" t="str">
        <f t="shared" si="6"/>
        <v/>
      </c>
      <c r="V20" s="224" t="str">
        <f t="shared" si="6"/>
        <v/>
      </c>
      <c r="W20" s="224" t="str">
        <f t="shared" si="6"/>
        <v/>
      </c>
      <c r="X20" s="224" t="str">
        <f t="shared" si="6"/>
        <v/>
      </c>
      <c r="Y20" s="224" t="str">
        <f t="shared" si="6"/>
        <v/>
      </c>
      <c r="Z20" s="224" t="str">
        <f t="shared" si="6"/>
        <v/>
      </c>
      <c r="AA20" s="224" t="str">
        <f t="shared" si="6"/>
        <v/>
      </c>
      <c r="AB20" s="224" t="str">
        <f t="shared" si="6"/>
        <v/>
      </c>
      <c r="AC20" s="224" t="str">
        <f t="shared" si="6"/>
        <v/>
      </c>
      <c r="AD20" s="224" t="str">
        <f t="shared" si="6"/>
        <v/>
      </c>
      <c r="AE20" s="224" t="str">
        <f t="shared" si="6"/>
        <v/>
      </c>
      <c r="AF20" s="224" t="str">
        <f t="shared" si="6"/>
        <v/>
      </c>
      <c r="AG20" s="224" t="str">
        <f t="shared" si="6"/>
        <v/>
      </c>
      <c r="AH20" s="224" t="str">
        <f t="shared" si="6"/>
        <v/>
      </c>
      <c r="AI20" s="224" t="str">
        <f t="shared" ref="AI20:AZ20" si="7">IF(OR($C$14="",$C$14=0),AI19,AI19*(1-$C$14*0.01))</f>
        <v/>
      </c>
      <c r="AJ20" s="224" t="str">
        <f t="shared" si="7"/>
        <v/>
      </c>
      <c r="AK20" s="224" t="str">
        <f t="shared" si="7"/>
        <v/>
      </c>
      <c r="AL20" s="224" t="str">
        <f t="shared" si="7"/>
        <v/>
      </c>
      <c r="AM20" s="224" t="str">
        <f t="shared" si="7"/>
        <v/>
      </c>
      <c r="AN20" s="224" t="str">
        <f t="shared" si="7"/>
        <v/>
      </c>
      <c r="AO20" s="224" t="str">
        <f t="shared" si="7"/>
        <v/>
      </c>
      <c r="AP20" s="224" t="str">
        <f t="shared" si="7"/>
        <v/>
      </c>
      <c r="AQ20" s="224" t="str">
        <f t="shared" si="7"/>
        <v/>
      </c>
      <c r="AR20" s="224" t="str">
        <f t="shared" si="7"/>
        <v/>
      </c>
      <c r="AS20" s="224" t="str">
        <f t="shared" si="7"/>
        <v/>
      </c>
      <c r="AT20" s="224" t="str">
        <f t="shared" si="7"/>
        <v/>
      </c>
      <c r="AU20" s="224" t="str">
        <f t="shared" si="7"/>
        <v/>
      </c>
      <c r="AV20" s="224" t="str">
        <f t="shared" si="7"/>
        <v/>
      </c>
      <c r="AW20" s="224" t="str">
        <f t="shared" si="7"/>
        <v/>
      </c>
      <c r="AX20" s="224" t="str">
        <f t="shared" si="7"/>
        <v/>
      </c>
      <c r="AY20" s="224" t="str">
        <f t="shared" si="7"/>
        <v/>
      </c>
      <c r="AZ20" s="225" t="str">
        <f t="shared" si="7"/>
        <v/>
      </c>
    </row>
    <row r="21" spans="2:52" ht="20.100000000000001" customHeight="1">
      <c r="B21" s="51" t="s">
        <v>564</v>
      </c>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59"/>
    </row>
    <row r="22" spans="2:52" ht="20.100000000000001" customHeight="1">
      <c r="B22" s="370" t="s">
        <v>565</v>
      </c>
      <c r="C22" s="275"/>
      <c r="D22" s="275"/>
      <c r="E22" s="275"/>
      <c r="F22" s="275"/>
      <c r="G22" s="275"/>
      <c r="H22" s="275"/>
      <c r="I22" s="275"/>
      <c r="J22" s="275"/>
      <c r="K22" s="275"/>
      <c r="L22" s="275"/>
      <c r="M22" s="275"/>
      <c r="N22" s="275"/>
      <c r="O22" s="275"/>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6"/>
    </row>
    <row r="23" spans="2:52" ht="20.100000000000001" customHeight="1" thickBot="1">
      <c r="B23" s="348" t="s">
        <v>566</v>
      </c>
      <c r="C23" s="77" t="str">
        <f t="shared" ref="C23:AH23" si="8">IF($C20="","",(C20*(C21+C22))/1000)</f>
        <v/>
      </c>
      <c r="D23" s="77" t="str">
        <f t="shared" si="8"/>
        <v/>
      </c>
      <c r="E23" s="77" t="str">
        <f t="shared" si="8"/>
        <v/>
      </c>
      <c r="F23" s="77" t="str">
        <f t="shared" si="8"/>
        <v/>
      </c>
      <c r="G23" s="77" t="str">
        <f t="shared" si="8"/>
        <v/>
      </c>
      <c r="H23" s="77" t="str">
        <f t="shared" si="8"/>
        <v/>
      </c>
      <c r="I23" s="77" t="str">
        <f t="shared" si="8"/>
        <v/>
      </c>
      <c r="J23" s="77" t="str">
        <f t="shared" si="8"/>
        <v/>
      </c>
      <c r="K23" s="77" t="str">
        <f t="shared" si="8"/>
        <v/>
      </c>
      <c r="L23" s="77" t="str">
        <f t="shared" si="8"/>
        <v/>
      </c>
      <c r="M23" s="77" t="str">
        <f t="shared" si="8"/>
        <v/>
      </c>
      <c r="N23" s="77" t="str">
        <f t="shared" si="8"/>
        <v/>
      </c>
      <c r="O23" s="77" t="str">
        <f t="shared" si="8"/>
        <v/>
      </c>
      <c r="P23" s="77" t="str">
        <f t="shared" si="8"/>
        <v/>
      </c>
      <c r="Q23" s="77" t="str">
        <f t="shared" si="8"/>
        <v/>
      </c>
      <c r="R23" s="77" t="str">
        <f t="shared" si="8"/>
        <v/>
      </c>
      <c r="S23" s="77" t="str">
        <f t="shared" si="8"/>
        <v/>
      </c>
      <c r="T23" s="77" t="str">
        <f t="shared" si="8"/>
        <v/>
      </c>
      <c r="U23" s="77" t="str">
        <f t="shared" si="8"/>
        <v/>
      </c>
      <c r="V23" s="77" t="str">
        <f t="shared" si="8"/>
        <v/>
      </c>
      <c r="W23" s="77" t="str">
        <f t="shared" si="8"/>
        <v/>
      </c>
      <c r="X23" s="77" t="str">
        <f t="shared" si="8"/>
        <v/>
      </c>
      <c r="Y23" s="77" t="str">
        <f t="shared" si="8"/>
        <v/>
      </c>
      <c r="Z23" s="77" t="str">
        <f t="shared" si="8"/>
        <v/>
      </c>
      <c r="AA23" s="77" t="str">
        <f t="shared" si="8"/>
        <v/>
      </c>
      <c r="AB23" s="77" t="str">
        <f t="shared" si="8"/>
        <v/>
      </c>
      <c r="AC23" s="77" t="str">
        <f t="shared" si="8"/>
        <v/>
      </c>
      <c r="AD23" s="77" t="str">
        <f t="shared" si="8"/>
        <v/>
      </c>
      <c r="AE23" s="77" t="str">
        <f t="shared" si="8"/>
        <v/>
      </c>
      <c r="AF23" s="77" t="str">
        <f t="shared" si="8"/>
        <v/>
      </c>
      <c r="AG23" s="77" t="str">
        <f t="shared" si="8"/>
        <v/>
      </c>
      <c r="AH23" s="77" t="str">
        <f t="shared" si="8"/>
        <v/>
      </c>
      <c r="AI23" s="77" t="str">
        <f t="shared" ref="AI23:AZ23" si="9">IF($C20="","",(AI20*(AI21+AI22))/1000)</f>
        <v/>
      </c>
      <c r="AJ23" s="77" t="str">
        <f t="shared" si="9"/>
        <v/>
      </c>
      <c r="AK23" s="77" t="str">
        <f t="shared" si="9"/>
        <v/>
      </c>
      <c r="AL23" s="77" t="str">
        <f t="shared" si="9"/>
        <v/>
      </c>
      <c r="AM23" s="77" t="str">
        <f t="shared" si="9"/>
        <v/>
      </c>
      <c r="AN23" s="77" t="str">
        <f t="shared" si="9"/>
        <v/>
      </c>
      <c r="AO23" s="77" t="str">
        <f t="shared" si="9"/>
        <v/>
      </c>
      <c r="AP23" s="77" t="str">
        <f t="shared" si="9"/>
        <v/>
      </c>
      <c r="AQ23" s="77" t="str">
        <f t="shared" si="9"/>
        <v/>
      </c>
      <c r="AR23" s="77" t="str">
        <f t="shared" si="9"/>
        <v/>
      </c>
      <c r="AS23" s="77" t="str">
        <f t="shared" si="9"/>
        <v/>
      </c>
      <c r="AT23" s="77" t="str">
        <f t="shared" si="9"/>
        <v/>
      </c>
      <c r="AU23" s="77" t="str">
        <f t="shared" si="9"/>
        <v/>
      </c>
      <c r="AV23" s="77" t="str">
        <f t="shared" si="9"/>
        <v/>
      </c>
      <c r="AW23" s="77" t="str">
        <f t="shared" si="9"/>
        <v/>
      </c>
      <c r="AX23" s="77" t="str">
        <f t="shared" si="9"/>
        <v/>
      </c>
      <c r="AY23" s="77" t="str">
        <f t="shared" si="9"/>
        <v/>
      </c>
      <c r="AZ23" s="78" t="str">
        <f t="shared" si="9"/>
        <v/>
      </c>
    </row>
    <row r="25" spans="2:52" ht="16.5" thickBot="1">
      <c r="B25" s="2" t="s">
        <v>567</v>
      </c>
    </row>
    <row r="26" spans="2:52" ht="15" customHeight="1">
      <c r="B26" s="476" t="s">
        <v>568</v>
      </c>
      <c r="C26" s="485" t="s">
        <v>569</v>
      </c>
      <c r="D26" s="485" t="s">
        <v>570</v>
      </c>
      <c r="E26" s="485" t="s">
        <v>571</v>
      </c>
      <c r="F26" s="458" t="s">
        <v>572</v>
      </c>
      <c r="G26" s="481"/>
      <c r="H26" s="481"/>
      <c r="I26" s="481"/>
      <c r="J26" s="481"/>
      <c r="K26" s="482"/>
      <c r="L26" s="483" t="s">
        <v>573</v>
      </c>
      <c r="M26" s="479" t="s">
        <v>574</v>
      </c>
      <c r="N26" s="479" t="s">
        <v>575</v>
      </c>
      <c r="O26" s="479" t="s">
        <v>576</v>
      </c>
      <c r="P26" s="479" t="s">
        <v>518</v>
      </c>
      <c r="Q26" s="479" t="s">
        <v>577</v>
      </c>
      <c r="R26" s="479" t="s">
        <v>578</v>
      </c>
      <c r="S26" s="472" t="s">
        <v>579</v>
      </c>
    </row>
    <row r="27" spans="2:52">
      <c r="B27" s="477"/>
      <c r="C27" s="486"/>
      <c r="D27" s="486"/>
      <c r="E27" s="486"/>
      <c r="F27" s="25" t="s">
        <v>580</v>
      </c>
      <c r="G27" s="25" t="s">
        <v>581</v>
      </c>
      <c r="H27" s="25" t="s">
        <v>582</v>
      </c>
      <c r="I27" s="25" t="s">
        <v>583</v>
      </c>
      <c r="J27" s="25" t="s">
        <v>584</v>
      </c>
      <c r="K27" s="25" t="s">
        <v>585</v>
      </c>
      <c r="L27" s="484"/>
      <c r="M27" s="480"/>
      <c r="N27" s="480"/>
      <c r="O27" s="480"/>
      <c r="P27" s="480"/>
      <c r="Q27" s="480"/>
      <c r="R27" s="480"/>
      <c r="S27" s="473"/>
    </row>
    <row r="28" spans="2:52">
      <c r="B28" s="478"/>
      <c r="C28" s="26" t="s">
        <v>32</v>
      </c>
      <c r="D28" s="26" t="s">
        <v>32</v>
      </c>
      <c r="E28" s="26" t="s">
        <v>32</v>
      </c>
      <c r="F28" s="26" t="s">
        <v>27</v>
      </c>
      <c r="G28" s="26" t="s">
        <v>27</v>
      </c>
      <c r="H28" s="26" t="s">
        <v>27</v>
      </c>
      <c r="I28" s="26" t="s">
        <v>27</v>
      </c>
      <c r="J28" s="26" t="s">
        <v>27</v>
      </c>
      <c r="K28" s="26" t="s">
        <v>27</v>
      </c>
      <c r="L28" s="26" t="s">
        <v>27</v>
      </c>
      <c r="M28" s="26" t="s">
        <v>30</v>
      </c>
      <c r="N28" s="26" t="s">
        <v>30</v>
      </c>
      <c r="O28" s="26" t="s">
        <v>586</v>
      </c>
      <c r="P28" s="26" t="s">
        <v>586</v>
      </c>
      <c r="Q28" s="26" t="s">
        <v>30</v>
      </c>
      <c r="R28" s="26" t="s">
        <v>34</v>
      </c>
      <c r="S28" s="79" t="s">
        <v>557</v>
      </c>
    </row>
    <row r="29" spans="2:52">
      <c r="B29" s="80">
        <v>1</v>
      </c>
      <c r="C29" s="189" t="str">
        <f>流量データ!$R11</f>
        <v/>
      </c>
      <c r="D29" s="189" t="str">
        <f>IF(AND($C29="",発電計画!$F$33=""),"",MAX(0,$C29-発電計画!$F$33))</f>
        <v/>
      </c>
      <c r="E29" s="189" t="str">
        <f>IF($D29="","",IF(発電計画!$F$19&gt;$D29,$D29,発電計画!$F$19))</f>
        <v/>
      </c>
      <c r="F29" s="27" t="str">
        <f>IF(発電計画!$F$30="","",ROUND((発電計画!$F$30*((E29/発電計画!$F$19)^2)/1000),3))</f>
        <v/>
      </c>
      <c r="G29" s="28">
        <v>0.05</v>
      </c>
      <c r="H29" s="27" t="str">
        <f>IF(発電計画!$F$31="","",ROUND((発電計画!$F$31*((E29/発電計画!$F$19)^2)/200),3))</f>
        <v/>
      </c>
      <c r="I29" s="27" t="str">
        <f>IF(発電計画!$F$32="","",ROUND((発電計画!$F$32*((E29/発電計画!$F$19)^2)/1000),3))</f>
        <v/>
      </c>
      <c r="J29" s="28">
        <v>0.5</v>
      </c>
      <c r="K29" s="27">
        <f t="shared" ref="K29:K92" si="10">SUM($F29:$J29)</f>
        <v>0.55000000000000004</v>
      </c>
      <c r="L29" s="27">
        <f>発電計画!$F$15-$K$29</f>
        <v>-0.55000000000000004</v>
      </c>
      <c r="M29" s="27" t="str">
        <f>IF(発電計画!$F$19="","",9.8*発電計画!$F$19*$L29)</f>
        <v/>
      </c>
      <c r="N29" s="27" t="str">
        <f>IF(発電計画!$F$20="","",9.8*発電計画!$F$20*$L29)</f>
        <v/>
      </c>
      <c r="O29" s="206" t="str">
        <f>IF(AND($E29="",発電計画!$F$19=""),"",$E29/発電計画!$F$19)</f>
        <v/>
      </c>
      <c r="P29" s="331" t="str" cm="1">
        <f t="array" ref="P29">IF($O29="","",発電計画!$F$27*_xlfn.IFS($O29&gt;=相対合成効率!$I$14,相対合成効率!$L$14,$O29&gt;=相対合成効率!$I$15,相対合成効率!$L$15,$O29&gt;=相対合成効率!$I$16,相対合成効率!$L$16,TRUE,相対合成効率!$L$17))</f>
        <v/>
      </c>
      <c r="Q29" s="224" t="str">
        <f>IF($O29="","",IF($O29&lt;=発電計画!$F$28,0,9.8*$E29*$L29*$P29))</f>
        <v/>
      </c>
      <c r="R29" s="224" t="str">
        <f t="shared" ref="R29:R92" si="11">IF($Q29="","",$Q29*24)</f>
        <v/>
      </c>
      <c r="S29" s="207" t="str">
        <f>IF(D29="","",(D29*B29+SUM($D30:D$393))/(D29*365))</f>
        <v/>
      </c>
      <c r="T29" s="208"/>
    </row>
    <row r="30" spans="2:52">
      <c r="B30" s="80">
        <v>2</v>
      </c>
      <c r="C30" s="189" t="str">
        <f>流量データ!$R12</f>
        <v/>
      </c>
      <c r="D30" s="189" t="str">
        <f>IF(AND($C30="",発電計画!$F$33=""),"",MAX(0,$C30-発電計画!$F$33))</f>
        <v/>
      </c>
      <c r="E30" s="189" t="str">
        <f>IF($D30="","",IF(発電計画!$F$19&gt;$D30,$D30,発電計画!$F$19))</f>
        <v/>
      </c>
      <c r="F30" s="27" t="str">
        <f>IF(発電計画!$F$30="","",ROUND((発電計画!$F$30*((E30/発電計画!$F$19)^2)/1000),3))</f>
        <v/>
      </c>
      <c r="G30" s="28">
        <f t="shared" ref="G30:G93" si="12">G29</f>
        <v>0.05</v>
      </c>
      <c r="H30" s="27" t="str">
        <f>IF(発電計画!$F$31="","",ROUND((発電計画!$F$31*((E30/発電計画!$F$19)^2)/200),3))</f>
        <v/>
      </c>
      <c r="I30" s="27" t="str">
        <f>IF(発電計画!$F$32="","",ROUND((発電計画!$F$32*((E30/発電計画!$F$19)^2)/1000),3))</f>
        <v/>
      </c>
      <c r="J30" s="28">
        <f t="shared" ref="J30:J93" si="13">J29</f>
        <v>0.5</v>
      </c>
      <c r="K30" s="27">
        <f t="shared" si="10"/>
        <v>0.55000000000000004</v>
      </c>
      <c r="L30" s="27">
        <f>発電計画!$F$15-$K$29</f>
        <v>-0.55000000000000004</v>
      </c>
      <c r="M30" s="27" t="str">
        <f>IF(発電計画!$F$19="","",9.8*発電計画!$F$19*$L30)</f>
        <v/>
      </c>
      <c r="N30" s="27" t="str">
        <f>IF(発電計画!$F$20="","",9.8*発電計画!$F$20*$L30)</f>
        <v/>
      </c>
      <c r="O30" s="206" t="str">
        <f>IF(AND($E30="",発電計画!$F$19=""),"",$E30/発電計画!$F$19)</f>
        <v/>
      </c>
      <c r="P30" s="331" t="str" cm="1">
        <f t="array" ref="P30">IF($O30="","",発電計画!$F$27*_xlfn.IFS($O30&gt;=相対合成効率!$I$14,相対合成効率!$L$14,$O30&gt;=相対合成効率!$I$15,相対合成効率!$L$15,$O30&gt;=相対合成効率!$I$16,相対合成効率!$L$16,TRUE,相対合成効率!$L$17))</f>
        <v/>
      </c>
      <c r="Q30" s="224" t="str">
        <f>IF($O30="","",IF($O30&lt;=発電計画!$F$28,0,9.8*$E30*$L30*$P30))</f>
        <v/>
      </c>
      <c r="R30" s="224" t="str">
        <f t="shared" si="11"/>
        <v/>
      </c>
      <c r="S30" s="207" t="str">
        <f>IF(D30="","",(D30*B30+SUM($D31:D$393))/(D30*365))</f>
        <v/>
      </c>
      <c r="T30" s="208"/>
    </row>
    <row r="31" spans="2:52">
      <c r="B31" s="80">
        <v>3</v>
      </c>
      <c r="C31" s="189" t="str">
        <f>流量データ!$R13</f>
        <v/>
      </c>
      <c r="D31" s="189" t="str">
        <f>IF(AND($C31="",発電計画!$F$33=""),"",MAX(0,$C31-発電計画!$F$33))</f>
        <v/>
      </c>
      <c r="E31" s="189" t="str">
        <f>IF($D31="","",IF(発電計画!$F$19&gt;$D31,$D31,発電計画!$F$19))</f>
        <v/>
      </c>
      <c r="F31" s="27" t="str">
        <f>IF(発電計画!$F$30="","",ROUND((発電計画!$F$30*((E31/発電計画!$F$19)^2)/1000),3))</f>
        <v/>
      </c>
      <c r="G31" s="28">
        <f t="shared" si="12"/>
        <v>0.05</v>
      </c>
      <c r="H31" s="27" t="str">
        <f>IF(発電計画!$F$31="","",ROUND((発電計画!$F$31*((E31/発電計画!$F$19)^2)/200),3))</f>
        <v/>
      </c>
      <c r="I31" s="27" t="str">
        <f>IF(発電計画!$F$32="","",ROUND((発電計画!$F$32*((E31/発電計画!$F$19)^2)/1000),3))</f>
        <v/>
      </c>
      <c r="J31" s="28">
        <f t="shared" si="13"/>
        <v>0.5</v>
      </c>
      <c r="K31" s="27">
        <f t="shared" si="10"/>
        <v>0.55000000000000004</v>
      </c>
      <c r="L31" s="27">
        <f>発電計画!$F$15-$K$29</f>
        <v>-0.55000000000000004</v>
      </c>
      <c r="M31" s="27" t="str">
        <f>IF(発電計画!$F$19="","",9.8*発電計画!$F$19*$L31)</f>
        <v/>
      </c>
      <c r="N31" s="27" t="str">
        <f>IF(発電計画!$F$20="","",9.8*発電計画!$F$20*$L31)</f>
        <v/>
      </c>
      <c r="O31" s="206" t="str">
        <f>IF(AND($E31="",発電計画!$F$19=""),"",$E31/発電計画!$F$19)</f>
        <v/>
      </c>
      <c r="P31" s="331" t="str" cm="1">
        <f t="array" ref="P31">IF($O31="","",発電計画!$F$27*_xlfn.IFS($O31&gt;=相対合成効率!$I$14,相対合成効率!$L$14,$O31&gt;=相対合成効率!$I$15,相対合成効率!$L$15,$O31&gt;=相対合成効率!$I$16,相対合成効率!$L$16,TRUE,相対合成効率!$L$17))</f>
        <v/>
      </c>
      <c r="Q31" s="224" t="str">
        <f>IF($O31="","",IF($O31&lt;=発電計画!$F$28,0,9.8*$E31*$L31*$P31))</f>
        <v/>
      </c>
      <c r="R31" s="224" t="str">
        <f t="shared" si="11"/>
        <v/>
      </c>
      <c r="S31" s="207" t="str">
        <f>IF(D31="","",(D31*B31+SUM($D32:D$393))/(D31*365))</f>
        <v/>
      </c>
      <c r="T31" s="208"/>
    </row>
    <row r="32" spans="2:52">
      <c r="B32" s="80">
        <v>4</v>
      </c>
      <c r="C32" s="189" t="str">
        <f>流量データ!$R14</f>
        <v/>
      </c>
      <c r="D32" s="189" t="str">
        <f>IF(AND($C32="",発電計画!$F$33=""),"",MAX(0,$C32-発電計画!$F$33))</f>
        <v/>
      </c>
      <c r="E32" s="189" t="str">
        <f>IF($D32="","",IF(発電計画!$F$19&gt;$D32,$D32,発電計画!$F$19))</f>
        <v/>
      </c>
      <c r="F32" s="27" t="str">
        <f>IF(発電計画!$F$30="","",ROUND((発電計画!$F$30*((E32/発電計画!$F$19)^2)/1000),3))</f>
        <v/>
      </c>
      <c r="G32" s="28">
        <f t="shared" si="12"/>
        <v>0.05</v>
      </c>
      <c r="H32" s="27" t="str">
        <f>IF(発電計画!$F$31="","",ROUND((発電計画!$F$31*((E32/発電計画!$F$19)^2)/200),3))</f>
        <v/>
      </c>
      <c r="I32" s="27" t="str">
        <f>IF(発電計画!$F$32="","",ROUND((発電計画!$F$32*((E32/発電計画!$F$19)^2)/1000),3))</f>
        <v/>
      </c>
      <c r="J32" s="28">
        <f t="shared" si="13"/>
        <v>0.5</v>
      </c>
      <c r="K32" s="27">
        <f t="shared" si="10"/>
        <v>0.55000000000000004</v>
      </c>
      <c r="L32" s="27">
        <f>発電計画!$F$15-$K$29</f>
        <v>-0.55000000000000004</v>
      </c>
      <c r="M32" s="27" t="str">
        <f>IF(発電計画!$F$19="","",9.8*発電計画!$F$19*$L32)</f>
        <v/>
      </c>
      <c r="N32" s="27" t="str">
        <f>IF(発電計画!$F$20="","",9.8*発電計画!$F$20*$L32)</f>
        <v/>
      </c>
      <c r="O32" s="206" t="str">
        <f>IF(AND($E32="",発電計画!$F$19=""),"",$E32/発電計画!$F$19)</f>
        <v/>
      </c>
      <c r="P32" s="331" t="str" cm="1">
        <f t="array" ref="P32">IF($O32="","",発電計画!$F$27*_xlfn.IFS($O32&gt;=相対合成効率!$I$14,相対合成効率!$L$14,$O32&gt;=相対合成効率!$I$15,相対合成効率!$L$15,$O32&gt;=相対合成効率!$I$16,相対合成効率!$L$16,TRUE,相対合成効率!$L$17))</f>
        <v/>
      </c>
      <c r="Q32" s="224" t="str">
        <f>IF($O32="","",IF($O32&lt;=発電計画!$F$28,0,9.8*$E32*$L32*$P32))</f>
        <v/>
      </c>
      <c r="R32" s="224" t="str">
        <f t="shared" si="11"/>
        <v/>
      </c>
      <c r="S32" s="207" t="str">
        <f>IF(D32="","",(D32*B32+SUM($D33:D$393))/(D32*365))</f>
        <v/>
      </c>
      <c r="T32" s="208"/>
    </row>
    <row r="33" spans="2:20">
      <c r="B33" s="80">
        <v>5</v>
      </c>
      <c r="C33" s="189" t="str">
        <f>流量データ!$R15</f>
        <v/>
      </c>
      <c r="D33" s="189" t="str">
        <f>IF(AND($C33="",発電計画!$F$33=""),"",MAX(0,$C33-発電計画!$F$33))</f>
        <v/>
      </c>
      <c r="E33" s="189" t="str">
        <f>IF($D33="","",IF(発電計画!$F$19&gt;$D33,$D33,発電計画!$F$19))</f>
        <v/>
      </c>
      <c r="F33" s="27" t="str">
        <f>IF(発電計画!$F$30="","",ROUND((発電計画!$F$30*((E33/発電計画!$F$19)^2)/1000),3))</f>
        <v/>
      </c>
      <c r="G33" s="28">
        <f t="shared" si="12"/>
        <v>0.05</v>
      </c>
      <c r="H33" s="27" t="str">
        <f>IF(発電計画!$F$31="","",ROUND((発電計画!$F$31*((E33/発電計画!$F$19)^2)/200),3))</f>
        <v/>
      </c>
      <c r="I33" s="27" t="str">
        <f>IF(発電計画!$F$32="","",ROUND((発電計画!$F$32*((E33/発電計画!$F$19)^2)/1000),3))</f>
        <v/>
      </c>
      <c r="J33" s="28">
        <f t="shared" si="13"/>
        <v>0.5</v>
      </c>
      <c r="K33" s="27">
        <f t="shared" si="10"/>
        <v>0.55000000000000004</v>
      </c>
      <c r="L33" s="27">
        <f>発電計画!$F$15-$K$29</f>
        <v>-0.55000000000000004</v>
      </c>
      <c r="M33" s="27" t="str">
        <f>IF(発電計画!$F$19="","",9.8*発電計画!$F$19*$L33)</f>
        <v/>
      </c>
      <c r="N33" s="27" t="str">
        <f>IF(発電計画!$F$20="","",9.8*発電計画!$F$20*$L33)</f>
        <v/>
      </c>
      <c r="O33" s="206" t="str">
        <f>IF(AND($E33="",発電計画!$F$19=""),"",$E33/発電計画!$F$19)</f>
        <v/>
      </c>
      <c r="P33" s="331" t="str" cm="1">
        <f t="array" ref="P33">IF($O33="","",発電計画!$F$27*_xlfn.IFS($O33&gt;=相対合成効率!$I$14,相対合成効率!$L$14,$O33&gt;=相対合成効率!$I$15,相対合成効率!$L$15,$O33&gt;=相対合成効率!$I$16,相対合成効率!$L$16,TRUE,相対合成効率!$L$17))</f>
        <v/>
      </c>
      <c r="Q33" s="224" t="str">
        <f>IF($O33="","",IF($O33&lt;=発電計画!$F$28,0,9.8*$E33*$L33*$P33))</f>
        <v/>
      </c>
      <c r="R33" s="224" t="str">
        <f t="shared" si="11"/>
        <v/>
      </c>
      <c r="S33" s="207" t="str">
        <f>IF(D33="","",(D33*B33+SUM($D34:D$393))/(D33*365))</f>
        <v/>
      </c>
      <c r="T33" s="208"/>
    </row>
    <row r="34" spans="2:20">
      <c r="B34" s="80">
        <v>6</v>
      </c>
      <c r="C34" s="189" t="str">
        <f>流量データ!$R16</f>
        <v/>
      </c>
      <c r="D34" s="189" t="str">
        <f>IF(AND($C34="",発電計画!$F$33=""),"",MAX(0,$C34-発電計画!$F$33))</f>
        <v/>
      </c>
      <c r="E34" s="189" t="str">
        <f>IF($D34="","",IF(発電計画!$F$19&gt;$D34,$D34,発電計画!$F$19))</f>
        <v/>
      </c>
      <c r="F34" s="27" t="str">
        <f>IF(発電計画!$F$30="","",ROUND((発電計画!$F$30*((E34/発電計画!$F$19)^2)/1000),3))</f>
        <v/>
      </c>
      <c r="G34" s="28">
        <f t="shared" si="12"/>
        <v>0.05</v>
      </c>
      <c r="H34" s="27" t="str">
        <f>IF(発電計画!$F$31="","",ROUND((発電計画!$F$31*((E34/発電計画!$F$19)^2)/200),3))</f>
        <v/>
      </c>
      <c r="I34" s="27" t="str">
        <f>IF(発電計画!$F$32="","",ROUND((発電計画!$F$32*((E34/発電計画!$F$19)^2)/1000),3))</f>
        <v/>
      </c>
      <c r="J34" s="28">
        <f t="shared" si="13"/>
        <v>0.5</v>
      </c>
      <c r="K34" s="27">
        <f t="shared" si="10"/>
        <v>0.55000000000000004</v>
      </c>
      <c r="L34" s="27">
        <f>発電計画!$F$15-$K$29</f>
        <v>-0.55000000000000004</v>
      </c>
      <c r="M34" s="27" t="str">
        <f>IF(発電計画!$F$19="","",9.8*発電計画!$F$19*$L34)</f>
        <v/>
      </c>
      <c r="N34" s="27" t="str">
        <f>IF(発電計画!$F$20="","",9.8*発電計画!$F$20*$L34)</f>
        <v/>
      </c>
      <c r="O34" s="206" t="str">
        <f>IF(AND($E34="",発電計画!$F$19=""),"",$E34/発電計画!$F$19)</f>
        <v/>
      </c>
      <c r="P34" s="331" t="str" cm="1">
        <f t="array" ref="P34">IF($O34="","",発電計画!$F$27*_xlfn.IFS($O34&gt;=相対合成効率!$I$14,相対合成効率!$L$14,$O34&gt;=相対合成効率!$I$15,相対合成効率!$L$15,$O34&gt;=相対合成効率!$I$16,相対合成効率!$L$16,TRUE,相対合成効率!$L$17))</f>
        <v/>
      </c>
      <c r="Q34" s="224" t="str">
        <f>IF($O34="","",IF($O34&lt;=発電計画!$F$28,0,9.8*$E34*$L34*$P34))</f>
        <v/>
      </c>
      <c r="R34" s="224" t="str">
        <f t="shared" si="11"/>
        <v/>
      </c>
      <c r="S34" s="207" t="str">
        <f>IF(D34="","",(D34*B34+SUM($D35:D$393))/(D34*365))</f>
        <v/>
      </c>
      <c r="T34" s="208"/>
    </row>
    <row r="35" spans="2:20">
      <c r="B35" s="80">
        <v>7</v>
      </c>
      <c r="C35" s="189" t="str">
        <f>流量データ!$R17</f>
        <v/>
      </c>
      <c r="D35" s="189" t="str">
        <f>IF(AND($C35="",発電計画!$F$33=""),"",MAX(0,$C35-発電計画!$F$33))</f>
        <v/>
      </c>
      <c r="E35" s="189" t="str">
        <f>IF($D35="","",IF(発電計画!$F$19&gt;$D35,$D35,発電計画!$F$19))</f>
        <v/>
      </c>
      <c r="F35" s="27" t="str">
        <f>IF(発電計画!$F$30="","",ROUND((発電計画!$F$30*((E35/発電計画!$F$19)^2)/1000),3))</f>
        <v/>
      </c>
      <c r="G35" s="28">
        <f t="shared" si="12"/>
        <v>0.05</v>
      </c>
      <c r="H35" s="27" t="str">
        <f>IF(発電計画!$F$31="","",ROUND((発電計画!$F$31*((E35/発電計画!$F$19)^2)/200),3))</f>
        <v/>
      </c>
      <c r="I35" s="27" t="str">
        <f>IF(発電計画!$F$32="","",ROUND((発電計画!$F$32*((E35/発電計画!$F$19)^2)/1000),3))</f>
        <v/>
      </c>
      <c r="J35" s="28">
        <f t="shared" si="13"/>
        <v>0.5</v>
      </c>
      <c r="K35" s="27">
        <f t="shared" si="10"/>
        <v>0.55000000000000004</v>
      </c>
      <c r="L35" s="27">
        <f>発電計画!$F$15-$K$29</f>
        <v>-0.55000000000000004</v>
      </c>
      <c r="M35" s="27" t="str">
        <f>IF(発電計画!$F$19="","",9.8*発電計画!$F$19*$L35)</f>
        <v/>
      </c>
      <c r="N35" s="27" t="str">
        <f>IF(発電計画!$F$20="","",9.8*発電計画!$F$20*$L35)</f>
        <v/>
      </c>
      <c r="O35" s="206" t="str">
        <f>IF(AND($E35="",発電計画!$F$19=""),"",$E35/発電計画!$F$19)</f>
        <v/>
      </c>
      <c r="P35" s="331" t="str" cm="1">
        <f t="array" ref="P35">IF($O35="","",発電計画!$F$27*_xlfn.IFS($O35&gt;=相対合成効率!$I$14,相対合成効率!$L$14,$O35&gt;=相対合成効率!$I$15,相対合成効率!$L$15,$O35&gt;=相対合成効率!$I$16,相対合成効率!$L$16,TRUE,相対合成効率!$L$17))</f>
        <v/>
      </c>
      <c r="Q35" s="224" t="str">
        <f>IF($O35="","",IF($O35&lt;=発電計画!$F$28,0,9.8*$E35*$L35*$P35))</f>
        <v/>
      </c>
      <c r="R35" s="224" t="str">
        <f t="shared" si="11"/>
        <v/>
      </c>
      <c r="S35" s="207" t="str">
        <f>IF(D35="","",(D35*B35+SUM($D36:D$393))/(D35*365))</f>
        <v/>
      </c>
      <c r="T35" s="208"/>
    </row>
    <row r="36" spans="2:20">
      <c r="B36" s="80">
        <v>8</v>
      </c>
      <c r="C36" s="189" t="str">
        <f>流量データ!$R18</f>
        <v/>
      </c>
      <c r="D36" s="189" t="str">
        <f>IF(AND($C36="",発電計画!$F$33=""),"",MAX(0,$C36-発電計画!$F$33))</f>
        <v/>
      </c>
      <c r="E36" s="189" t="str">
        <f>IF($D36="","",IF(発電計画!$F$19&gt;$D36,$D36,発電計画!$F$19))</f>
        <v/>
      </c>
      <c r="F36" s="27" t="str">
        <f>IF(発電計画!$F$30="","",ROUND((発電計画!$F$30*((E36/発電計画!$F$19)^2)/1000),3))</f>
        <v/>
      </c>
      <c r="G36" s="28">
        <f t="shared" si="12"/>
        <v>0.05</v>
      </c>
      <c r="H36" s="27" t="str">
        <f>IF(発電計画!$F$31="","",ROUND((発電計画!$F$31*((E36/発電計画!$F$19)^2)/200),3))</f>
        <v/>
      </c>
      <c r="I36" s="27" t="str">
        <f>IF(発電計画!$F$32="","",ROUND((発電計画!$F$32*((E36/発電計画!$F$19)^2)/1000),3))</f>
        <v/>
      </c>
      <c r="J36" s="28">
        <f t="shared" si="13"/>
        <v>0.5</v>
      </c>
      <c r="K36" s="27">
        <f t="shared" si="10"/>
        <v>0.55000000000000004</v>
      </c>
      <c r="L36" s="27">
        <f>発電計画!$F$15-$K$29</f>
        <v>-0.55000000000000004</v>
      </c>
      <c r="M36" s="27" t="str">
        <f>IF(発電計画!$F$19="","",9.8*発電計画!$F$19*$L36)</f>
        <v/>
      </c>
      <c r="N36" s="27" t="str">
        <f>IF(発電計画!$F$20="","",9.8*発電計画!$F$20*$L36)</f>
        <v/>
      </c>
      <c r="O36" s="206" t="str">
        <f>IF(AND($E36="",発電計画!$F$19=""),"",$E36/発電計画!$F$19)</f>
        <v/>
      </c>
      <c r="P36" s="331" t="str" cm="1">
        <f t="array" ref="P36">IF($O36="","",発電計画!$F$27*_xlfn.IFS($O36&gt;=相対合成効率!$I$14,相対合成効率!$L$14,$O36&gt;=相対合成効率!$I$15,相対合成効率!$L$15,$O36&gt;=相対合成効率!$I$16,相対合成効率!$L$16,TRUE,相対合成効率!$L$17))</f>
        <v/>
      </c>
      <c r="Q36" s="224" t="str">
        <f>IF($O36="","",IF($O36&lt;=発電計画!$F$28,0,9.8*$E36*$L36*$P36))</f>
        <v/>
      </c>
      <c r="R36" s="224" t="str">
        <f t="shared" si="11"/>
        <v/>
      </c>
      <c r="S36" s="207" t="str">
        <f>IF(D36="","",(D36*B36+SUM($D37:D$393))/(D36*365))</f>
        <v/>
      </c>
      <c r="T36" s="208"/>
    </row>
    <row r="37" spans="2:20">
      <c r="B37" s="80">
        <v>9</v>
      </c>
      <c r="C37" s="189" t="str">
        <f>流量データ!$R19</f>
        <v/>
      </c>
      <c r="D37" s="189" t="str">
        <f>IF(AND($C37="",発電計画!$F$33=""),"",MAX(0,$C37-発電計画!$F$33))</f>
        <v/>
      </c>
      <c r="E37" s="189" t="str">
        <f>IF($D37="","",IF(発電計画!$F$19&gt;$D37,$D37,発電計画!$F$19))</f>
        <v/>
      </c>
      <c r="F37" s="27" t="str">
        <f>IF(発電計画!$F$30="","",ROUND((発電計画!$F$30*((E37/発電計画!$F$19)^2)/1000),3))</f>
        <v/>
      </c>
      <c r="G37" s="28">
        <f t="shared" si="12"/>
        <v>0.05</v>
      </c>
      <c r="H37" s="27" t="str">
        <f>IF(発電計画!$F$31="","",ROUND((発電計画!$F$31*((E37/発電計画!$F$19)^2)/200),3))</f>
        <v/>
      </c>
      <c r="I37" s="27" t="str">
        <f>IF(発電計画!$F$32="","",ROUND((発電計画!$F$32*((E37/発電計画!$F$19)^2)/1000),3))</f>
        <v/>
      </c>
      <c r="J37" s="28">
        <f t="shared" si="13"/>
        <v>0.5</v>
      </c>
      <c r="K37" s="27">
        <f t="shared" si="10"/>
        <v>0.55000000000000004</v>
      </c>
      <c r="L37" s="27">
        <f>発電計画!$F$15-$K$29</f>
        <v>-0.55000000000000004</v>
      </c>
      <c r="M37" s="27" t="str">
        <f>IF(発電計画!$F$19="","",9.8*発電計画!$F$19*$L37)</f>
        <v/>
      </c>
      <c r="N37" s="27" t="str">
        <f>IF(発電計画!$F$20="","",9.8*発電計画!$F$20*$L37)</f>
        <v/>
      </c>
      <c r="O37" s="206" t="str">
        <f>IF(AND($E37="",発電計画!$F$19=""),"",$E37/発電計画!$F$19)</f>
        <v/>
      </c>
      <c r="P37" s="331" t="str" cm="1">
        <f t="array" ref="P37">IF($O37="","",発電計画!$F$27*_xlfn.IFS($O37&gt;=相対合成効率!$I$14,相対合成効率!$L$14,$O37&gt;=相対合成効率!$I$15,相対合成効率!$L$15,$O37&gt;=相対合成効率!$I$16,相対合成効率!$L$16,TRUE,相対合成効率!$L$17))</f>
        <v/>
      </c>
      <c r="Q37" s="224" t="str">
        <f>IF($O37="","",IF($O37&lt;=発電計画!$F$28,0,9.8*$E37*$L37*$P37))</f>
        <v/>
      </c>
      <c r="R37" s="224" t="str">
        <f t="shared" si="11"/>
        <v/>
      </c>
      <c r="S37" s="207" t="str">
        <f>IF(D37="","",(D37*B37+SUM($D38:D$393))/(D37*365))</f>
        <v/>
      </c>
      <c r="T37" s="208"/>
    </row>
    <row r="38" spans="2:20">
      <c r="B38" s="80">
        <v>10</v>
      </c>
      <c r="C38" s="189" t="str">
        <f>流量データ!$R20</f>
        <v/>
      </c>
      <c r="D38" s="189" t="str">
        <f>IF(AND($C38="",発電計画!$F$33=""),"",MAX(0,$C38-発電計画!$F$33))</f>
        <v/>
      </c>
      <c r="E38" s="189" t="str">
        <f>IF($D38="","",IF(発電計画!$F$19&gt;$D38,$D38,発電計画!$F$19))</f>
        <v/>
      </c>
      <c r="F38" s="27" t="str">
        <f>IF(発電計画!$F$30="","",ROUND((発電計画!$F$30*((E38/発電計画!$F$19)^2)/1000),3))</f>
        <v/>
      </c>
      <c r="G38" s="28">
        <f t="shared" si="12"/>
        <v>0.05</v>
      </c>
      <c r="H38" s="27" t="str">
        <f>IF(発電計画!$F$31="","",ROUND((発電計画!$F$31*((E38/発電計画!$F$19)^2)/200),3))</f>
        <v/>
      </c>
      <c r="I38" s="27" t="str">
        <f>IF(発電計画!$F$32="","",ROUND((発電計画!$F$32*((E38/発電計画!$F$19)^2)/1000),3))</f>
        <v/>
      </c>
      <c r="J38" s="28">
        <f t="shared" si="13"/>
        <v>0.5</v>
      </c>
      <c r="K38" s="27">
        <f t="shared" si="10"/>
        <v>0.55000000000000004</v>
      </c>
      <c r="L38" s="27">
        <f>発電計画!$F$15-$K$29</f>
        <v>-0.55000000000000004</v>
      </c>
      <c r="M38" s="27" t="str">
        <f>IF(発電計画!$F$19="","",9.8*発電計画!$F$19*$L38)</f>
        <v/>
      </c>
      <c r="N38" s="27" t="str">
        <f>IF(発電計画!$F$20="","",9.8*発電計画!$F$20*$L38)</f>
        <v/>
      </c>
      <c r="O38" s="206" t="str">
        <f>IF(AND($E38="",発電計画!$F$19=""),"",$E38/発電計画!$F$19)</f>
        <v/>
      </c>
      <c r="P38" s="331" t="str" cm="1">
        <f t="array" ref="P38">IF($O38="","",発電計画!$F$27*_xlfn.IFS($O38&gt;=相対合成効率!$I$14,相対合成効率!$L$14,$O38&gt;=相対合成効率!$I$15,相対合成効率!$L$15,$O38&gt;=相対合成効率!$I$16,相対合成効率!$L$16,TRUE,相対合成効率!$L$17))</f>
        <v/>
      </c>
      <c r="Q38" s="224" t="str">
        <f>IF($O38="","",IF($O38&lt;=発電計画!$F$28,0,9.8*$E38*$L38*$P38))</f>
        <v/>
      </c>
      <c r="R38" s="224" t="str">
        <f t="shared" si="11"/>
        <v/>
      </c>
      <c r="S38" s="207" t="str">
        <f>IF(D38="","",(D38*B38+SUM($D39:D$393))/(D38*365))</f>
        <v/>
      </c>
      <c r="T38" s="208"/>
    </row>
    <row r="39" spans="2:20">
      <c r="B39" s="80">
        <v>11</v>
      </c>
      <c r="C39" s="189" t="str">
        <f>流量データ!$R21</f>
        <v/>
      </c>
      <c r="D39" s="189" t="str">
        <f>IF(AND($C39="",発電計画!$F$33=""),"",MAX(0,$C39-発電計画!$F$33))</f>
        <v/>
      </c>
      <c r="E39" s="189" t="str">
        <f>IF($D39="","",IF(発電計画!$F$19&gt;$D39,$D39,発電計画!$F$19))</f>
        <v/>
      </c>
      <c r="F39" s="27" t="str">
        <f>IF(発電計画!$F$30="","",ROUND((発電計画!$F$30*((E39/発電計画!$F$19)^2)/1000),3))</f>
        <v/>
      </c>
      <c r="G39" s="28">
        <f t="shared" si="12"/>
        <v>0.05</v>
      </c>
      <c r="H39" s="27" t="str">
        <f>IF(発電計画!$F$31="","",ROUND((発電計画!$F$31*((E39/発電計画!$F$19)^2)/200),3))</f>
        <v/>
      </c>
      <c r="I39" s="27" t="str">
        <f>IF(発電計画!$F$32="","",ROUND((発電計画!$F$32*((E39/発電計画!$F$19)^2)/1000),3))</f>
        <v/>
      </c>
      <c r="J39" s="28">
        <f t="shared" si="13"/>
        <v>0.5</v>
      </c>
      <c r="K39" s="27">
        <f t="shared" si="10"/>
        <v>0.55000000000000004</v>
      </c>
      <c r="L39" s="27">
        <f>発電計画!$F$15-$K$29</f>
        <v>-0.55000000000000004</v>
      </c>
      <c r="M39" s="27" t="str">
        <f>IF(発電計画!$F$19="","",9.8*発電計画!$F$19*$L39)</f>
        <v/>
      </c>
      <c r="N39" s="27" t="str">
        <f>IF(発電計画!$F$20="","",9.8*発電計画!$F$20*$L39)</f>
        <v/>
      </c>
      <c r="O39" s="206" t="str">
        <f>IF(AND($E39="",発電計画!$F$19=""),"",$E39/発電計画!$F$19)</f>
        <v/>
      </c>
      <c r="P39" s="331" t="str" cm="1">
        <f t="array" ref="P39">IF($O39="","",発電計画!$F$27*_xlfn.IFS($O39&gt;=相対合成効率!$I$14,相対合成効率!$L$14,$O39&gt;=相対合成効率!$I$15,相対合成効率!$L$15,$O39&gt;=相対合成効率!$I$16,相対合成効率!$L$16,TRUE,相対合成効率!$L$17))</f>
        <v/>
      </c>
      <c r="Q39" s="224" t="str">
        <f>IF($O39="","",IF($O39&lt;=発電計画!$F$28,0,9.8*$E39*$L39*$P39))</f>
        <v/>
      </c>
      <c r="R39" s="224" t="str">
        <f t="shared" si="11"/>
        <v/>
      </c>
      <c r="S39" s="207" t="str">
        <f>IF(D39="","",(D39*B39+SUM($D40:D$393))/(D39*365))</f>
        <v/>
      </c>
      <c r="T39" s="208"/>
    </row>
    <row r="40" spans="2:20">
      <c r="B40" s="80">
        <v>12</v>
      </c>
      <c r="C40" s="189" t="str">
        <f>流量データ!$R22</f>
        <v/>
      </c>
      <c r="D40" s="189" t="str">
        <f>IF(AND($C40="",発電計画!$F$33=""),"",MAX(0,$C40-発電計画!$F$33))</f>
        <v/>
      </c>
      <c r="E40" s="189" t="str">
        <f>IF($D40="","",IF(発電計画!$F$19&gt;$D40,$D40,発電計画!$F$19))</f>
        <v/>
      </c>
      <c r="F40" s="27" t="str">
        <f>IF(発電計画!$F$30="","",ROUND((発電計画!$F$30*((E40/発電計画!$F$19)^2)/1000),3))</f>
        <v/>
      </c>
      <c r="G40" s="28">
        <f t="shared" si="12"/>
        <v>0.05</v>
      </c>
      <c r="H40" s="27" t="str">
        <f>IF(発電計画!$F$31="","",ROUND((発電計画!$F$31*((E40/発電計画!$F$19)^2)/200),3))</f>
        <v/>
      </c>
      <c r="I40" s="27" t="str">
        <f>IF(発電計画!$F$32="","",ROUND((発電計画!$F$32*((E40/発電計画!$F$19)^2)/1000),3))</f>
        <v/>
      </c>
      <c r="J40" s="28">
        <f t="shared" si="13"/>
        <v>0.5</v>
      </c>
      <c r="K40" s="27">
        <f t="shared" si="10"/>
        <v>0.55000000000000004</v>
      </c>
      <c r="L40" s="27">
        <f>発電計画!$F$15-$K$29</f>
        <v>-0.55000000000000004</v>
      </c>
      <c r="M40" s="27" t="str">
        <f>IF(発電計画!$F$19="","",9.8*発電計画!$F$19*$L40)</f>
        <v/>
      </c>
      <c r="N40" s="27" t="str">
        <f>IF(発電計画!$F$20="","",9.8*発電計画!$F$20*$L40)</f>
        <v/>
      </c>
      <c r="O40" s="206" t="str">
        <f>IF(AND($E40="",発電計画!$F$19=""),"",$E40/発電計画!$F$19)</f>
        <v/>
      </c>
      <c r="P40" s="331" t="str" cm="1">
        <f t="array" ref="P40">IF($O40="","",発電計画!$F$27*_xlfn.IFS($O40&gt;=相対合成効率!$I$14,相対合成効率!$L$14,$O40&gt;=相対合成効率!$I$15,相対合成効率!$L$15,$O40&gt;=相対合成効率!$I$16,相対合成効率!$L$16,TRUE,相対合成効率!$L$17))</f>
        <v/>
      </c>
      <c r="Q40" s="224" t="str">
        <f>IF($O40="","",IF($O40&lt;=発電計画!$F$28,0,9.8*$E40*$L40*$P40))</f>
        <v/>
      </c>
      <c r="R40" s="224" t="str">
        <f t="shared" si="11"/>
        <v/>
      </c>
      <c r="S40" s="207" t="str">
        <f>IF(D40="","",(D40*B40+SUM($D41:D$393))/(D40*365))</f>
        <v/>
      </c>
      <c r="T40" s="208"/>
    </row>
    <row r="41" spans="2:20">
      <c r="B41" s="80">
        <v>13</v>
      </c>
      <c r="C41" s="189" t="str">
        <f>流量データ!$R23</f>
        <v/>
      </c>
      <c r="D41" s="189" t="str">
        <f>IF(AND($C41="",発電計画!$F$33=""),"",MAX(0,$C41-発電計画!$F$33))</f>
        <v/>
      </c>
      <c r="E41" s="189" t="str">
        <f>IF($D41="","",IF(発電計画!$F$19&gt;$D41,$D41,発電計画!$F$19))</f>
        <v/>
      </c>
      <c r="F41" s="27" t="str">
        <f>IF(発電計画!$F$30="","",ROUND((発電計画!$F$30*((E41/発電計画!$F$19)^2)/1000),3))</f>
        <v/>
      </c>
      <c r="G41" s="28">
        <f t="shared" si="12"/>
        <v>0.05</v>
      </c>
      <c r="H41" s="27" t="str">
        <f>IF(発電計画!$F$31="","",ROUND((発電計画!$F$31*((E41/発電計画!$F$19)^2)/200),3))</f>
        <v/>
      </c>
      <c r="I41" s="27" t="str">
        <f>IF(発電計画!$F$32="","",ROUND((発電計画!$F$32*((E41/発電計画!$F$19)^2)/1000),3))</f>
        <v/>
      </c>
      <c r="J41" s="28">
        <f t="shared" si="13"/>
        <v>0.5</v>
      </c>
      <c r="K41" s="27">
        <f t="shared" si="10"/>
        <v>0.55000000000000004</v>
      </c>
      <c r="L41" s="27">
        <f>発電計画!$F$15-$K$29</f>
        <v>-0.55000000000000004</v>
      </c>
      <c r="M41" s="27" t="str">
        <f>IF(発電計画!$F$19="","",9.8*発電計画!$F$19*$L41)</f>
        <v/>
      </c>
      <c r="N41" s="27" t="str">
        <f>IF(発電計画!$F$20="","",9.8*発電計画!$F$20*$L41)</f>
        <v/>
      </c>
      <c r="O41" s="206" t="str">
        <f>IF(AND($E41="",発電計画!$F$19=""),"",$E41/発電計画!$F$19)</f>
        <v/>
      </c>
      <c r="P41" s="331" t="str" cm="1">
        <f t="array" ref="P41">IF($O41="","",発電計画!$F$27*_xlfn.IFS($O41&gt;=相対合成効率!$I$14,相対合成効率!$L$14,$O41&gt;=相対合成効率!$I$15,相対合成効率!$L$15,$O41&gt;=相対合成効率!$I$16,相対合成効率!$L$16,TRUE,相対合成効率!$L$17))</f>
        <v/>
      </c>
      <c r="Q41" s="224" t="str">
        <f>IF($O41="","",IF($O41&lt;=発電計画!$F$28,0,9.8*$E41*$L41*$P41))</f>
        <v/>
      </c>
      <c r="R41" s="224" t="str">
        <f t="shared" si="11"/>
        <v/>
      </c>
      <c r="S41" s="207" t="str">
        <f>IF(D41="","",(D41*B41+SUM($D42:D$393))/(D41*365))</f>
        <v/>
      </c>
      <c r="T41" s="208"/>
    </row>
    <row r="42" spans="2:20">
      <c r="B42" s="80">
        <v>14</v>
      </c>
      <c r="C42" s="189" t="str">
        <f>流量データ!$R24</f>
        <v/>
      </c>
      <c r="D42" s="189" t="str">
        <f>IF(AND($C42="",発電計画!$F$33=""),"",MAX(0,$C42-発電計画!$F$33))</f>
        <v/>
      </c>
      <c r="E42" s="189" t="str">
        <f>IF($D42="","",IF(発電計画!$F$19&gt;$D42,$D42,発電計画!$F$19))</f>
        <v/>
      </c>
      <c r="F42" s="27" t="str">
        <f>IF(発電計画!$F$30="","",ROUND((発電計画!$F$30*((E42/発電計画!$F$19)^2)/1000),3))</f>
        <v/>
      </c>
      <c r="G42" s="28">
        <f t="shared" si="12"/>
        <v>0.05</v>
      </c>
      <c r="H42" s="27" t="str">
        <f>IF(発電計画!$F$31="","",ROUND((発電計画!$F$31*((E42/発電計画!$F$19)^2)/200),3))</f>
        <v/>
      </c>
      <c r="I42" s="27" t="str">
        <f>IF(発電計画!$F$32="","",ROUND((発電計画!$F$32*((E42/発電計画!$F$19)^2)/1000),3))</f>
        <v/>
      </c>
      <c r="J42" s="28">
        <f t="shared" si="13"/>
        <v>0.5</v>
      </c>
      <c r="K42" s="27">
        <f t="shared" si="10"/>
        <v>0.55000000000000004</v>
      </c>
      <c r="L42" s="27">
        <f>発電計画!$F$15-$K$29</f>
        <v>-0.55000000000000004</v>
      </c>
      <c r="M42" s="27" t="str">
        <f>IF(発電計画!$F$19="","",9.8*発電計画!$F$19*$L42)</f>
        <v/>
      </c>
      <c r="N42" s="27" t="str">
        <f>IF(発電計画!$F$20="","",9.8*発電計画!$F$20*$L42)</f>
        <v/>
      </c>
      <c r="O42" s="206" t="str">
        <f>IF(AND($E42="",発電計画!$F$19=""),"",$E42/発電計画!$F$19)</f>
        <v/>
      </c>
      <c r="P42" s="331" t="str" cm="1">
        <f t="array" ref="P42">IF($O42="","",発電計画!$F$27*_xlfn.IFS($O42&gt;=相対合成効率!$I$14,相対合成効率!$L$14,$O42&gt;=相対合成効率!$I$15,相対合成効率!$L$15,$O42&gt;=相対合成効率!$I$16,相対合成効率!$L$16,TRUE,相対合成効率!$L$17))</f>
        <v/>
      </c>
      <c r="Q42" s="224" t="str">
        <f>IF($O42="","",IF($O42&lt;=発電計画!$F$28,0,9.8*$E42*$L42*$P42))</f>
        <v/>
      </c>
      <c r="R42" s="224" t="str">
        <f t="shared" si="11"/>
        <v/>
      </c>
      <c r="S42" s="207" t="str">
        <f>IF(D42="","",(D42*B42+SUM($D43:D$393))/(D42*365))</f>
        <v/>
      </c>
      <c r="T42" s="208"/>
    </row>
    <row r="43" spans="2:20">
      <c r="B43" s="80">
        <v>15</v>
      </c>
      <c r="C43" s="189" t="str">
        <f>流量データ!$R25</f>
        <v/>
      </c>
      <c r="D43" s="189" t="str">
        <f>IF(AND($C43="",発電計画!$F$33=""),"",MAX(0,$C43-発電計画!$F$33))</f>
        <v/>
      </c>
      <c r="E43" s="189" t="str">
        <f>IF($D43="","",IF(発電計画!$F$19&gt;$D43,$D43,発電計画!$F$19))</f>
        <v/>
      </c>
      <c r="F43" s="27" t="str">
        <f>IF(発電計画!$F$30="","",ROUND((発電計画!$F$30*((E43/発電計画!$F$19)^2)/1000),3))</f>
        <v/>
      </c>
      <c r="G43" s="28">
        <f t="shared" si="12"/>
        <v>0.05</v>
      </c>
      <c r="H43" s="27" t="str">
        <f>IF(発電計画!$F$31="","",ROUND((発電計画!$F$31*((E43/発電計画!$F$19)^2)/200),3))</f>
        <v/>
      </c>
      <c r="I43" s="27" t="str">
        <f>IF(発電計画!$F$32="","",ROUND((発電計画!$F$32*((E43/発電計画!$F$19)^2)/1000),3))</f>
        <v/>
      </c>
      <c r="J43" s="28">
        <f t="shared" si="13"/>
        <v>0.5</v>
      </c>
      <c r="K43" s="27">
        <f t="shared" si="10"/>
        <v>0.55000000000000004</v>
      </c>
      <c r="L43" s="27">
        <f>発電計画!$F$15-$K$29</f>
        <v>-0.55000000000000004</v>
      </c>
      <c r="M43" s="27" t="str">
        <f>IF(発電計画!$F$19="","",9.8*発電計画!$F$19*$L43)</f>
        <v/>
      </c>
      <c r="N43" s="27" t="str">
        <f>IF(発電計画!$F$20="","",9.8*発電計画!$F$20*$L43)</f>
        <v/>
      </c>
      <c r="O43" s="206" t="str">
        <f>IF(AND($E43="",発電計画!$F$19=""),"",$E43/発電計画!$F$19)</f>
        <v/>
      </c>
      <c r="P43" s="331" t="str" cm="1">
        <f t="array" ref="P43">IF($O43="","",発電計画!$F$27*_xlfn.IFS($O43&gt;=相対合成効率!$I$14,相対合成効率!$L$14,$O43&gt;=相対合成効率!$I$15,相対合成効率!$L$15,$O43&gt;=相対合成効率!$I$16,相対合成効率!$L$16,TRUE,相対合成効率!$L$17))</f>
        <v/>
      </c>
      <c r="Q43" s="224" t="str">
        <f>IF($O43="","",IF($O43&lt;=発電計画!$F$28,0,9.8*$E43*$L43*$P43))</f>
        <v/>
      </c>
      <c r="R43" s="224" t="str">
        <f t="shared" si="11"/>
        <v/>
      </c>
      <c r="S43" s="207" t="str">
        <f>IF(D43="","",(D43*B43+SUM($D44:D$393))/(D43*365))</f>
        <v/>
      </c>
      <c r="T43" s="208"/>
    </row>
    <row r="44" spans="2:20">
      <c r="B44" s="80">
        <v>16</v>
      </c>
      <c r="C44" s="189" t="str">
        <f>流量データ!$R26</f>
        <v/>
      </c>
      <c r="D44" s="189" t="str">
        <f>IF(AND($C44="",発電計画!$F$33=""),"",MAX(0,$C44-発電計画!$F$33))</f>
        <v/>
      </c>
      <c r="E44" s="189" t="str">
        <f>IF($D44="","",IF(発電計画!$F$19&gt;$D44,$D44,発電計画!$F$19))</f>
        <v/>
      </c>
      <c r="F44" s="27" t="str">
        <f>IF(発電計画!$F$30="","",ROUND((発電計画!$F$30*((E44/発電計画!$F$19)^2)/1000),3))</f>
        <v/>
      </c>
      <c r="G44" s="28">
        <f t="shared" si="12"/>
        <v>0.05</v>
      </c>
      <c r="H44" s="27" t="str">
        <f>IF(発電計画!$F$31="","",ROUND((発電計画!$F$31*((E44/発電計画!$F$19)^2)/200),3))</f>
        <v/>
      </c>
      <c r="I44" s="27" t="str">
        <f>IF(発電計画!$F$32="","",ROUND((発電計画!$F$32*((E44/発電計画!$F$19)^2)/1000),3))</f>
        <v/>
      </c>
      <c r="J44" s="28">
        <f t="shared" si="13"/>
        <v>0.5</v>
      </c>
      <c r="K44" s="27">
        <f t="shared" si="10"/>
        <v>0.55000000000000004</v>
      </c>
      <c r="L44" s="27">
        <f>発電計画!$F$15-$K$29</f>
        <v>-0.55000000000000004</v>
      </c>
      <c r="M44" s="27" t="str">
        <f>IF(発電計画!$F$19="","",9.8*発電計画!$F$19*$L44)</f>
        <v/>
      </c>
      <c r="N44" s="27" t="str">
        <f>IF(発電計画!$F$20="","",9.8*発電計画!$F$20*$L44)</f>
        <v/>
      </c>
      <c r="O44" s="206" t="str">
        <f>IF(AND($E44="",発電計画!$F$19=""),"",$E44/発電計画!$F$19)</f>
        <v/>
      </c>
      <c r="P44" s="331" t="str" cm="1">
        <f t="array" ref="P44">IF($O44="","",発電計画!$F$27*_xlfn.IFS($O44&gt;=相対合成効率!$I$14,相対合成効率!$L$14,$O44&gt;=相対合成効率!$I$15,相対合成効率!$L$15,$O44&gt;=相対合成効率!$I$16,相対合成効率!$L$16,TRUE,相対合成効率!$L$17))</f>
        <v/>
      </c>
      <c r="Q44" s="224" t="str">
        <f>IF($O44="","",IF($O44&lt;=発電計画!$F$28,0,9.8*$E44*$L44*$P44))</f>
        <v/>
      </c>
      <c r="R44" s="224" t="str">
        <f t="shared" si="11"/>
        <v/>
      </c>
      <c r="S44" s="207" t="str">
        <f>IF(D44="","",(D44*B44+SUM($D45:D$393))/(D44*365))</f>
        <v/>
      </c>
      <c r="T44" s="208"/>
    </row>
    <row r="45" spans="2:20">
      <c r="B45" s="80">
        <v>17</v>
      </c>
      <c r="C45" s="189" t="str">
        <f>流量データ!$R27</f>
        <v/>
      </c>
      <c r="D45" s="189" t="str">
        <f>IF(AND($C45="",発電計画!$F$33=""),"",MAX(0,$C45-発電計画!$F$33))</f>
        <v/>
      </c>
      <c r="E45" s="189" t="str">
        <f>IF($D45="","",IF(発電計画!$F$19&gt;$D45,$D45,発電計画!$F$19))</f>
        <v/>
      </c>
      <c r="F45" s="27" t="str">
        <f>IF(発電計画!$F$30="","",ROUND((発電計画!$F$30*((E45/発電計画!$F$19)^2)/1000),3))</f>
        <v/>
      </c>
      <c r="G45" s="28">
        <f t="shared" si="12"/>
        <v>0.05</v>
      </c>
      <c r="H45" s="27" t="str">
        <f>IF(発電計画!$F$31="","",ROUND((発電計画!$F$31*((E45/発電計画!$F$19)^2)/200),3))</f>
        <v/>
      </c>
      <c r="I45" s="27" t="str">
        <f>IF(発電計画!$F$32="","",ROUND((発電計画!$F$32*((E45/発電計画!$F$19)^2)/1000),3))</f>
        <v/>
      </c>
      <c r="J45" s="28">
        <f t="shared" si="13"/>
        <v>0.5</v>
      </c>
      <c r="K45" s="27">
        <f t="shared" si="10"/>
        <v>0.55000000000000004</v>
      </c>
      <c r="L45" s="27">
        <f>発電計画!$F$15-$K$29</f>
        <v>-0.55000000000000004</v>
      </c>
      <c r="M45" s="27" t="str">
        <f>IF(発電計画!$F$19="","",9.8*発電計画!$F$19*$L45)</f>
        <v/>
      </c>
      <c r="N45" s="27" t="str">
        <f>IF(発電計画!$F$20="","",9.8*発電計画!$F$20*$L45)</f>
        <v/>
      </c>
      <c r="O45" s="206" t="str">
        <f>IF(AND($E45="",発電計画!$F$19=""),"",$E45/発電計画!$F$19)</f>
        <v/>
      </c>
      <c r="P45" s="331" t="str" cm="1">
        <f t="array" ref="P45">IF($O45="","",発電計画!$F$27*_xlfn.IFS($O45&gt;=相対合成効率!$I$14,相対合成効率!$L$14,$O45&gt;=相対合成効率!$I$15,相対合成効率!$L$15,$O45&gt;=相対合成効率!$I$16,相対合成効率!$L$16,TRUE,相対合成効率!$L$17))</f>
        <v/>
      </c>
      <c r="Q45" s="224" t="str">
        <f>IF($O45="","",IF($O45&lt;=発電計画!$F$28,0,9.8*$E45*$L45*$P45))</f>
        <v/>
      </c>
      <c r="R45" s="224" t="str">
        <f t="shared" si="11"/>
        <v/>
      </c>
      <c r="S45" s="207" t="str">
        <f>IF(D45="","",(D45*B45+SUM($D46:D$393))/(D45*365))</f>
        <v/>
      </c>
      <c r="T45" s="208"/>
    </row>
    <row r="46" spans="2:20">
      <c r="B46" s="80">
        <v>18</v>
      </c>
      <c r="C46" s="189" t="str">
        <f>流量データ!$R28</f>
        <v/>
      </c>
      <c r="D46" s="189" t="str">
        <f>IF(AND($C46="",発電計画!$F$33=""),"",MAX(0,$C46-発電計画!$F$33))</f>
        <v/>
      </c>
      <c r="E46" s="189" t="str">
        <f>IF($D46="","",IF(発電計画!$F$19&gt;$D46,$D46,発電計画!$F$19))</f>
        <v/>
      </c>
      <c r="F46" s="27" t="str">
        <f>IF(発電計画!$F$30="","",ROUND((発電計画!$F$30*((E46/発電計画!$F$19)^2)/1000),3))</f>
        <v/>
      </c>
      <c r="G46" s="28">
        <f t="shared" si="12"/>
        <v>0.05</v>
      </c>
      <c r="H46" s="27" t="str">
        <f>IF(発電計画!$F$31="","",ROUND((発電計画!$F$31*((E46/発電計画!$F$19)^2)/200),3))</f>
        <v/>
      </c>
      <c r="I46" s="27" t="str">
        <f>IF(発電計画!$F$32="","",ROUND((発電計画!$F$32*((E46/発電計画!$F$19)^2)/1000),3))</f>
        <v/>
      </c>
      <c r="J46" s="28">
        <f t="shared" si="13"/>
        <v>0.5</v>
      </c>
      <c r="K46" s="27">
        <f t="shared" si="10"/>
        <v>0.55000000000000004</v>
      </c>
      <c r="L46" s="27">
        <f>発電計画!$F$15-$K$29</f>
        <v>-0.55000000000000004</v>
      </c>
      <c r="M46" s="27" t="str">
        <f>IF(発電計画!$F$19="","",9.8*発電計画!$F$19*$L46)</f>
        <v/>
      </c>
      <c r="N46" s="27" t="str">
        <f>IF(発電計画!$F$20="","",9.8*発電計画!$F$20*$L46)</f>
        <v/>
      </c>
      <c r="O46" s="206" t="str">
        <f>IF(AND($E46="",発電計画!$F$19=""),"",$E46/発電計画!$F$19)</f>
        <v/>
      </c>
      <c r="P46" s="331" t="str" cm="1">
        <f t="array" ref="P46">IF($O46="","",発電計画!$F$27*_xlfn.IFS($O46&gt;=相対合成効率!$I$14,相対合成効率!$L$14,$O46&gt;=相対合成効率!$I$15,相対合成効率!$L$15,$O46&gt;=相対合成効率!$I$16,相対合成効率!$L$16,TRUE,相対合成効率!$L$17))</f>
        <v/>
      </c>
      <c r="Q46" s="224" t="str">
        <f>IF($O46="","",IF($O46&lt;=発電計画!$F$28,0,9.8*$E46*$L46*$P46))</f>
        <v/>
      </c>
      <c r="R46" s="224" t="str">
        <f t="shared" si="11"/>
        <v/>
      </c>
      <c r="S46" s="207" t="str">
        <f>IF(D46="","",(D46*B46+SUM($D47:D$393))/(D46*365))</f>
        <v/>
      </c>
      <c r="T46" s="208"/>
    </row>
    <row r="47" spans="2:20">
      <c r="B47" s="80">
        <v>19</v>
      </c>
      <c r="C47" s="189" t="str">
        <f>流量データ!$R29</f>
        <v/>
      </c>
      <c r="D47" s="189" t="str">
        <f>IF(AND($C47="",発電計画!$F$33=""),"",MAX(0,$C47-発電計画!$F$33))</f>
        <v/>
      </c>
      <c r="E47" s="189" t="str">
        <f>IF($D47="","",IF(発電計画!$F$19&gt;$D47,$D47,発電計画!$F$19))</f>
        <v/>
      </c>
      <c r="F47" s="27" t="str">
        <f>IF(発電計画!$F$30="","",ROUND((発電計画!$F$30*((E47/発電計画!$F$19)^2)/1000),3))</f>
        <v/>
      </c>
      <c r="G47" s="28">
        <f t="shared" si="12"/>
        <v>0.05</v>
      </c>
      <c r="H47" s="27" t="str">
        <f>IF(発電計画!$F$31="","",ROUND((発電計画!$F$31*((E47/発電計画!$F$19)^2)/200),3))</f>
        <v/>
      </c>
      <c r="I47" s="27" t="str">
        <f>IF(発電計画!$F$32="","",ROUND((発電計画!$F$32*((E47/発電計画!$F$19)^2)/1000),3))</f>
        <v/>
      </c>
      <c r="J47" s="28">
        <f t="shared" si="13"/>
        <v>0.5</v>
      </c>
      <c r="K47" s="27">
        <f t="shared" si="10"/>
        <v>0.55000000000000004</v>
      </c>
      <c r="L47" s="27">
        <f>発電計画!$F$15-$K$29</f>
        <v>-0.55000000000000004</v>
      </c>
      <c r="M47" s="27" t="str">
        <f>IF(発電計画!$F$19="","",9.8*発電計画!$F$19*$L47)</f>
        <v/>
      </c>
      <c r="N47" s="27" t="str">
        <f>IF(発電計画!$F$20="","",9.8*発電計画!$F$20*$L47)</f>
        <v/>
      </c>
      <c r="O47" s="206" t="str">
        <f>IF(AND($E47="",発電計画!$F$19=""),"",$E47/発電計画!$F$19)</f>
        <v/>
      </c>
      <c r="P47" s="331" t="str" cm="1">
        <f t="array" ref="P47">IF($O47="","",発電計画!$F$27*_xlfn.IFS($O47&gt;=相対合成効率!$I$14,相対合成効率!$L$14,$O47&gt;=相対合成効率!$I$15,相対合成効率!$L$15,$O47&gt;=相対合成効率!$I$16,相対合成効率!$L$16,TRUE,相対合成効率!$L$17))</f>
        <v/>
      </c>
      <c r="Q47" s="224" t="str">
        <f>IF($O47="","",IF($O47&lt;=発電計画!$F$28,0,9.8*$E47*$L47*$P47))</f>
        <v/>
      </c>
      <c r="R47" s="224" t="str">
        <f t="shared" si="11"/>
        <v/>
      </c>
      <c r="S47" s="207" t="str">
        <f>IF(D47="","",(D47*B47+SUM($D48:D$393))/(D47*365))</f>
        <v/>
      </c>
      <c r="T47" s="208"/>
    </row>
    <row r="48" spans="2:20">
      <c r="B48" s="80">
        <v>20</v>
      </c>
      <c r="C48" s="189" t="str">
        <f>流量データ!$R30</f>
        <v/>
      </c>
      <c r="D48" s="189" t="str">
        <f>IF(AND($C48="",発電計画!$F$33=""),"",MAX(0,$C48-発電計画!$F$33))</f>
        <v/>
      </c>
      <c r="E48" s="189" t="str">
        <f>IF($D48="","",IF(発電計画!$F$19&gt;$D48,$D48,発電計画!$F$19))</f>
        <v/>
      </c>
      <c r="F48" s="27" t="str">
        <f>IF(発電計画!$F$30="","",ROUND((発電計画!$F$30*((E48/発電計画!$F$19)^2)/1000),3))</f>
        <v/>
      </c>
      <c r="G48" s="28">
        <f t="shared" si="12"/>
        <v>0.05</v>
      </c>
      <c r="H48" s="27" t="str">
        <f>IF(発電計画!$F$31="","",ROUND((発電計画!$F$31*((E48/発電計画!$F$19)^2)/200),3))</f>
        <v/>
      </c>
      <c r="I48" s="27" t="str">
        <f>IF(発電計画!$F$32="","",ROUND((発電計画!$F$32*((E48/発電計画!$F$19)^2)/1000),3))</f>
        <v/>
      </c>
      <c r="J48" s="28">
        <f t="shared" si="13"/>
        <v>0.5</v>
      </c>
      <c r="K48" s="27">
        <f t="shared" si="10"/>
        <v>0.55000000000000004</v>
      </c>
      <c r="L48" s="27">
        <f>発電計画!$F$15-$K$29</f>
        <v>-0.55000000000000004</v>
      </c>
      <c r="M48" s="27" t="str">
        <f>IF(発電計画!$F$19="","",9.8*発電計画!$F$19*$L48)</f>
        <v/>
      </c>
      <c r="N48" s="27" t="str">
        <f>IF(発電計画!$F$20="","",9.8*発電計画!$F$20*$L48)</f>
        <v/>
      </c>
      <c r="O48" s="206" t="str">
        <f>IF(AND($E48="",発電計画!$F$19=""),"",$E48/発電計画!$F$19)</f>
        <v/>
      </c>
      <c r="P48" s="331" t="str" cm="1">
        <f t="array" ref="P48">IF($O48="","",発電計画!$F$27*_xlfn.IFS($O48&gt;=相対合成効率!$I$14,相対合成効率!$L$14,$O48&gt;=相対合成効率!$I$15,相対合成効率!$L$15,$O48&gt;=相対合成効率!$I$16,相対合成効率!$L$16,TRUE,相対合成効率!$L$17))</f>
        <v/>
      </c>
      <c r="Q48" s="224" t="str">
        <f>IF($O48="","",IF($O48&lt;=発電計画!$F$28,0,9.8*$E48*$L48*$P48))</f>
        <v/>
      </c>
      <c r="R48" s="224" t="str">
        <f t="shared" si="11"/>
        <v/>
      </c>
      <c r="S48" s="207" t="str">
        <f>IF(D48="","",(D48*B48+SUM($D49:D$393))/(D48*365))</f>
        <v/>
      </c>
      <c r="T48" s="208"/>
    </row>
    <row r="49" spans="2:20">
      <c r="B49" s="80">
        <v>21</v>
      </c>
      <c r="C49" s="189" t="str">
        <f>流量データ!$R31</f>
        <v/>
      </c>
      <c r="D49" s="189" t="str">
        <f>IF(AND($C49="",発電計画!$F$33=""),"",MAX(0,$C49-発電計画!$F$33))</f>
        <v/>
      </c>
      <c r="E49" s="189" t="str">
        <f>IF($D49="","",IF(発電計画!$F$19&gt;$D49,$D49,発電計画!$F$19))</f>
        <v/>
      </c>
      <c r="F49" s="27" t="str">
        <f>IF(発電計画!$F$30="","",ROUND((発電計画!$F$30*((E49/発電計画!$F$19)^2)/1000),3))</f>
        <v/>
      </c>
      <c r="G49" s="28">
        <f t="shared" si="12"/>
        <v>0.05</v>
      </c>
      <c r="H49" s="27" t="str">
        <f>IF(発電計画!$F$31="","",ROUND((発電計画!$F$31*((E49/発電計画!$F$19)^2)/200),3))</f>
        <v/>
      </c>
      <c r="I49" s="27" t="str">
        <f>IF(発電計画!$F$32="","",ROUND((発電計画!$F$32*((E49/発電計画!$F$19)^2)/1000),3))</f>
        <v/>
      </c>
      <c r="J49" s="28">
        <f t="shared" si="13"/>
        <v>0.5</v>
      </c>
      <c r="K49" s="27">
        <f t="shared" si="10"/>
        <v>0.55000000000000004</v>
      </c>
      <c r="L49" s="27">
        <f>発電計画!$F$15-$K$29</f>
        <v>-0.55000000000000004</v>
      </c>
      <c r="M49" s="27" t="str">
        <f>IF(発電計画!$F$19="","",9.8*発電計画!$F$19*$L49)</f>
        <v/>
      </c>
      <c r="N49" s="27" t="str">
        <f>IF(発電計画!$F$20="","",9.8*発電計画!$F$20*$L49)</f>
        <v/>
      </c>
      <c r="O49" s="206" t="str">
        <f>IF(AND($E49="",発電計画!$F$19=""),"",$E49/発電計画!$F$19)</f>
        <v/>
      </c>
      <c r="P49" s="331" t="str" cm="1">
        <f t="array" ref="P49">IF($O49="","",発電計画!$F$27*_xlfn.IFS($O49&gt;=相対合成効率!$I$14,相対合成効率!$L$14,$O49&gt;=相対合成効率!$I$15,相対合成効率!$L$15,$O49&gt;=相対合成効率!$I$16,相対合成効率!$L$16,TRUE,相対合成効率!$L$17))</f>
        <v/>
      </c>
      <c r="Q49" s="224" t="str">
        <f>IF($O49="","",IF($O49&lt;=発電計画!$F$28,0,9.8*$E49*$L49*$P49))</f>
        <v/>
      </c>
      <c r="R49" s="224" t="str">
        <f t="shared" si="11"/>
        <v/>
      </c>
      <c r="S49" s="207" t="str">
        <f>IF(D49="","",(D49*B49+SUM($D50:D$393))/(D49*365))</f>
        <v/>
      </c>
      <c r="T49" s="208"/>
    </row>
    <row r="50" spans="2:20">
      <c r="B50" s="80">
        <v>22</v>
      </c>
      <c r="C50" s="189" t="str">
        <f>流量データ!$R32</f>
        <v/>
      </c>
      <c r="D50" s="189" t="str">
        <f>IF(AND($C50="",発電計画!$F$33=""),"",MAX(0,$C50-発電計画!$F$33))</f>
        <v/>
      </c>
      <c r="E50" s="189" t="str">
        <f>IF($D50="","",IF(発電計画!$F$19&gt;$D50,$D50,発電計画!$F$19))</f>
        <v/>
      </c>
      <c r="F50" s="27" t="str">
        <f>IF(発電計画!$F$30="","",ROUND((発電計画!$F$30*((E50/発電計画!$F$19)^2)/1000),3))</f>
        <v/>
      </c>
      <c r="G50" s="28">
        <f t="shared" si="12"/>
        <v>0.05</v>
      </c>
      <c r="H50" s="27" t="str">
        <f>IF(発電計画!$F$31="","",ROUND((発電計画!$F$31*((E50/発電計画!$F$19)^2)/200),3))</f>
        <v/>
      </c>
      <c r="I50" s="27" t="str">
        <f>IF(発電計画!$F$32="","",ROUND((発電計画!$F$32*((E50/発電計画!$F$19)^2)/1000),3))</f>
        <v/>
      </c>
      <c r="J50" s="28">
        <f t="shared" si="13"/>
        <v>0.5</v>
      </c>
      <c r="K50" s="27">
        <f t="shared" si="10"/>
        <v>0.55000000000000004</v>
      </c>
      <c r="L50" s="27">
        <f>発電計画!$F$15-$K$29</f>
        <v>-0.55000000000000004</v>
      </c>
      <c r="M50" s="27" t="str">
        <f>IF(発電計画!$F$19="","",9.8*発電計画!$F$19*$L50)</f>
        <v/>
      </c>
      <c r="N50" s="27" t="str">
        <f>IF(発電計画!$F$20="","",9.8*発電計画!$F$20*$L50)</f>
        <v/>
      </c>
      <c r="O50" s="206" t="str">
        <f>IF(AND($E50="",発電計画!$F$19=""),"",$E50/発電計画!$F$19)</f>
        <v/>
      </c>
      <c r="P50" s="331" t="str" cm="1">
        <f t="array" ref="P50">IF($O50="","",発電計画!$F$27*_xlfn.IFS($O50&gt;=相対合成効率!$I$14,相対合成効率!$L$14,$O50&gt;=相対合成効率!$I$15,相対合成効率!$L$15,$O50&gt;=相対合成効率!$I$16,相対合成効率!$L$16,TRUE,相対合成効率!$L$17))</f>
        <v/>
      </c>
      <c r="Q50" s="224" t="str">
        <f>IF($O50="","",IF($O50&lt;=発電計画!$F$28,0,9.8*$E50*$L50*$P50))</f>
        <v/>
      </c>
      <c r="R50" s="224" t="str">
        <f t="shared" si="11"/>
        <v/>
      </c>
      <c r="S50" s="207" t="str">
        <f>IF(D50="","",(D50*B50+SUM($D51:D$393))/(D50*365))</f>
        <v/>
      </c>
      <c r="T50" s="208"/>
    </row>
    <row r="51" spans="2:20">
      <c r="B51" s="80">
        <v>23</v>
      </c>
      <c r="C51" s="189" t="str">
        <f>流量データ!$R33</f>
        <v/>
      </c>
      <c r="D51" s="189" t="str">
        <f>IF(AND($C51="",発電計画!$F$33=""),"",MAX(0,$C51-発電計画!$F$33))</f>
        <v/>
      </c>
      <c r="E51" s="189" t="str">
        <f>IF($D51="","",IF(発電計画!$F$19&gt;$D51,$D51,発電計画!$F$19))</f>
        <v/>
      </c>
      <c r="F51" s="27" t="str">
        <f>IF(発電計画!$F$30="","",ROUND((発電計画!$F$30*((E51/発電計画!$F$19)^2)/1000),3))</f>
        <v/>
      </c>
      <c r="G51" s="28">
        <f t="shared" si="12"/>
        <v>0.05</v>
      </c>
      <c r="H51" s="27" t="str">
        <f>IF(発電計画!$F$31="","",ROUND((発電計画!$F$31*((E51/発電計画!$F$19)^2)/200),3))</f>
        <v/>
      </c>
      <c r="I51" s="27" t="str">
        <f>IF(発電計画!$F$32="","",ROUND((発電計画!$F$32*((E51/発電計画!$F$19)^2)/1000),3))</f>
        <v/>
      </c>
      <c r="J51" s="28">
        <f t="shared" si="13"/>
        <v>0.5</v>
      </c>
      <c r="K51" s="27">
        <f t="shared" si="10"/>
        <v>0.55000000000000004</v>
      </c>
      <c r="L51" s="27">
        <f>発電計画!$F$15-$K$29</f>
        <v>-0.55000000000000004</v>
      </c>
      <c r="M51" s="27" t="str">
        <f>IF(発電計画!$F$19="","",9.8*発電計画!$F$19*$L51)</f>
        <v/>
      </c>
      <c r="N51" s="27" t="str">
        <f>IF(発電計画!$F$20="","",9.8*発電計画!$F$20*$L51)</f>
        <v/>
      </c>
      <c r="O51" s="206" t="str">
        <f>IF(AND($E51="",発電計画!$F$19=""),"",$E51/発電計画!$F$19)</f>
        <v/>
      </c>
      <c r="P51" s="331" t="str" cm="1">
        <f t="array" ref="P51">IF($O51="","",発電計画!$F$27*_xlfn.IFS($O51&gt;=相対合成効率!$I$14,相対合成効率!$L$14,$O51&gt;=相対合成効率!$I$15,相対合成効率!$L$15,$O51&gt;=相対合成効率!$I$16,相対合成効率!$L$16,TRUE,相対合成効率!$L$17))</f>
        <v/>
      </c>
      <c r="Q51" s="224" t="str">
        <f>IF($O51="","",IF($O51&lt;=発電計画!$F$28,0,9.8*$E51*$L51*$P51))</f>
        <v/>
      </c>
      <c r="R51" s="224" t="str">
        <f t="shared" si="11"/>
        <v/>
      </c>
      <c r="S51" s="207" t="str">
        <f>IF(D51="","",(D51*B51+SUM($D52:D$393))/(D51*365))</f>
        <v/>
      </c>
      <c r="T51" s="208"/>
    </row>
    <row r="52" spans="2:20">
      <c r="B52" s="80">
        <v>24</v>
      </c>
      <c r="C52" s="189" t="str">
        <f>流量データ!$R34</f>
        <v/>
      </c>
      <c r="D52" s="189" t="str">
        <f>IF(AND($C52="",発電計画!$F$33=""),"",MAX(0,$C52-発電計画!$F$33))</f>
        <v/>
      </c>
      <c r="E52" s="189" t="str">
        <f>IF($D52="","",IF(発電計画!$F$19&gt;$D52,$D52,発電計画!$F$19))</f>
        <v/>
      </c>
      <c r="F52" s="27" t="str">
        <f>IF(発電計画!$F$30="","",ROUND((発電計画!$F$30*((E52/発電計画!$F$19)^2)/1000),3))</f>
        <v/>
      </c>
      <c r="G52" s="28">
        <f t="shared" si="12"/>
        <v>0.05</v>
      </c>
      <c r="H52" s="27" t="str">
        <f>IF(発電計画!$F$31="","",ROUND((発電計画!$F$31*((E52/発電計画!$F$19)^2)/200),3))</f>
        <v/>
      </c>
      <c r="I52" s="27" t="str">
        <f>IF(発電計画!$F$32="","",ROUND((発電計画!$F$32*((E52/発電計画!$F$19)^2)/1000),3))</f>
        <v/>
      </c>
      <c r="J52" s="28">
        <f t="shared" si="13"/>
        <v>0.5</v>
      </c>
      <c r="K52" s="27">
        <f t="shared" si="10"/>
        <v>0.55000000000000004</v>
      </c>
      <c r="L52" s="27">
        <f>発電計画!$F$15-$K$29</f>
        <v>-0.55000000000000004</v>
      </c>
      <c r="M52" s="27" t="str">
        <f>IF(発電計画!$F$19="","",9.8*発電計画!$F$19*$L52)</f>
        <v/>
      </c>
      <c r="N52" s="27" t="str">
        <f>IF(発電計画!$F$20="","",9.8*発電計画!$F$20*$L52)</f>
        <v/>
      </c>
      <c r="O52" s="206" t="str">
        <f>IF(AND($E52="",発電計画!$F$19=""),"",$E52/発電計画!$F$19)</f>
        <v/>
      </c>
      <c r="P52" s="331" t="str" cm="1">
        <f t="array" ref="P52">IF($O52="","",発電計画!$F$27*_xlfn.IFS($O52&gt;=相対合成効率!$I$14,相対合成効率!$L$14,$O52&gt;=相対合成効率!$I$15,相対合成効率!$L$15,$O52&gt;=相対合成効率!$I$16,相対合成効率!$L$16,TRUE,相対合成効率!$L$17))</f>
        <v/>
      </c>
      <c r="Q52" s="224" t="str">
        <f>IF($O52="","",IF($O52&lt;=発電計画!$F$28,0,9.8*$E52*$L52*$P52))</f>
        <v/>
      </c>
      <c r="R52" s="224" t="str">
        <f t="shared" si="11"/>
        <v/>
      </c>
      <c r="S52" s="207" t="str">
        <f>IF(D52="","",(D52*B52+SUM($D53:D$393))/(D52*365))</f>
        <v/>
      </c>
      <c r="T52" s="208"/>
    </row>
    <row r="53" spans="2:20">
      <c r="B53" s="80">
        <v>25</v>
      </c>
      <c r="C53" s="189" t="str">
        <f>流量データ!$R35</f>
        <v/>
      </c>
      <c r="D53" s="189" t="str">
        <f>IF(AND($C53="",発電計画!$F$33=""),"",MAX(0,$C53-発電計画!$F$33))</f>
        <v/>
      </c>
      <c r="E53" s="189" t="str">
        <f>IF($D53="","",IF(発電計画!$F$19&gt;$D53,$D53,発電計画!$F$19))</f>
        <v/>
      </c>
      <c r="F53" s="27" t="str">
        <f>IF(発電計画!$F$30="","",ROUND((発電計画!$F$30*((E53/発電計画!$F$19)^2)/1000),3))</f>
        <v/>
      </c>
      <c r="G53" s="28">
        <f t="shared" si="12"/>
        <v>0.05</v>
      </c>
      <c r="H53" s="27" t="str">
        <f>IF(発電計画!$F$31="","",ROUND((発電計画!$F$31*((E53/発電計画!$F$19)^2)/200),3))</f>
        <v/>
      </c>
      <c r="I53" s="27" t="str">
        <f>IF(発電計画!$F$32="","",ROUND((発電計画!$F$32*((E53/発電計画!$F$19)^2)/1000),3))</f>
        <v/>
      </c>
      <c r="J53" s="28">
        <f t="shared" si="13"/>
        <v>0.5</v>
      </c>
      <c r="K53" s="27">
        <f t="shared" si="10"/>
        <v>0.55000000000000004</v>
      </c>
      <c r="L53" s="27">
        <f>発電計画!$F$15-$K$29</f>
        <v>-0.55000000000000004</v>
      </c>
      <c r="M53" s="27" t="str">
        <f>IF(発電計画!$F$19="","",9.8*発電計画!$F$19*$L53)</f>
        <v/>
      </c>
      <c r="N53" s="27" t="str">
        <f>IF(発電計画!$F$20="","",9.8*発電計画!$F$20*$L53)</f>
        <v/>
      </c>
      <c r="O53" s="206" t="str">
        <f>IF(AND($E53="",発電計画!$F$19=""),"",$E53/発電計画!$F$19)</f>
        <v/>
      </c>
      <c r="P53" s="331" t="str" cm="1">
        <f t="array" ref="P53">IF($O53="","",発電計画!$F$27*_xlfn.IFS($O53&gt;=相対合成効率!$I$14,相対合成効率!$L$14,$O53&gt;=相対合成効率!$I$15,相対合成効率!$L$15,$O53&gt;=相対合成効率!$I$16,相対合成効率!$L$16,TRUE,相対合成効率!$L$17))</f>
        <v/>
      </c>
      <c r="Q53" s="224" t="str">
        <f>IF($O53="","",IF($O53&lt;=発電計画!$F$28,0,9.8*$E53*$L53*$P53))</f>
        <v/>
      </c>
      <c r="R53" s="224" t="str">
        <f t="shared" si="11"/>
        <v/>
      </c>
      <c r="S53" s="207" t="str">
        <f>IF(D53="","",(D53*B53+SUM($D54:D$393))/(D53*365))</f>
        <v/>
      </c>
      <c r="T53" s="208"/>
    </row>
    <row r="54" spans="2:20">
      <c r="B54" s="80">
        <v>26</v>
      </c>
      <c r="C54" s="189" t="str">
        <f>流量データ!$R36</f>
        <v/>
      </c>
      <c r="D54" s="189" t="str">
        <f>IF(AND($C54="",発電計画!$F$33=""),"",MAX(0,$C54-発電計画!$F$33))</f>
        <v/>
      </c>
      <c r="E54" s="189" t="str">
        <f>IF($D54="","",IF(発電計画!$F$19&gt;$D54,$D54,発電計画!$F$19))</f>
        <v/>
      </c>
      <c r="F54" s="27" t="str">
        <f>IF(発電計画!$F$30="","",ROUND((発電計画!$F$30*((E54/発電計画!$F$19)^2)/1000),3))</f>
        <v/>
      </c>
      <c r="G54" s="28">
        <f t="shared" si="12"/>
        <v>0.05</v>
      </c>
      <c r="H54" s="27" t="str">
        <f>IF(発電計画!$F$31="","",ROUND((発電計画!$F$31*((E54/発電計画!$F$19)^2)/200),3))</f>
        <v/>
      </c>
      <c r="I54" s="27" t="str">
        <f>IF(発電計画!$F$32="","",ROUND((発電計画!$F$32*((E54/発電計画!$F$19)^2)/1000),3))</f>
        <v/>
      </c>
      <c r="J54" s="28">
        <f t="shared" si="13"/>
        <v>0.5</v>
      </c>
      <c r="K54" s="27">
        <f t="shared" si="10"/>
        <v>0.55000000000000004</v>
      </c>
      <c r="L54" s="27">
        <f>発電計画!$F$15-$K$29</f>
        <v>-0.55000000000000004</v>
      </c>
      <c r="M54" s="27" t="str">
        <f>IF(発電計画!$F$19="","",9.8*発電計画!$F$19*$L54)</f>
        <v/>
      </c>
      <c r="N54" s="27" t="str">
        <f>IF(発電計画!$F$20="","",9.8*発電計画!$F$20*$L54)</f>
        <v/>
      </c>
      <c r="O54" s="206" t="str">
        <f>IF(AND($E54="",発電計画!$F$19=""),"",$E54/発電計画!$F$19)</f>
        <v/>
      </c>
      <c r="P54" s="331" t="str" cm="1">
        <f t="array" ref="P54">IF($O54="","",発電計画!$F$27*_xlfn.IFS($O54&gt;=相対合成効率!$I$14,相対合成効率!$L$14,$O54&gt;=相対合成効率!$I$15,相対合成効率!$L$15,$O54&gt;=相対合成効率!$I$16,相対合成効率!$L$16,TRUE,相対合成効率!$L$17))</f>
        <v/>
      </c>
      <c r="Q54" s="224" t="str">
        <f>IF($O54="","",IF($O54&lt;=発電計画!$F$28,0,9.8*$E54*$L54*$P54))</f>
        <v/>
      </c>
      <c r="R54" s="224" t="str">
        <f t="shared" si="11"/>
        <v/>
      </c>
      <c r="S54" s="207" t="str">
        <f>IF(D54="","",(D54*B54+SUM($D55:D$393))/(D54*365))</f>
        <v/>
      </c>
      <c r="T54" s="208"/>
    </row>
    <row r="55" spans="2:20">
      <c r="B55" s="80">
        <v>27</v>
      </c>
      <c r="C55" s="189" t="str">
        <f>流量データ!$R37</f>
        <v/>
      </c>
      <c r="D55" s="189" t="str">
        <f>IF(AND($C55="",発電計画!$F$33=""),"",MAX(0,$C55-発電計画!$F$33))</f>
        <v/>
      </c>
      <c r="E55" s="189" t="str">
        <f>IF($D55="","",IF(発電計画!$F$19&gt;$D55,$D55,発電計画!$F$19))</f>
        <v/>
      </c>
      <c r="F55" s="27" t="str">
        <f>IF(発電計画!$F$30="","",ROUND((発電計画!$F$30*((E55/発電計画!$F$19)^2)/1000),3))</f>
        <v/>
      </c>
      <c r="G55" s="28">
        <f t="shared" si="12"/>
        <v>0.05</v>
      </c>
      <c r="H55" s="27" t="str">
        <f>IF(発電計画!$F$31="","",ROUND((発電計画!$F$31*((E55/発電計画!$F$19)^2)/200),3))</f>
        <v/>
      </c>
      <c r="I55" s="27" t="str">
        <f>IF(発電計画!$F$32="","",ROUND((発電計画!$F$32*((E55/発電計画!$F$19)^2)/1000),3))</f>
        <v/>
      </c>
      <c r="J55" s="28">
        <f t="shared" si="13"/>
        <v>0.5</v>
      </c>
      <c r="K55" s="27">
        <f t="shared" si="10"/>
        <v>0.55000000000000004</v>
      </c>
      <c r="L55" s="27">
        <f>発電計画!$F$15-$K$29</f>
        <v>-0.55000000000000004</v>
      </c>
      <c r="M55" s="27" t="str">
        <f>IF(発電計画!$F$19="","",9.8*発電計画!$F$19*$L55)</f>
        <v/>
      </c>
      <c r="N55" s="27" t="str">
        <f>IF(発電計画!$F$20="","",9.8*発電計画!$F$20*$L55)</f>
        <v/>
      </c>
      <c r="O55" s="206" t="str">
        <f>IF(AND($E55="",発電計画!$F$19=""),"",$E55/発電計画!$F$19)</f>
        <v/>
      </c>
      <c r="P55" s="331" t="str" cm="1">
        <f t="array" ref="P55">IF($O55="","",発電計画!$F$27*_xlfn.IFS($O55&gt;=相対合成効率!$I$14,相対合成効率!$L$14,$O55&gt;=相対合成効率!$I$15,相対合成効率!$L$15,$O55&gt;=相対合成効率!$I$16,相対合成効率!$L$16,TRUE,相対合成効率!$L$17))</f>
        <v/>
      </c>
      <c r="Q55" s="224" t="str">
        <f>IF($O55="","",IF($O55&lt;=発電計画!$F$28,0,9.8*$E55*$L55*$P55))</f>
        <v/>
      </c>
      <c r="R55" s="224" t="str">
        <f t="shared" si="11"/>
        <v/>
      </c>
      <c r="S55" s="207" t="str">
        <f>IF(D55="","",(D55*B55+SUM($D56:D$393))/(D55*365))</f>
        <v/>
      </c>
      <c r="T55" s="208"/>
    </row>
    <row r="56" spans="2:20">
      <c r="B56" s="80">
        <v>28</v>
      </c>
      <c r="C56" s="189" t="str">
        <f>流量データ!$R38</f>
        <v/>
      </c>
      <c r="D56" s="189" t="str">
        <f>IF(AND($C56="",発電計画!$F$33=""),"",MAX(0,$C56-発電計画!$F$33))</f>
        <v/>
      </c>
      <c r="E56" s="189" t="str">
        <f>IF($D56="","",IF(発電計画!$F$19&gt;$D56,$D56,発電計画!$F$19))</f>
        <v/>
      </c>
      <c r="F56" s="27" t="str">
        <f>IF(発電計画!$F$30="","",ROUND((発電計画!$F$30*((E56/発電計画!$F$19)^2)/1000),3))</f>
        <v/>
      </c>
      <c r="G56" s="28">
        <f t="shared" si="12"/>
        <v>0.05</v>
      </c>
      <c r="H56" s="27" t="str">
        <f>IF(発電計画!$F$31="","",ROUND((発電計画!$F$31*((E56/発電計画!$F$19)^2)/200),3))</f>
        <v/>
      </c>
      <c r="I56" s="27" t="str">
        <f>IF(発電計画!$F$32="","",ROUND((発電計画!$F$32*((E56/発電計画!$F$19)^2)/1000),3))</f>
        <v/>
      </c>
      <c r="J56" s="28">
        <f t="shared" si="13"/>
        <v>0.5</v>
      </c>
      <c r="K56" s="27">
        <f t="shared" si="10"/>
        <v>0.55000000000000004</v>
      </c>
      <c r="L56" s="27">
        <f>発電計画!$F$15-$K$29</f>
        <v>-0.55000000000000004</v>
      </c>
      <c r="M56" s="27" t="str">
        <f>IF(発電計画!$F$19="","",9.8*発電計画!$F$19*$L56)</f>
        <v/>
      </c>
      <c r="N56" s="27" t="str">
        <f>IF(発電計画!$F$20="","",9.8*発電計画!$F$20*$L56)</f>
        <v/>
      </c>
      <c r="O56" s="206" t="str">
        <f>IF(AND($E56="",発電計画!$F$19=""),"",$E56/発電計画!$F$19)</f>
        <v/>
      </c>
      <c r="P56" s="331" t="str" cm="1">
        <f t="array" ref="P56">IF($O56="","",発電計画!$F$27*_xlfn.IFS($O56&gt;=相対合成効率!$I$14,相対合成効率!$L$14,$O56&gt;=相対合成効率!$I$15,相対合成効率!$L$15,$O56&gt;=相対合成効率!$I$16,相対合成効率!$L$16,TRUE,相対合成効率!$L$17))</f>
        <v/>
      </c>
      <c r="Q56" s="224" t="str">
        <f>IF($O56="","",IF($O56&lt;=発電計画!$F$28,0,9.8*$E56*$L56*$P56))</f>
        <v/>
      </c>
      <c r="R56" s="224" t="str">
        <f t="shared" si="11"/>
        <v/>
      </c>
      <c r="S56" s="207" t="str">
        <f>IF(D56="","",(D56*B56+SUM($D57:D$393))/(D56*365))</f>
        <v/>
      </c>
      <c r="T56" s="208"/>
    </row>
    <row r="57" spans="2:20">
      <c r="B57" s="80">
        <v>29</v>
      </c>
      <c r="C57" s="189" t="str">
        <f>流量データ!$R39</f>
        <v/>
      </c>
      <c r="D57" s="189" t="str">
        <f>IF(AND($C57="",発電計画!$F$33=""),"",MAX(0,$C57-発電計画!$F$33))</f>
        <v/>
      </c>
      <c r="E57" s="189" t="str">
        <f>IF($D57="","",IF(発電計画!$F$19&gt;$D57,$D57,発電計画!$F$19))</f>
        <v/>
      </c>
      <c r="F57" s="27" t="str">
        <f>IF(発電計画!$F$30="","",ROUND((発電計画!$F$30*((E57/発電計画!$F$19)^2)/1000),3))</f>
        <v/>
      </c>
      <c r="G57" s="28">
        <f t="shared" si="12"/>
        <v>0.05</v>
      </c>
      <c r="H57" s="27" t="str">
        <f>IF(発電計画!$F$31="","",ROUND((発電計画!$F$31*((E57/発電計画!$F$19)^2)/200),3))</f>
        <v/>
      </c>
      <c r="I57" s="27" t="str">
        <f>IF(発電計画!$F$32="","",ROUND((発電計画!$F$32*((E57/発電計画!$F$19)^2)/1000),3))</f>
        <v/>
      </c>
      <c r="J57" s="28">
        <f t="shared" si="13"/>
        <v>0.5</v>
      </c>
      <c r="K57" s="27">
        <f t="shared" si="10"/>
        <v>0.55000000000000004</v>
      </c>
      <c r="L57" s="27">
        <f>発電計画!$F$15-$K$29</f>
        <v>-0.55000000000000004</v>
      </c>
      <c r="M57" s="27" t="str">
        <f>IF(発電計画!$F$19="","",9.8*発電計画!$F$19*$L57)</f>
        <v/>
      </c>
      <c r="N57" s="27" t="str">
        <f>IF(発電計画!$F$20="","",9.8*発電計画!$F$20*$L57)</f>
        <v/>
      </c>
      <c r="O57" s="206" t="str">
        <f>IF(AND($E57="",発電計画!$F$19=""),"",$E57/発電計画!$F$19)</f>
        <v/>
      </c>
      <c r="P57" s="331" t="str" cm="1">
        <f t="array" ref="P57">IF($O57="","",発電計画!$F$27*_xlfn.IFS($O57&gt;=相対合成効率!$I$14,相対合成効率!$L$14,$O57&gt;=相対合成効率!$I$15,相対合成効率!$L$15,$O57&gt;=相対合成効率!$I$16,相対合成効率!$L$16,TRUE,相対合成効率!$L$17))</f>
        <v/>
      </c>
      <c r="Q57" s="224" t="str">
        <f>IF($O57="","",IF($O57&lt;=発電計画!$F$28,0,9.8*$E57*$L57*$P57))</f>
        <v/>
      </c>
      <c r="R57" s="224" t="str">
        <f t="shared" si="11"/>
        <v/>
      </c>
      <c r="S57" s="207" t="str">
        <f>IF(D57="","",(D57*B57+SUM($D58:D$393))/(D57*365))</f>
        <v/>
      </c>
      <c r="T57" s="208"/>
    </row>
    <row r="58" spans="2:20">
      <c r="B58" s="80">
        <v>30</v>
      </c>
      <c r="C58" s="189" t="str">
        <f>流量データ!$R40</f>
        <v/>
      </c>
      <c r="D58" s="189" t="str">
        <f>IF(AND($C58="",発電計画!$F$33=""),"",MAX(0,$C58-発電計画!$F$33))</f>
        <v/>
      </c>
      <c r="E58" s="189" t="str">
        <f>IF($D58="","",IF(発電計画!$F$19&gt;$D58,$D58,発電計画!$F$19))</f>
        <v/>
      </c>
      <c r="F58" s="27" t="str">
        <f>IF(発電計画!$F$30="","",ROUND((発電計画!$F$30*((E58/発電計画!$F$19)^2)/1000),3))</f>
        <v/>
      </c>
      <c r="G58" s="28">
        <f t="shared" si="12"/>
        <v>0.05</v>
      </c>
      <c r="H58" s="27" t="str">
        <f>IF(発電計画!$F$31="","",ROUND((発電計画!$F$31*((E58/発電計画!$F$19)^2)/200),3))</f>
        <v/>
      </c>
      <c r="I58" s="27" t="str">
        <f>IF(発電計画!$F$32="","",ROUND((発電計画!$F$32*((E58/発電計画!$F$19)^2)/1000),3))</f>
        <v/>
      </c>
      <c r="J58" s="28">
        <f t="shared" si="13"/>
        <v>0.5</v>
      </c>
      <c r="K58" s="27">
        <f t="shared" si="10"/>
        <v>0.55000000000000004</v>
      </c>
      <c r="L58" s="27">
        <f>発電計画!$F$15-$K$29</f>
        <v>-0.55000000000000004</v>
      </c>
      <c r="M58" s="27" t="str">
        <f>IF(発電計画!$F$19="","",9.8*発電計画!$F$19*$L58)</f>
        <v/>
      </c>
      <c r="N58" s="27" t="str">
        <f>IF(発電計画!$F$20="","",9.8*発電計画!$F$20*$L58)</f>
        <v/>
      </c>
      <c r="O58" s="206" t="str">
        <f>IF(AND($E58="",発電計画!$F$19=""),"",$E58/発電計画!$F$19)</f>
        <v/>
      </c>
      <c r="P58" s="331" t="str" cm="1">
        <f t="array" ref="P58">IF($O58="","",発電計画!$F$27*_xlfn.IFS($O58&gt;=相対合成効率!$I$14,相対合成効率!$L$14,$O58&gt;=相対合成効率!$I$15,相対合成効率!$L$15,$O58&gt;=相対合成効率!$I$16,相対合成効率!$L$16,TRUE,相対合成効率!$L$17))</f>
        <v/>
      </c>
      <c r="Q58" s="224" t="str">
        <f>IF($O58="","",IF($O58&lt;=発電計画!$F$28,0,9.8*$E58*$L58*$P58))</f>
        <v/>
      </c>
      <c r="R58" s="224" t="str">
        <f t="shared" si="11"/>
        <v/>
      </c>
      <c r="S58" s="207" t="str">
        <f>IF(D58="","",(D58*B58+SUM($D59:D$393))/(D58*365))</f>
        <v/>
      </c>
      <c r="T58" s="208"/>
    </row>
    <row r="59" spans="2:20">
      <c r="B59" s="80">
        <v>31</v>
      </c>
      <c r="C59" s="189" t="str">
        <f>流量データ!$R41</f>
        <v/>
      </c>
      <c r="D59" s="189" t="str">
        <f>IF(AND($C59="",発電計画!$F$33=""),"",MAX(0,$C59-発電計画!$F$33))</f>
        <v/>
      </c>
      <c r="E59" s="189" t="str">
        <f>IF($D59="","",IF(発電計画!$F$19&gt;$D59,$D59,発電計画!$F$19))</f>
        <v/>
      </c>
      <c r="F59" s="27" t="str">
        <f>IF(発電計画!$F$30="","",ROUND((発電計画!$F$30*((E59/発電計画!$F$19)^2)/1000),3))</f>
        <v/>
      </c>
      <c r="G59" s="28">
        <f t="shared" si="12"/>
        <v>0.05</v>
      </c>
      <c r="H59" s="27" t="str">
        <f>IF(発電計画!$F$31="","",ROUND((発電計画!$F$31*((E59/発電計画!$F$19)^2)/200),3))</f>
        <v/>
      </c>
      <c r="I59" s="27" t="str">
        <f>IF(発電計画!$F$32="","",ROUND((発電計画!$F$32*((E59/発電計画!$F$19)^2)/1000),3))</f>
        <v/>
      </c>
      <c r="J59" s="28">
        <f t="shared" si="13"/>
        <v>0.5</v>
      </c>
      <c r="K59" s="27">
        <f t="shared" si="10"/>
        <v>0.55000000000000004</v>
      </c>
      <c r="L59" s="27">
        <f>発電計画!$F$15-$K$29</f>
        <v>-0.55000000000000004</v>
      </c>
      <c r="M59" s="27" t="str">
        <f>IF(発電計画!$F$19="","",9.8*発電計画!$F$19*$L59)</f>
        <v/>
      </c>
      <c r="N59" s="27" t="str">
        <f>IF(発電計画!$F$20="","",9.8*発電計画!$F$20*$L59)</f>
        <v/>
      </c>
      <c r="O59" s="206" t="str">
        <f>IF(AND($E59="",発電計画!$F$19=""),"",$E59/発電計画!$F$19)</f>
        <v/>
      </c>
      <c r="P59" s="331" t="str" cm="1">
        <f t="array" ref="P59">IF($O59="","",発電計画!$F$27*_xlfn.IFS($O59&gt;=相対合成効率!$I$14,相対合成効率!$L$14,$O59&gt;=相対合成効率!$I$15,相対合成効率!$L$15,$O59&gt;=相対合成効率!$I$16,相対合成効率!$L$16,TRUE,相対合成効率!$L$17))</f>
        <v/>
      </c>
      <c r="Q59" s="224" t="str">
        <f>IF($O59="","",IF($O59&lt;=発電計画!$F$28,0,9.8*$E59*$L59*$P59))</f>
        <v/>
      </c>
      <c r="R59" s="224" t="str">
        <f t="shared" si="11"/>
        <v/>
      </c>
      <c r="S59" s="207" t="str">
        <f>IF(D59="","",(D59*B59+SUM($D60:D$393))/(D59*365))</f>
        <v/>
      </c>
      <c r="T59" s="208"/>
    </row>
    <row r="60" spans="2:20">
      <c r="B60" s="80">
        <v>32</v>
      </c>
      <c r="C60" s="189" t="str">
        <f>流量データ!$R42</f>
        <v/>
      </c>
      <c r="D60" s="189" t="str">
        <f>IF(AND($C60="",発電計画!$F$33=""),"",MAX(0,$C60-発電計画!$F$33))</f>
        <v/>
      </c>
      <c r="E60" s="189" t="str">
        <f>IF($D60="","",IF(発電計画!$F$19&gt;$D60,$D60,発電計画!$F$19))</f>
        <v/>
      </c>
      <c r="F60" s="27" t="str">
        <f>IF(発電計画!$F$30="","",ROUND((発電計画!$F$30*((E60/発電計画!$F$19)^2)/1000),3))</f>
        <v/>
      </c>
      <c r="G60" s="28">
        <f t="shared" si="12"/>
        <v>0.05</v>
      </c>
      <c r="H60" s="27" t="str">
        <f>IF(発電計画!$F$31="","",ROUND((発電計画!$F$31*((E60/発電計画!$F$19)^2)/200),3))</f>
        <v/>
      </c>
      <c r="I60" s="27" t="str">
        <f>IF(発電計画!$F$32="","",ROUND((発電計画!$F$32*((E60/発電計画!$F$19)^2)/1000),3))</f>
        <v/>
      </c>
      <c r="J60" s="28">
        <f t="shared" si="13"/>
        <v>0.5</v>
      </c>
      <c r="K60" s="27">
        <f t="shared" si="10"/>
        <v>0.55000000000000004</v>
      </c>
      <c r="L60" s="27">
        <f>発電計画!$F$15-$K$29</f>
        <v>-0.55000000000000004</v>
      </c>
      <c r="M60" s="27" t="str">
        <f>IF(発電計画!$F$19="","",9.8*発電計画!$F$19*$L60)</f>
        <v/>
      </c>
      <c r="N60" s="27" t="str">
        <f>IF(発電計画!$F$20="","",9.8*発電計画!$F$20*$L60)</f>
        <v/>
      </c>
      <c r="O60" s="206" t="str">
        <f>IF(AND($E60="",発電計画!$F$19=""),"",$E60/発電計画!$F$19)</f>
        <v/>
      </c>
      <c r="P60" s="331" t="str" cm="1">
        <f t="array" ref="P60">IF($O60="","",発電計画!$F$27*_xlfn.IFS($O60&gt;=相対合成効率!$I$14,相対合成効率!$L$14,$O60&gt;=相対合成効率!$I$15,相対合成効率!$L$15,$O60&gt;=相対合成効率!$I$16,相対合成効率!$L$16,TRUE,相対合成効率!$L$17))</f>
        <v/>
      </c>
      <c r="Q60" s="224" t="str">
        <f>IF($O60="","",IF($O60&lt;=発電計画!$F$28,0,9.8*$E60*$L60*$P60))</f>
        <v/>
      </c>
      <c r="R60" s="224" t="str">
        <f t="shared" si="11"/>
        <v/>
      </c>
      <c r="S60" s="207" t="str">
        <f>IF(D60="","",(D60*B60+SUM($D61:D$393))/(D60*365))</f>
        <v/>
      </c>
      <c r="T60" s="208"/>
    </row>
    <row r="61" spans="2:20">
      <c r="B61" s="80">
        <v>33</v>
      </c>
      <c r="C61" s="189" t="str">
        <f>流量データ!$R43</f>
        <v/>
      </c>
      <c r="D61" s="189" t="str">
        <f>IF(AND($C61="",発電計画!$F$33=""),"",MAX(0,$C61-発電計画!$F$33))</f>
        <v/>
      </c>
      <c r="E61" s="189" t="str">
        <f>IF($D61="","",IF(発電計画!$F$19&gt;$D61,$D61,発電計画!$F$19))</f>
        <v/>
      </c>
      <c r="F61" s="27" t="str">
        <f>IF(発電計画!$F$30="","",ROUND((発電計画!$F$30*((E61/発電計画!$F$19)^2)/1000),3))</f>
        <v/>
      </c>
      <c r="G61" s="28">
        <f t="shared" si="12"/>
        <v>0.05</v>
      </c>
      <c r="H61" s="27" t="str">
        <f>IF(発電計画!$F$31="","",ROUND((発電計画!$F$31*((E61/発電計画!$F$19)^2)/200),3))</f>
        <v/>
      </c>
      <c r="I61" s="27" t="str">
        <f>IF(発電計画!$F$32="","",ROUND((発電計画!$F$32*((E61/発電計画!$F$19)^2)/1000),3))</f>
        <v/>
      </c>
      <c r="J61" s="28">
        <f t="shared" si="13"/>
        <v>0.5</v>
      </c>
      <c r="K61" s="27">
        <f t="shared" si="10"/>
        <v>0.55000000000000004</v>
      </c>
      <c r="L61" s="27">
        <f>発電計画!$F$15-$K$29</f>
        <v>-0.55000000000000004</v>
      </c>
      <c r="M61" s="27" t="str">
        <f>IF(発電計画!$F$19="","",9.8*発電計画!$F$19*$L61)</f>
        <v/>
      </c>
      <c r="N61" s="27" t="str">
        <f>IF(発電計画!$F$20="","",9.8*発電計画!$F$20*$L61)</f>
        <v/>
      </c>
      <c r="O61" s="206" t="str">
        <f>IF(AND($E61="",発電計画!$F$19=""),"",$E61/発電計画!$F$19)</f>
        <v/>
      </c>
      <c r="P61" s="331" t="str" cm="1">
        <f t="array" ref="P61">IF($O61="","",発電計画!$F$27*_xlfn.IFS($O61&gt;=相対合成効率!$I$14,相対合成効率!$L$14,$O61&gt;=相対合成効率!$I$15,相対合成効率!$L$15,$O61&gt;=相対合成効率!$I$16,相対合成効率!$L$16,TRUE,相対合成効率!$L$17))</f>
        <v/>
      </c>
      <c r="Q61" s="224" t="str">
        <f>IF($O61="","",IF($O61&lt;=発電計画!$F$28,0,9.8*$E61*$L61*$P61))</f>
        <v/>
      </c>
      <c r="R61" s="224" t="str">
        <f t="shared" si="11"/>
        <v/>
      </c>
      <c r="S61" s="207" t="str">
        <f>IF(D61="","",(D61*B61+SUM($D62:D$393))/(D61*365))</f>
        <v/>
      </c>
      <c r="T61" s="208"/>
    </row>
    <row r="62" spans="2:20">
      <c r="B62" s="80">
        <v>34</v>
      </c>
      <c r="C62" s="189" t="str">
        <f>流量データ!$R44</f>
        <v/>
      </c>
      <c r="D62" s="189" t="str">
        <f>IF(AND($C62="",発電計画!$F$33=""),"",MAX(0,$C62-発電計画!$F$33))</f>
        <v/>
      </c>
      <c r="E62" s="189" t="str">
        <f>IF($D62="","",IF(発電計画!$F$19&gt;$D62,$D62,発電計画!$F$19))</f>
        <v/>
      </c>
      <c r="F62" s="27" t="str">
        <f>IF(発電計画!$F$30="","",ROUND((発電計画!$F$30*((E62/発電計画!$F$19)^2)/1000),3))</f>
        <v/>
      </c>
      <c r="G62" s="28">
        <f t="shared" si="12"/>
        <v>0.05</v>
      </c>
      <c r="H62" s="27" t="str">
        <f>IF(発電計画!$F$31="","",ROUND((発電計画!$F$31*((E62/発電計画!$F$19)^2)/200),3))</f>
        <v/>
      </c>
      <c r="I62" s="27" t="str">
        <f>IF(発電計画!$F$32="","",ROUND((発電計画!$F$32*((E62/発電計画!$F$19)^2)/1000),3))</f>
        <v/>
      </c>
      <c r="J62" s="28">
        <f t="shared" si="13"/>
        <v>0.5</v>
      </c>
      <c r="K62" s="27">
        <f t="shared" si="10"/>
        <v>0.55000000000000004</v>
      </c>
      <c r="L62" s="27">
        <f>発電計画!$F$15-$K$29</f>
        <v>-0.55000000000000004</v>
      </c>
      <c r="M62" s="27" t="str">
        <f>IF(発電計画!$F$19="","",9.8*発電計画!$F$19*$L62)</f>
        <v/>
      </c>
      <c r="N62" s="27" t="str">
        <f>IF(発電計画!$F$20="","",9.8*発電計画!$F$20*$L62)</f>
        <v/>
      </c>
      <c r="O62" s="206" t="str">
        <f>IF(AND($E62="",発電計画!$F$19=""),"",$E62/発電計画!$F$19)</f>
        <v/>
      </c>
      <c r="P62" s="331" t="str" cm="1">
        <f t="array" ref="P62">IF($O62="","",発電計画!$F$27*_xlfn.IFS($O62&gt;=相対合成効率!$I$14,相対合成効率!$L$14,$O62&gt;=相対合成効率!$I$15,相対合成効率!$L$15,$O62&gt;=相対合成効率!$I$16,相対合成効率!$L$16,TRUE,相対合成効率!$L$17))</f>
        <v/>
      </c>
      <c r="Q62" s="224" t="str">
        <f>IF($O62="","",IF($O62&lt;=発電計画!$F$28,0,9.8*$E62*$L62*$P62))</f>
        <v/>
      </c>
      <c r="R62" s="224" t="str">
        <f t="shared" si="11"/>
        <v/>
      </c>
      <c r="S62" s="207" t="str">
        <f>IF(D62="","",(D62*B62+SUM($D63:D$393))/(D62*365))</f>
        <v/>
      </c>
      <c r="T62" s="208"/>
    </row>
    <row r="63" spans="2:20">
      <c r="B63" s="80">
        <v>35</v>
      </c>
      <c r="C63" s="189" t="str">
        <f>流量データ!$R45</f>
        <v/>
      </c>
      <c r="D63" s="189" t="str">
        <f>IF(AND($C63="",発電計画!$F$33=""),"",MAX(0,$C63-発電計画!$F$33))</f>
        <v/>
      </c>
      <c r="E63" s="189" t="str">
        <f>IF($D63="","",IF(発電計画!$F$19&gt;$D63,$D63,発電計画!$F$19))</f>
        <v/>
      </c>
      <c r="F63" s="27" t="str">
        <f>IF(発電計画!$F$30="","",ROUND((発電計画!$F$30*((E63/発電計画!$F$19)^2)/1000),3))</f>
        <v/>
      </c>
      <c r="G63" s="28">
        <f t="shared" si="12"/>
        <v>0.05</v>
      </c>
      <c r="H63" s="27" t="str">
        <f>IF(発電計画!$F$31="","",ROUND((発電計画!$F$31*((E63/発電計画!$F$19)^2)/200),3))</f>
        <v/>
      </c>
      <c r="I63" s="27" t="str">
        <f>IF(発電計画!$F$32="","",ROUND((発電計画!$F$32*((E63/発電計画!$F$19)^2)/1000),3))</f>
        <v/>
      </c>
      <c r="J63" s="28">
        <f t="shared" si="13"/>
        <v>0.5</v>
      </c>
      <c r="K63" s="27">
        <f t="shared" si="10"/>
        <v>0.55000000000000004</v>
      </c>
      <c r="L63" s="27">
        <f>発電計画!$F$15-$K$29</f>
        <v>-0.55000000000000004</v>
      </c>
      <c r="M63" s="27" t="str">
        <f>IF(発電計画!$F$19="","",9.8*発電計画!$F$19*$L63)</f>
        <v/>
      </c>
      <c r="N63" s="27" t="str">
        <f>IF(発電計画!$F$20="","",9.8*発電計画!$F$20*$L63)</f>
        <v/>
      </c>
      <c r="O63" s="206" t="str">
        <f>IF(AND($E63="",発電計画!$F$19=""),"",$E63/発電計画!$F$19)</f>
        <v/>
      </c>
      <c r="P63" s="331" t="str" cm="1">
        <f t="array" ref="P63">IF($O63="","",発電計画!$F$27*_xlfn.IFS($O63&gt;=相対合成効率!$I$14,相対合成効率!$L$14,$O63&gt;=相対合成効率!$I$15,相対合成効率!$L$15,$O63&gt;=相対合成効率!$I$16,相対合成効率!$L$16,TRUE,相対合成効率!$L$17))</f>
        <v/>
      </c>
      <c r="Q63" s="224" t="str">
        <f>IF($O63="","",IF($O63&lt;=発電計画!$F$28,0,9.8*$E63*$L63*$P63))</f>
        <v/>
      </c>
      <c r="R63" s="224" t="str">
        <f t="shared" si="11"/>
        <v/>
      </c>
      <c r="S63" s="207" t="str">
        <f>IF(D63="","",(D63*B63+SUM($D64:D$393))/(D63*365))</f>
        <v/>
      </c>
      <c r="T63" s="208"/>
    </row>
    <row r="64" spans="2:20">
      <c r="B64" s="80">
        <v>36</v>
      </c>
      <c r="C64" s="189" t="str">
        <f>流量データ!$R46</f>
        <v/>
      </c>
      <c r="D64" s="189" t="str">
        <f>IF(AND($C64="",発電計画!$F$33=""),"",MAX(0,$C64-発電計画!$F$33))</f>
        <v/>
      </c>
      <c r="E64" s="189" t="str">
        <f>IF($D64="","",IF(発電計画!$F$19&gt;$D64,$D64,発電計画!$F$19))</f>
        <v/>
      </c>
      <c r="F64" s="27" t="str">
        <f>IF(発電計画!$F$30="","",ROUND((発電計画!$F$30*((E64/発電計画!$F$19)^2)/1000),3))</f>
        <v/>
      </c>
      <c r="G64" s="28">
        <f t="shared" si="12"/>
        <v>0.05</v>
      </c>
      <c r="H64" s="27" t="str">
        <f>IF(発電計画!$F$31="","",ROUND((発電計画!$F$31*((E64/発電計画!$F$19)^2)/200),3))</f>
        <v/>
      </c>
      <c r="I64" s="27" t="str">
        <f>IF(発電計画!$F$32="","",ROUND((発電計画!$F$32*((E64/発電計画!$F$19)^2)/1000),3))</f>
        <v/>
      </c>
      <c r="J64" s="28">
        <f t="shared" si="13"/>
        <v>0.5</v>
      </c>
      <c r="K64" s="27">
        <f t="shared" si="10"/>
        <v>0.55000000000000004</v>
      </c>
      <c r="L64" s="27">
        <f>発電計画!$F$15-$K$29</f>
        <v>-0.55000000000000004</v>
      </c>
      <c r="M64" s="27" t="str">
        <f>IF(発電計画!$F$19="","",9.8*発電計画!$F$19*$L64)</f>
        <v/>
      </c>
      <c r="N64" s="27" t="str">
        <f>IF(発電計画!$F$20="","",9.8*発電計画!$F$20*$L64)</f>
        <v/>
      </c>
      <c r="O64" s="206" t="str">
        <f>IF(AND($E64="",発電計画!$F$19=""),"",$E64/発電計画!$F$19)</f>
        <v/>
      </c>
      <c r="P64" s="331" t="str" cm="1">
        <f t="array" ref="P64">IF($O64="","",発電計画!$F$27*_xlfn.IFS($O64&gt;=相対合成効率!$I$14,相対合成効率!$L$14,$O64&gt;=相対合成効率!$I$15,相対合成効率!$L$15,$O64&gt;=相対合成効率!$I$16,相対合成効率!$L$16,TRUE,相対合成効率!$L$17))</f>
        <v/>
      </c>
      <c r="Q64" s="224" t="str">
        <f>IF($O64="","",IF($O64&lt;=発電計画!$F$28,0,9.8*$E64*$L64*$P64))</f>
        <v/>
      </c>
      <c r="R64" s="224" t="str">
        <f t="shared" si="11"/>
        <v/>
      </c>
      <c r="S64" s="207" t="str">
        <f>IF(D64="","",(D64*B64+SUM($D65:D$393))/(D64*365))</f>
        <v/>
      </c>
      <c r="T64" s="208"/>
    </row>
    <row r="65" spans="2:20">
      <c r="B65" s="80">
        <v>37</v>
      </c>
      <c r="C65" s="189" t="str">
        <f>流量データ!$R47</f>
        <v/>
      </c>
      <c r="D65" s="189" t="str">
        <f>IF(AND($C65="",発電計画!$F$33=""),"",MAX(0,$C65-発電計画!$F$33))</f>
        <v/>
      </c>
      <c r="E65" s="189" t="str">
        <f>IF($D65="","",IF(発電計画!$F$19&gt;$D65,$D65,発電計画!$F$19))</f>
        <v/>
      </c>
      <c r="F65" s="27" t="str">
        <f>IF(発電計画!$F$30="","",ROUND((発電計画!$F$30*((E65/発電計画!$F$19)^2)/1000),3))</f>
        <v/>
      </c>
      <c r="G65" s="28">
        <f t="shared" si="12"/>
        <v>0.05</v>
      </c>
      <c r="H65" s="27" t="str">
        <f>IF(発電計画!$F$31="","",ROUND((発電計画!$F$31*((E65/発電計画!$F$19)^2)/200),3))</f>
        <v/>
      </c>
      <c r="I65" s="27" t="str">
        <f>IF(発電計画!$F$32="","",ROUND((発電計画!$F$32*((E65/発電計画!$F$19)^2)/1000),3))</f>
        <v/>
      </c>
      <c r="J65" s="28">
        <f t="shared" si="13"/>
        <v>0.5</v>
      </c>
      <c r="K65" s="27">
        <f t="shared" si="10"/>
        <v>0.55000000000000004</v>
      </c>
      <c r="L65" s="27">
        <f>発電計画!$F$15-$K$29</f>
        <v>-0.55000000000000004</v>
      </c>
      <c r="M65" s="27" t="str">
        <f>IF(発電計画!$F$19="","",9.8*発電計画!$F$19*$L65)</f>
        <v/>
      </c>
      <c r="N65" s="27" t="str">
        <f>IF(発電計画!$F$20="","",9.8*発電計画!$F$20*$L65)</f>
        <v/>
      </c>
      <c r="O65" s="206" t="str">
        <f>IF(AND($E65="",発電計画!$F$19=""),"",$E65/発電計画!$F$19)</f>
        <v/>
      </c>
      <c r="P65" s="331" t="str" cm="1">
        <f t="array" ref="P65">IF($O65="","",発電計画!$F$27*_xlfn.IFS($O65&gt;=相対合成効率!$I$14,相対合成効率!$L$14,$O65&gt;=相対合成効率!$I$15,相対合成効率!$L$15,$O65&gt;=相対合成効率!$I$16,相対合成効率!$L$16,TRUE,相対合成効率!$L$17))</f>
        <v/>
      </c>
      <c r="Q65" s="224" t="str">
        <f>IF($O65="","",IF($O65&lt;=発電計画!$F$28,0,9.8*$E65*$L65*$P65))</f>
        <v/>
      </c>
      <c r="R65" s="224" t="str">
        <f t="shared" si="11"/>
        <v/>
      </c>
      <c r="S65" s="207" t="str">
        <f>IF(D65="","",(D65*B65+SUM($D66:D$393))/(D65*365))</f>
        <v/>
      </c>
      <c r="T65" s="208"/>
    </row>
    <row r="66" spans="2:20">
      <c r="B66" s="80">
        <v>38</v>
      </c>
      <c r="C66" s="189" t="str">
        <f>流量データ!$R48</f>
        <v/>
      </c>
      <c r="D66" s="189" t="str">
        <f>IF(AND($C66="",発電計画!$F$33=""),"",MAX(0,$C66-発電計画!$F$33))</f>
        <v/>
      </c>
      <c r="E66" s="189" t="str">
        <f>IF($D66="","",IF(発電計画!$F$19&gt;$D66,$D66,発電計画!$F$19))</f>
        <v/>
      </c>
      <c r="F66" s="27" t="str">
        <f>IF(発電計画!$F$30="","",ROUND((発電計画!$F$30*((E66/発電計画!$F$19)^2)/1000),3))</f>
        <v/>
      </c>
      <c r="G66" s="28">
        <f t="shared" si="12"/>
        <v>0.05</v>
      </c>
      <c r="H66" s="27" t="str">
        <f>IF(発電計画!$F$31="","",ROUND((発電計画!$F$31*((E66/発電計画!$F$19)^2)/200),3))</f>
        <v/>
      </c>
      <c r="I66" s="27" t="str">
        <f>IF(発電計画!$F$32="","",ROUND((発電計画!$F$32*((E66/発電計画!$F$19)^2)/1000),3))</f>
        <v/>
      </c>
      <c r="J66" s="28">
        <f t="shared" si="13"/>
        <v>0.5</v>
      </c>
      <c r="K66" s="27">
        <f t="shared" si="10"/>
        <v>0.55000000000000004</v>
      </c>
      <c r="L66" s="27">
        <f>発電計画!$F$15-$K$29</f>
        <v>-0.55000000000000004</v>
      </c>
      <c r="M66" s="27" t="str">
        <f>IF(発電計画!$F$19="","",9.8*発電計画!$F$19*$L66)</f>
        <v/>
      </c>
      <c r="N66" s="27" t="str">
        <f>IF(発電計画!$F$20="","",9.8*発電計画!$F$20*$L66)</f>
        <v/>
      </c>
      <c r="O66" s="206" t="str">
        <f>IF(AND($E66="",発電計画!$F$19=""),"",$E66/発電計画!$F$19)</f>
        <v/>
      </c>
      <c r="P66" s="331" t="str" cm="1">
        <f t="array" ref="P66">IF($O66="","",発電計画!$F$27*_xlfn.IFS($O66&gt;=相対合成効率!$I$14,相対合成効率!$L$14,$O66&gt;=相対合成効率!$I$15,相対合成効率!$L$15,$O66&gt;=相対合成効率!$I$16,相対合成効率!$L$16,TRUE,相対合成効率!$L$17))</f>
        <v/>
      </c>
      <c r="Q66" s="224" t="str">
        <f>IF($O66="","",IF($O66&lt;=発電計画!$F$28,0,9.8*$E66*$L66*$P66))</f>
        <v/>
      </c>
      <c r="R66" s="224" t="str">
        <f t="shared" si="11"/>
        <v/>
      </c>
      <c r="S66" s="207" t="str">
        <f>IF(D66="","",(D66*B66+SUM($D67:D$393))/(D66*365))</f>
        <v/>
      </c>
      <c r="T66" s="208"/>
    </row>
    <row r="67" spans="2:20">
      <c r="B67" s="80">
        <v>39</v>
      </c>
      <c r="C67" s="189" t="str">
        <f>流量データ!$R49</f>
        <v/>
      </c>
      <c r="D67" s="189" t="str">
        <f>IF(AND($C67="",発電計画!$F$33=""),"",MAX(0,$C67-発電計画!$F$33))</f>
        <v/>
      </c>
      <c r="E67" s="189" t="str">
        <f>IF($D67="","",IF(発電計画!$F$19&gt;$D67,$D67,発電計画!$F$19))</f>
        <v/>
      </c>
      <c r="F67" s="27" t="str">
        <f>IF(発電計画!$F$30="","",ROUND((発電計画!$F$30*((E67/発電計画!$F$19)^2)/1000),3))</f>
        <v/>
      </c>
      <c r="G67" s="28">
        <f t="shared" si="12"/>
        <v>0.05</v>
      </c>
      <c r="H67" s="27" t="str">
        <f>IF(発電計画!$F$31="","",ROUND((発電計画!$F$31*((E67/発電計画!$F$19)^2)/200),3))</f>
        <v/>
      </c>
      <c r="I67" s="27" t="str">
        <f>IF(発電計画!$F$32="","",ROUND((発電計画!$F$32*((E67/発電計画!$F$19)^2)/1000),3))</f>
        <v/>
      </c>
      <c r="J67" s="28">
        <f t="shared" si="13"/>
        <v>0.5</v>
      </c>
      <c r="K67" s="27">
        <f t="shared" si="10"/>
        <v>0.55000000000000004</v>
      </c>
      <c r="L67" s="27">
        <f>発電計画!$F$15-$K$29</f>
        <v>-0.55000000000000004</v>
      </c>
      <c r="M67" s="27" t="str">
        <f>IF(発電計画!$F$19="","",9.8*発電計画!$F$19*$L67)</f>
        <v/>
      </c>
      <c r="N67" s="27" t="str">
        <f>IF(発電計画!$F$20="","",9.8*発電計画!$F$20*$L67)</f>
        <v/>
      </c>
      <c r="O67" s="206" t="str">
        <f>IF(AND($E67="",発電計画!$F$19=""),"",$E67/発電計画!$F$19)</f>
        <v/>
      </c>
      <c r="P67" s="331" t="str" cm="1">
        <f t="array" ref="P67">IF($O67="","",発電計画!$F$27*_xlfn.IFS($O67&gt;=相対合成効率!$I$14,相対合成効率!$L$14,$O67&gt;=相対合成効率!$I$15,相対合成効率!$L$15,$O67&gt;=相対合成効率!$I$16,相対合成効率!$L$16,TRUE,相対合成効率!$L$17))</f>
        <v/>
      </c>
      <c r="Q67" s="224" t="str">
        <f>IF($O67="","",IF($O67&lt;=発電計画!$F$28,0,9.8*$E67*$L67*$P67))</f>
        <v/>
      </c>
      <c r="R67" s="224" t="str">
        <f t="shared" si="11"/>
        <v/>
      </c>
      <c r="S67" s="207" t="str">
        <f>IF(D67="","",(D67*B67+SUM($D68:D$393))/(D67*365))</f>
        <v/>
      </c>
      <c r="T67" s="208"/>
    </row>
    <row r="68" spans="2:20">
      <c r="B68" s="80">
        <v>40</v>
      </c>
      <c r="C68" s="189" t="str">
        <f>流量データ!$R50</f>
        <v/>
      </c>
      <c r="D68" s="189" t="str">
        <f>IF(AND($C68="",発電計画!$F$33=""),"",MAX(0,$C68-発電計画!$F$33))</f>
        <v/>
      </c>
      <c r="E68" s="189" t="str">
        <f>IF($D68="","",IF(発電計画!$F$19&gt;$D68,$D68,発電計画!$F$19))</f>
        <v/>
      </c>
      <c r="F68" s="27" t="str">
        <f>IF(発電計画!$F$30="","",ROUND((発電計画!$F$30*((E68/発電計画!$F$19)^2)/1000),3))</f>
        <v/>
      </c>
      <c r="G68" s="28">
        <f t="shared" si="12"/>
        <v>0.05</v>
      </c>
      <c r="H68" s="27" t="str">
        <f>IF(発電計画!$F$31="","",ROUND((発電計画!$F$31*((E68/発電計画!$F$19)^2)/200),3))</f>
        <v/>
      </c>
      <c r="I68" s="27" t="str">
        <f>IF(発電計画!$F$32="","",ROUND((発電計画!$F$32*((E68/発電計画!$F$19)^2)/1000),3))</f>
        <v/>
      </c>
      <c r="J68" s="28">
        <f t="shared" si="13"/>
        <v>0.5</v>
      </c>
      <c r="K68" s="27">
        <f t="shared" si="10"/>
        <v>0.55000000000000004</v>
      </c>
      <c r="L68" s="27">
        <f>発電計画!$F$15-$K$29</f>
        <v>-0.55000000000000004</v>
      </c>
      <c r="M68" s="27" t="str">
        <f>IF(発電計画!$F$19="","",9.8*発電計画!$F$19*$L68)</f>
        <v/>
      </c>
      <c r="N68" s="27" t="str">
        <f>IF(発電計画!$F$20="","",9.8*発電計画!$F$20*$L68)</f>
        <v/>
      </c>
      <c r="O68" s="206" t="str">
        <f>IF(AND($E68="",発電計画!$F$19=""),"",$E68/発電計画!$F$19)</f>
        <v/>
      </c>
      <c r="P68" s="331" t="str" cm="1">
        <f t="array" ref="P68">IF($O68="","",発電計画!$F$27*_xlfn.IFS($O68&gt;=相対合成効率!$I$14,相対合成効率!$L$14,$O68&gt;=相対合成効率!$I$15,相対合成効率!$L$15,$O68&gt;=相対合成効率!$I$16,相対合成効率!$L$16,TRUE,相対合成効率!$L$17))</f>
        <v/>
      </c>
      <c r="Q68" s="224" t="str">
        <f>IF($O68="","",IF($O68&lt;=発電計画!$F$28,0,9.8*$E68*$L68*$P68))</f>
        <v/>
      </c>
      <c r="R68" s="224" t="str">
        <f t="shared" si="11"/>
        <v/>
      </c>
      <c r="S68" s="207" t="str">
        <f>IF(D68="","",(D68*B68+SUM($D69:D$393))/(D68*365))</f>
        <v/>
      </c>
      <c r="T68" s="208"/>
    </row>
    <row r="69" spans="2:20">
      <c r="B69" s="80">
        <v>41</v>
      </c>
      <c r="C69" s="189" t="str">
        <f>流量データ!$R51</f>
        <v/>
      </c>
      <c r="D69" s="189" t="str">
        <f>IF(AND($C69="",発電計画!$F$33=""),"",MAX(0,$C69-発電計画!$F$33))</f>
        <v/>
      </c>
      <c r="E69" s="189" t="str">
        <f>IF($D69="","",IF(発電計画!$F$19&gt;$D69,$D69,発電計画!$F$19))</f>
        <v/>
      </c>
      <c r="F69" s="27" t="str">
        <f>IF(発電計画!$F$30="","",ROUND((発電計画!$F$30*((E69/発電計画!$F$19)^2)/1000),3))</f>
        <v/>
      </c>
      <c r="G69" s="28">
        <f t="shared" si="12"/>
        <v>0.05</v>
      </c>
      <c r="H69" s="27" t="str">
        <f>IF(発電計画!$F$31="","",ROUND((発電計画!$F$31*((E69/発電計画!$F$19)^2)/200),3))</f>
        <v/>
      </c>
      <c r="I69" s="27" t="str">
        <f>IF(発電計画!$F$32="","",ROUND((発電計画!$F$32*((E69/発電計画!$F$19)^2)/1000),3))</f>
        <v/>
      </c>
      <c r="J69" s="28">
        <f t="shared" si="13"/>
        <v>0.5</v>
      </c>
      <c r="K69" s="27">
        <f t="shared" si="10"/>
        <v>0.55000000000000004</v>
      </c>
      <c r="L69" s="27">
        <f>発電計画!$F$15-$K$29</f>
        <v>-0.55000000000000004</v>
      </c>
      <c r="M69" s="27" t="str">
        <f>IF(発電計画!$F$19="","",9.8*発電計画!$F$19*$L69)</f>
        <v/>
      </c>
      <c r="N69" s="27" t="str">
        <f>IF(発電計画!$F$20="","",9.8*発電計画!$F$20*$L69)</f>
        <v/>
      </c>
      <c r="O69" s="206" t="str">
        <f>IF(AND($E69="",発電計画!$F$19=""),"",$E69/発電計画!$F$19)</f>
        <v/>
      </c>
      <c r="P69" s="331" t="str" cm="1">
        <f t="array" ref="P69">IF($O69="","",発電計画!$F$27*_xlfn.IFS($O69&gt;=相対合成効率!$I$14,相対合成効率!$L$14,$O69&gt;=相対合成効率!$I$15,相対合成効率!$L$15,$O69&gt;=相対合成効率!$I$16,相対合成効率!$L$16,TRUE,相対合成効率!$L$17))</f>
        <v/>
      </c>
      <c r="Q69" s="224" t="str">
        <f>IF($O69="","",IF($O69&lt;=発電計画!$F$28,0,9.8*$E69*$L69*$P69))</f>
        <v/>
      </c>
      <c r="R69" s="224" t="str">
        <f t="shared" si="11"/>
        <v/>
      </c>
      <c r="S69" s="207" t="str">
        <f>IF(D69="","",(D69*B69+SUM($D70:D$393))/(D69*365))</f>
        <v/>
      </c>
      <c r="T69" s="208"/>
    </row>
    <row r="70" spans="2:20">
      <c r="B70" s="80">
        <v>42</v>
      </c>
      <c r="C70" s="189" t="str">
        <f>流量データ!$R52</f>
        <v/>
      </c>
      <c r="D70" s="189" t="str">
        <f>IF(AND($C70="",発電計画!$F$33=""),"",MAX(0,$C70-発電計画!$F$33))</f>
        <v/>
      </c>
      <c r="E70" s="189" t="str">
        <f>IF($D70="","",IF(発電計画!$F$19&gt;$D70,$D70,発電計画!$F$19))</f>
        <v/>
      </c>
      <c r="F70" s="27" t="str">
        <f>IF(発電計画!$F$30="","",ROUND((発電計画!$F$30*((E70/発電計画!$F$19)^2)/1000),3))</f>
        <v/>
      </c>
      <c r="G70" s="28">
        <f t="shared" si="12"/>
        <v>0.05</v>
      </c>
      <c r="H70" s="27" t="str">
        <f>IF(発電計画!$F$31="","",ROUND((発電計画!$F$31*((E70/発電計画!$F$19)^2)/200),3))</f>
        <v/>
      </c>
      <c r="I70" s="27" t="str">
        <f>IF(発電計画!$F$32="","",ROUND((発電計画!$F$32*((E70/発電計画!$F$19)^2)/1000),3))</f>
        <v/>
      </c>
      <c r="J70" s="28">
        <f t="shared" si="13"/>
        <v>0.5</v>
      </c>
      <c r="K70" s="27">
        <f t="shared" si="10"/>
        <v>0.55000000000000004</v>
      </c>
      <c r="L70" s="27">
        <f>発電計画!$F$15-$K$29</f>
        <v>-0.55000000000000004</v>
      </c>
      <c r="M70" s="27" t="str">
        <f>IF(発電計画!$F$19="","",9.8*発電計画!$F$19*$L70)</f>
        <v/>
      </c>
      <c r="N70" s="27" t="str">
        <f>IF(発電計画!$F$20="","",9.8*発電計画!$F$20*$L70)</f>
        <v/>
      </c>
      <c r="O70" s="206" t="str">
        <f>IF(AND($E70="",発電計画!$F$19=""),"",$E70/発電計画!$F$19)</f>
        <v/>
      </c>
      <c r="P70" s="331" t="str" cm="1">
        <f t="array" ref="P70">IF($O70="","",発電計画!$F$27*_xlfn.IFS($O70&gt;=相対合成効率!$I$14,相対合成効率!$L$14,$O70&gt;=相対合成効率!$I$15,相対合成効率!$L$15,$O70&gt;=相対合成効率!$I$16,相対合成効率!$L$16,TRUE,相対合成効率!$L$17))</f>
        <v/>
      </c>
      <c r="Q70" s="224" t="str">
        <f>IF($O70="","",IF($O70&lt;=発電計画!$F$28,0,9.8*$E70*$L70*$P70))</f>
        <v/>
      </c>
      <c r="R70" s="224" t="str">
        <f t="shared" si="11"/>
        <v/>
      </c>
      <c r="S70" s="207" t="str">
        <f>IF(D70="","",(D70*B70+SUM($D71:D$393))/(D70*365))</f>
        <v/>
      </c>
      <c r="T70" s="208"/>
    </row>
    <row r="71" spans="2:20">
      <c r="B71" s="80">
        <v>43</v>
      </c>
      <c r="C71" s="189" t="str">
        <f>流量データ!$R53</f>
        <v/>
      </c>
      <c r="D71" s="189" t="str">
        <f>IF(AND($C71="",発電計画!$F$33=""),"",MAX(0,$C71-発電計画!$F$33))</f>
        <v/>
      </c>
      <c r="E71" s="189" t="str">
        <f>IF($D71="","",IF(発電計画!$F$19&gt;$D71,$D71,発電計画!$F$19))</f>
        <v/>
      </c>
      <c r="F71" s="27" t="str">
        <f>IF(発電計画!$F$30="","",ROUND((発電計画!$F$30*((E71/発電計画!$F$19)^2)/1000),3))</f>
        <v/>
      </c>
      <c r="G71" s="28">
        <f t="shared" si="12"/>
        <v>0.05</v>
      </c>
      <c r="H71" s="27" t="str">
        <f>IF(発電計画!$F$31="","",ROUND((発電計画!$F$31*((E71/発電計画!$F$19)^2)/200),3))</f>
        <v/>
      </c>
      <c r="I71" s="27" t="str">
        <f>IF(発電計画!$F$32="","",ROUND((発電計画!$F$32*((E71/発電計画!$F$19)^2)/1000),3))</f>
        <v/>
      </c>
      <c r="J71" s="28">
        <f t="shared" si="13"/>
        <v>0.5</v>
      </c>
      <c r="K71" s="27">
        <f t="shared" si="10"/>
        <v>0.55000000000000004</v>
      </c>
      <c r="L71" s="27">
        <f>発電計画!$F$15-$K$29</f>
        <v>-0.55000000000000004</v>
      </c>
      <c r="M71" s="27" t="str">
        <f>IF(発電計画!$F$19="","",9.8*発電計画!$F$19*$L71)</f>
        <v/>
      </c>
      <c r="N71" s="27" t="str">
        <f>IF(発電計画!$F$20="","",9.8*発電計画!$F$20*$L71)</f>
        <v/>
      </c>
      <c r="O71" s="206" t="str">
        <f>IF(AND($E71="",発電計画!$F$19=""),"",$E71/発電計画!$F$19)</f>
        <v/>
      </c>
      <c r="P71" s="331" t="str" cm="1">
        <f t="array" ref="P71">IF($O71="","",発電計画!$F$27*_xlfn.IFS($O71&gt;=相対合成効率!$I$14,相対合成効率!$L$14,$O71&gt;=相対合成効率!$I$15,相対合成効率!$L$15,$O71&gt;=相対合成効率!$I$16,相対合成効率!$L$16,TRUE,相対合成効率!$L$17))</f>
        <v/>
      </c>
      <c r="Q71" s="224" t="str">
        <f>IF($O71="","",IF($O71&lt;=発電計画!$F$28,0,9.8*$E71*$L71*$P71))</f>
        <v/>
      </c>
      <c r="R71" s="224" t="str">
        <f t="shared" si="11"/>
        <v/>
      </c>
      <c r="S71" s="207" t="str">
        <f>IF(D71="","",(D71*B71+SUM($D72:D$393))/(D71*365))</f>
        <v/>
      </c>
      <c r="T71" s="208"/>
    </row>
    <row r="72" spans="2:20">
      <c r="B72" s="80">
        <v>44</v>
      </c>
      <c r="C72" s="189" t="str">
        <f>流量データ!$R54</f>
        <v/>
      </c>
      <c r="D72" s="189" t="str">
        <f>IF(AND($C72="",発電計画!$F$33=""),"",MAX(0,$C72-発電計画!$F$33))</f>
        <v/>
      </c>
      <c r="E72" s="189" t="str">
        <f>IF($D72="","",IF(発電計画!$F$19&gt;$D72,$D72,発電計画!$F$19))</f>
        <v/>
      </c>
      <c r="F72" s="27" t="str">
        <f>IF(発電計画!$F$30="","",ROUND((発電計画!$F$30*((E72/発電計画!$F$19)^2)/1000),3))</f>
        <v/>
      </c>
      <c r="G72" s="28">
        <f t="shared" si="12"/>
        <v>0.05</v>
      </c>
      <c r="H72" s="27" t="str">
        <f>IF(発電計画!$F$31="","",ROUND((発電計画!$F$31*((E72/発電計画!$F$19)^2)/200),3))</f>
        <v/>
      </c>
      <c r="I72" s="27" t="str">
        <f>IF(発電計画!$F$32="","",ROUND((発電計画!$F$32*((E72/発電計画!$F$19)^2)/1000),3))</f>
        <v/>
      </c>
      <c r="J72" s="28">
        <f t="shared" si="13"/>
        <v>0.5</v>
      </c>
      <c r="K72" s="27">
        <f t="shared" si="10"/>
        <v>0.55000000000000004</v>
      </c>
      <c r="L72" s="27">
        <f>発電計画!$F$15-$K$29</f>
        <v>-0.55000000000000004</v>
      </c>
      <c r="M72" s="27" t="str">
        <f>IF(発電計画!$F$19="","",9.8*発電計画!$F$19*$L72)</f>
        <v/>
      </c>
      <c r="N72" s="27" t="str">
        <f>IF(発電計画!$F$20="","",9.8*発電計画!$F$20*$L72)</f>
        <v/>
      </c>
      <c r="O72" s="206" t="str">
        <f>IF(AND($E72="",発電計画!$F$19=""),"",$E72/発電計画!$F$19)</f>
        <v/>
      </c>
      <c r="P72" s="331" t="str" cm="1">
        <f t="array" ref="P72">IF($O72="","",発電計画!$F$27*_xlfn.IFS($O72&gt;=相対合成効率!$I$14,相対合成効率!$L$14,$O72&gt;=相対合成効率!$I$15,相対合成効率!$L$15,$O72&gt;=相対合成効率!$I$16,相対合成効率!$L$16,TRUE,相対合成効率!$L$17))</f>
        <v/>
      </c>
      <c r="Q72" s="224" t="str">
        <f>IF($O72="","",IF($O72&lt;=発電計画!$F$28,0,9.8*$E72*$L72*$P72))</f>
        <v/>
      </c>
      <c r="R72" s="224" t="str">
        <f t="shared" si="11"/>
        <v/>
      </c>
      <c r="S72" s="207" t="str">
        <f>IF(D72="","",(D72*B72+SUM($D73:D$393))/(D72*365))</f>
        <v/>
      </c>
      <c r="T72" s="208"/>
    </row>
    <row r="73" spans="2:20">
      <c r="B73" s="80">
        <v>45</v>
      </c>
      <c r="C73" s="189" t="str">
        <f>流量データ!$R55</f>
        <v/>
      </c>
      <c r="D73" s="189" t="str">
        <f>IF(AND($C73="",発電計画!$F$33=""),"",MAX(0,$C73-発電計画!$F$33))</f>
        <v/>
      </c>
      <c r="E73" s="189" t="str">
        <f>IF($D73="","",IF(発電計画!$F$19&gt;$D73,$D73,発電計画!$F$19))</f>
        <v/>
      </c>
      <c r="F73" s="27" t="str">
        <f>IF(発電計画!$F$30="","",ROUND((発電計画!$F$30*((E73/発電計画!$F$19)^2)/1000),3))</f>
        <v/>
      </c>
      <c r="G73" s="28">
        <f t="shared" si="12"/>
        <v>0.05</v>
      </c>
      <c r="H73" s="27" t="str">
        <f>IF(発電計画!$F$31="","",ROUND((発電計画!$F$31*((E73/発電計画!$F$19)^2)/200),3))</f>
        <v/>
      </c>
      <c r="I73" s="27" t="str">
        <f>IF(発電計画!$F$32="","",ROUND((発電計画!$F$32*((E73/発電計画!$F$19)^2)/1000),3))</f>
        <v/>
      </c>
      <c r="J73" s="28">
        <f t="shared" si="13"/>
        <v>0.5</v>
      </c>
      <c r="K73" s="27">
        <f t="shared" si="10"/>
        <v>0.55000000000000004</v>
      </c>
      <c r="L73" s="27">
        <f>発電計画!$F$15-$K$29</f>
        <v>-0.55000000000000004</v>
      </c>
      <c r="M73" s="27" t="str">
        <f>IF(発電計画!$F$19="","",9.8*発電計画!$F$19*$L73)</f>
        <v/>
      </c>
      <c r="N73" s="27" t="str">
        <f>IF(発電計画!$F$20="","",9.8*発電計画!$F$20*$L73)</f>
        <v/>
      </c>
      <c r="O73" s="206" t="str">
        <f>IF(AND($E73="",発電計画!$F$19=""),"",$E73/発電計画!$F$19)</f>
        <v/>
      </c>
      <c r="P73" s="331" t="str" cm="1">
        <f t="array" ref="P73">IF($O73="","",発電計画!$F$27*_xlfn.IFS($O73&gt;=相対合成効率!$I$14,相対合成効率!$L$14,$O73&gt;=相対合成効率!$I$15,相対合成効率!$L$15,$O73&gt;=相対合成効率!$I$16,相対合成効率!$L$16,TRUE,相対合成効率!$L$17))</f>
        <v/>
      </c>
      <c r="Q73" s="224" t="str">
        <f>IF($O73="","",IF($O73&lt;=発電計画!$F$28,0,9.8*$E73*$L73*$P73))</f>
        <v/>
      </c>
      <c r="R73" s="224" t="str">
        <f t="shared" si="11"/>
        <v/>
      </c>
      <c r="S73" s="207" t="str">
        <f>IF(D73="","",(D73*B73+SUM($D74:D$393))/(D73*365))</f>
        <v/>
      </c>
      <c r="T73" s="208"/>
    </row>
    <row r="74" spans="2:20">
      <c r="B74" s="80">
        <v>46</v>
      </c>
      <c r="C74" s="189" t="str">
        <f>流量データ!$R56</f>
        <v/>
      </c>
      <c r="D74" s="189" t="str">
        <f>IF(AND($C74="",発電計画!$F$33=""),"",MAX(0,$C74-発電計画!$F$33))</f>
        <v/>
      </c>
      <c r="E74" s="189" t="str">
        <f>IF($D74="","",IF(発電計画!$F$19&gt;$D74,$D74,発電計画!$F$19))</f>
        <v/>
      </c>
      <c r="F74" s="27" t="str">
        <f>IF(発電計画!$F$30="","",ROUND((発電計画!$F$30*((E74/発電計画!$F$19)^2)/1000),3))</f>
        <v/>
      </c>
      <c r="G74" s="28">
        <f t="shared" si="12"/>
        <v>0.05</v>
      </c>
      <c r="H74" s="27" t="str">
        <f>IF(発電計画!$F$31="","",ROUND((発電計画!$F$31*((E74/発電計画!$F$19)^2)/200),3))</f>
        <v/>
      </c>
      <c r="I74" s="27" t="str">
        <f>IF(発電計画!$F$32="","",ROUND((発電計画!$F$32*((E74/発電計画!$F$19)^2)/1000),3))</f>
        <v/>
      </c>
      <c r="J74" s="28">
        <f t="shared" si="13"/>
        <v>0.5</v>
      </c>
      <c r="K74" s="27">
        <f t="shared" si="10"/>
        <v>0.55000000000000004</v>
      </c>
      <c r="L74" s="27">
        <f>発電計画!$F$15-$K$29</f>
        <v>-0.55000000000000004</v>
      </c>
      <c r="M74" s="27" t="str">
        <f>IF(発電計画!$F$19="","",9.8*発電計画!$F$19*$L74)</f>
        <v/>
      </c>
      <c r="N74" s="27" t="str">
        <f>IF(発電計画!$F$20="","",9.8*発電計画!$F$20*$L74)</f>
        <v/>
      </c>
      <c r="O74" s="206" t="str">
        <f>IF(AND($E74="",発電計画!$F$19=""),"",$E74/発電計画!$F$19)</f>
        <v/>
      </c>
      <c r="P74" s="331" t="str" cm="1">
        <f t="array" ref="P74">IF($O74="","",発電計画!$F$27*_xlfn.IFS($O74&gt;=相対合成効率!$I$14,相対合成効率!$L$14,$O74&gt;=相対合成効率!$I$15,相対合成効率!$L$15,$O74&gt;=相対合成効率!$I$16,相対合成効率!$L$16,TRUE,相対合成効率!$L$17))</f>
        <v/>
      </c>
      <c r="Q74" s="224" t="str">
        <f>IF($O74="","",IF($O74&lt;=発電計画!$F$28,0,9.8*$E74*$L74*$P74))</f>
        <v/>
      </c>
      <c r="R74" s="224" t="str">
        <f t="shared" si="11"/>
        <v/>
      </c>
      <c r="S74" s="207" t="str">
        <f>IF(D74="","",(D74*B74+SUM($D75:D$393))/(D74*365))</f>
        <v/>
      </c>
      <c r="T74" s="208"/>
    </row>
    <row r="75" spans="2:20">
      <c r="B75" s="80">
        <v>47</v>
      </c>
      <c r="C75" s="189" t="str">
        <f>流量データ!$R57</f>
        <v/>
      </c>
      <c r="D75" s="189" t="str">
        <f>IF(AND($C75="",発電計画!$F$33=""),"",MAX(0,$C75-発電計画!$F$33))</f>
        <v/>
      </c>
      <c r="E75" s="189" t="str">
        <f>IF($D75="","",IF(発電計画!$F$19&gt;$D75,$D75,発電計画!$F$19))</f>
        <v/>
      </c>
      <c r="F75" s="27" t="str">
        <f>IF(発電計画!$F$30="","",ROUND((発電計画!$F$30*((E75/発電計画!$F$19)^2)/1000),3))</f>
        <v/>
      </c>
      <c r="G75" s="28">
        <f t="shared" si="12"/>
        <v>0.05</v>
      </c>
      <c r="H75" s="27" t="str">
        <f>IF(発電計画!$F$31="","",ROUND((発電計画!$F$31*((E75/発電計画!$F$19)^2)/200),3))</f>
        <v/>
      </c>
      <c r="I75" s="27" t="str">
        <f>IF(発電計画!$F$32="","",ROUND((発電計画!$F$32*((E75/発電計画!$F$19)^2)/1000),3))</f>
        <v/>
      </c>
      <c r="J75" s="28">
        <f t="shared" si="13"/>
        <v>0.5</v>
      </c>
      <c r="K75" s="27">
        <f t="shared" si="10"/>
        <v>0.55000000000000004</v>
      </c>
      <c r="L75" s="27">
        <f>発電計画!$F$15-$K$29</f>
        <v>-0.55000000000000004</v>
      </c>
      <c r="M75" s="27" t="str">
        <f>IF(発電計画!$F$19="","",9.8*発電計画!$F$19*$L75)</f>
        <v/>
      </c>
      <c r="N75" s="27" t="str">
        <f>IF(発電計画!$F$20="","",9.8*発電計画!$F$20*$L75)</f>
        <v/>
      </c>
      <c r="O75" s="206" t="str">
        <f>IF(AND($E75="",発電計画!$F$19=""),"",$E75/発電計画!$F$19)</f>
        <v/>
      </c>
      <c r="P75" s="331" t="str" cm="1">
        <f t="array" ref="P75">IF($O75="","",発電計画!$F$27*_xlfn.IFS($O75&gt;=相対合成効率!$I$14,相対合成効率!$L$14,$O75&gt;=相対合成効率!$I$15,相対合成効率!$L$15,$O75&gt;=相対合成効率!$I$16,相対合成効率!$L$16,TRUE,相対合成効率!$L$17))</f>
        <v/>
      </c>
      <c r="Q75" s="224" t="str">
        <f>IF($O75="","",IF($O75&lt;=発電計画!$F$28,0,9.8*$E75*$L75*$P75))</f>
        <v/>
      </c>
      <c r="R75" s="224" t="str">
        <f t="shared" si="11"/>
        <v/>
      </c>
      <c r="S75" s="207" t="str">
        <f>IF(D75="","",(D75*B75+SUM($D76:D$393))/(D75*365))</f>
        <v/>
      </c>
      <c r="T75" s="208"/>
    </row>
    <row r="76" spans="2:20">
      <c r="B76" s="80">
        <v>48</v>
      </c>
      <c r="C76" s="189" t="str">
        <f>流量データ!$R58</f>
        <v/>
      </c>
      <c r="D76" s="189" t="str">
        <f>IF(AND($C76="",発電計画!$F$33=""),"",MAX(0,$C76-発電計画!$F$33))</f>
        <v/>
      </c>
      <c r="E76" s="189" t="str">
        <f>IF($D76="","",IF(発電計画!$F$19&gt;$D76,$D76,発電計画!$F$19))</f>
        <v/>
      </c>
      <c r="F76" s="27" t="str">
        <f>IF(発電計画!$F$30="","",ROUND((発電計画!$F$30*((E76/発電計画!$F$19)^2)/1000),3))</f>
        <v/>
      </c>
      <c r="G76" s="28">
        <f t="shared" si="12"/>
        <v>0.05</v>
      </c>
      <c r="H76" s="27" t="str">
        <f>IF(発電計画!$F$31="","",ROUND((発電計画!$F$31*((E76/発電計画!$F$19)^2)/200),3))</f>
        <v/>
      </c>
      <c r="I76" s="27" t="str">
        <f>IF(発電計画!$F$32="","",ROUND((発電計画!$F$32*((E76/発電計画!$F$19)^2)/1000),3))</f>
        <v/>
      </c>
      <c r="J76" s="28">
        <f t="shared" si="13"/>
        <v>0.5</v>
      </c>
      <c r="K76" s="27">
        <f t="shared" si="10"/>
        <v>0.55000000000000004</v>
      </c>
      <c r="L76" s="27">
        <f>発電計画!$F$15-$K$29</f>
        <v>-0.55000000000000004</v>
      </c>
      <c r="M76" s="27" t="str">
        <f>IF(発電計画!$F$19="","",9.8*発電計画!$F$19*$L76)</f>
        <v/>
      </c>
      <c r="N76" s="27" t="str">
        <f>IF(発電計画!$F$20="","",9.8*発電計画!$F$20*$L76)</f>
        <v/>
      </c>
      <c r="O76" s="206" t="str">
        <f>IF(AND($E76="",発電計画!$F$19=""),"",$E76/発電計画!$F$19)</f>
        <v/>
      </c>
      <c r="P76" s="331" t="str" cm="1">
        <f t="array" ref="P76">IF($O76="","",発電計画!$F$27*_xlfn.IFS($O76&gt;=相対合成効率!$I$14,相対合成効率!$L$14,$O76&gt;=相対合成効率!$I$15,相対合成効率!$L$15,$O76&gt;=相対合成効率!$I$16,相対合成効率!$L$16,TRUE,相対合成効率!$L$17))</f>
        <v/>
      </c>
      <c r="Q76" s="224" t="str">
        <f>IF($O76="","",IF($O76&lt;=発電計画!$F$28,0,9.8*$E76*$L76*$P76))</f>
        <v/>
      </c>
      <c r="R76" s="224" t="str">
        <f t="shared" si="11"/>
        <v/>
      </c>
      <c r="S76" s="207" t="str">
        <f>IF(D76="","",(D76*B76+SUM($D77:D$393))/(D76*365))</f>
        <v/>
      </c>
      <c r="T76" s="208"/>
    </row>
    <row r="77" spans="2:20">
      <c r="B77" s="80">
        <v>49</v>
      </c>
      <c r="C77" s="189" t="str">
        <f>流量データ!$R59</f>
        <v/>
      </c>
      <c r="D77" s="189" t="str">
        <f>IF(AND($C77="",発電計画!$F$33=""),"",MAX(0,$C77-発電計画!$F$33))</f>
        <v/>
      </c>
      <c r="E77" s="189" t="str">
        <f>IF($D77="","",IF(発電計画!$F$19&gt;$D77,$D77,発電計画!$F$19))</f>
        <v/>
      </c>
      <c r="F77" s="27" t="str">
        <f>IF(発電計画!$F$30="","",ROUND((発電計画!$F$30*((E77/発電計画!$F$19)^2)/1000),3))</f>
        <v/>
      </c>
      <c r="G77" s="28">
        <f t="shared" si="12"/>
        <v>0.05</v>
      </c>
      <c r="H77" s="27" t="str">
        <f>IF(発電計画!$F$31="","",ROUND((発電計画!$F$31*((E77/発電計画!$F$19)^2)/200),3))</f>
        <v/>
      </c>
      <c r="I77" s="27" t="str">
        <f>IF(発電計画!$F$32="","",ROUND((発電計画!$F$32*((E77/発電計画!$F$19)^2)/1000),3))</f>
        <v/>
      </c>
      <c r="J77" s="28">
        <f t="shared" si="13"/>
        <v>0.5</v>
      </c>
      <c r="K77" s="27">
        <f t="shared" si="10"/>
        <v>0.55000000000000004</v>
      </c>
      <c r="L77" s="27">
        <f>発電計画!$F$15-$K$29</f>
        <v>-0.55000000000000004</v>
      </c>
      <c r="M77" s="27" t="str">
        <f>IF(発電計画!$F$19="","",9.8*発電計画!$F$19*$L77)</f>
        <v/>
      </c>
      <c r="N77" s="27" t="str">
        <f>IF(発電計画!$F$20="","",9.8*発電計画!$F$20*$L77)</f>
        <v/>
      </c>
      <c r="O77" s="206" t="str">
        <f>IF(AND($E77="",発電計画!$F$19=""),"",$E77/発電計画!$F$19)</f>
        <v/>
      </c>
      <c r="P77" s="331" t="str" cm="1">
        <f t="array" ref="P77">IF($O77="","",発電計画!$F$27*_xlfn.IFS($O77&gt;=相対合成効率!$I$14,相対合成効率!$L$14,$O77&gt;=相対合成効率!$I$15,相対合成効率!$L$15,$O77&gt;=相対合成効率!$I$16,相対合成効率!$L$16,TRUE,相対合成効率!$L$17))</f>
        <v/>
      </c>
      <c r="Q77" s="224" t="str">
        <f>IF($O77="","",IF($O77&lt;=発電計画!$F$28,0,9.8*$E77*$L77*$P77))</f>
        <v/>
      </c>
      <c r="R77" s="224" t="str">
        <f t="shared" si="11"/>
        <v/>
      </c>
      <c r="S77" s="207" t="str">
        <f>IF(D77="","",(D77*B77+SUM($D78:D$393))/(D77*365))</f>
        <v/>
      </c>
      <c r="T77" s="208"/>
    </row>
    <row r="78" spans="2:20">
      <c r="B78" s="80">
        <v>50</v>
      </c>
      <c r="C78" s="189" t="str">
        <f>流量データ!$R60</f>
        <v/>
      </c>
      <c r="D78" s="189" t="str">
        <f>IF(AND($C78="",発電計画!$F$33=""),"",MAX(0,$C78-発電計画!$F$33))</f>
        <v/>
      </c>
      <c r="E78" s="189" t="str">
        <f>IF($D78="","",IF(発電計画!$F$19&gt;$D78,$D78,発電計画!$F$19))</f>
        <v/>
      </c>
      <c r="F78" s="27" t="str">
        <f>IF(発電計画!$F$30="","",ROUND((発電計画!$F$30*((E78/発電計画!$F$19)^2)/1000),3))</f>
        <v/>
      </c>
      <c r="G78" s="28">
        <f t="shared" si="12"/>
        <v>0.05</v>
      </c>
      <c r="H78" s="27" t="str">
        <f>IF(発電計画!$F$31="","",ROUND((発電計画!$F$31*((E78/発電計画!$F$19)^2)/200),3))</f>
        <v/>
      </c>
      <c r="I78" s="27" t="str">
        <f>IF(発電計画!$F$32="","",ROUND((発電計画!$F$32*((E78/発電計画!$F$19)^2)/1000),3))</f>
        <v/>
      </c>
      <c r="J78" s="28">
        <f t="shared" si="13"/>
        <v>0.5</v>
      </c>
      <c r="K78" s="27">
        <f t="shared" si="10"/>
        <v>0.55000000000000004</v>
      </c>
      <c r="L78" s="27">
        <f>発電計画!$F$15-$K$29</f>
        <v>-0.55000000000000004</v>
      </c>
      <c r="M78" s="27" t="str">
        <f>IF(発電計画!$F$19="","",9.8*発電計画!$F$19*$L78)</f>
        <v/>
      </c>
      <c r="N78" s="27" t="str">
        <f>IF(発電計画!$F$20="","",9.8*発電計画!$F$20*$L78)</f>
        <v/>
      </c>
      <c r="O78" s="206" t="str">
        <f>IF(AND($E78="",発電計画!$F$19=""),"",$E78/発電計画!$F$19)</f>
        <v/>
      </c>
      <c r="P78" s="331" t="str" cm="1">
        <f t="array" ref="P78">IF($O78="","",発電計画!$F$27*_xlfn.IFS($O78&gt;=相対合成効率!$I$14,相対合成効率!$L$14,$O78&gt;=相対合成効率!$I$15,相対合成効率!$L$15,$O78&gt;=相対合成効率!$I$16,相対合成効率!$L$16,TRUE,相対合成効率!$L$17))</f>
        <v/>
      </c>
      <c r="Q78" s="224" t="str">
        <f>IF($O78="","",IF($O78&lt;=発電計画!$F$28,0,9.8*$E78*$L78*$P78))</f>
        <v/>
      </c>
      <c r="R78" s="224" t="str">
        <f t="shared" si="11"/>
        <v/>
      </c>
      <c r="S78" s="207" t="str">
        <f>IF(D78="","",(D78*B78+SUM($D79:D$393))/(D78*365))</f>
        <v/>
      </c>
      <c r="T78" s="208"/>
    </row>
    <row r="79" spans="2:20">
      <c r="B79" s="80">
        <v>51</v>
      </c>
      <c r="C79" s="189" t="str">
        <f>流量データ!$R61</f>
        <v/>
      </c>
      <c r="D79" s="189" t="str">
        <f>IF(AND($C79="",発電計画!$F$33=""),"",MAX(0,$C79-発電計画!$F$33))</f>
        <v/>
      </c>
      <c r="E79" s="189" t="str">
        <f>IF($D79="","",IF(発電計画!$F$19&gt;$D79,$D79,発電計画!$F$19))</f>
        <v/>
      </c>
      <c r="F79" s="27" t="str">
        <f>IF(発電計画!$F$30="","",ROUND((発電計画!$F$30*((E79/発電計画!$F$19)^2)/1000),3))</f>
        <v/>
      </c>
      <c r="G79" s="28">
        <f t="shared" si="12"/>
        <v>0.05</v>
      </c>
      <c r="H79" s="27" t="str">
        <f>IF(発電計画!$F$31="","",ROUND((発電計画!$F$31*((E79/発電計画!$F$19)^2)/200),3))</f>
        <v/>
      </c>
      <c r="I79" s="27" t="str">
        <f>IF(発電計画!$F$32="","",ROUND((発電計画!$F$32*((E79/発電計画!$F$19)^2)/1000),3))</f>
        <v/>
      </c>
      <c r="J79" s="28">
        <f t="shared" si="13"/>
        <v>0.5</v>
      </c>
      <c r="K79" s="27">
        <f t="shared" si="10"/>
        <v>0.55000000000000004</v>
      </c>
      <c r="L79" s="27">
        <f>発電計画!$F$15-$K$29</f>
        <v>-0.55000000000000004</v>
      </c>
      <c r="M79" s="27" t="str">
        <f>IF(発電計画!$F$19="","",9.8*発電計画!$F$19*$L79)</f>
        <v/>
      </c>
      <c r="N79" s="27" t="str">
        <f>IF(発電計画!$F$20="","",9.8*発電計画!$F$20*$L79)</f>
        <v/>
      </c>
      <c r="O79" s="206" t="str">
        <f>IF(AND($E79="",発電計画!$F$19=""),"",$E79/発電計画!$F$19)</f>
        <v/>
      </c>
      <c r="P79" s="331" t="str" cm="1">
        <f t="array" ref="P79">IF($O79="","",発電計画!$F$27*_xlfn.IFS($O79&gt;=相対合成効率!$I$14,相対合成効率!$L$14,$O79&gt;=相対合成効率!$I$15,相対合成効率!$L$15,$O79&gt;=相対合成効率!$I$16,相対合成効率!$L$16,TRUE,相対合成効率!$L$17))</f>
        <v/>
      </c>
      <c r="Q79" s="224" t="str">
        <f>IF($O79="","",IF($O79&lt;=発電計画!$F$28,0,9.8*$E79*$L79*$P79))</f>
        <v/>
      </c>
      <c r="R79" s="224" t="str">
        <f t="shared" si="11"/>
        <v/>
      </c>
      <c r="S79" s="207" t="str">
        <f>IF(D79="","",(D79*B79+SUM($D80:D$393))/(D79*365))</f>
        <v/>
      </c>
      <c r="T79" s="208"/>
    </row>
    <row r="80" spans="2:20">
      <c r="B80" s="80">
        <v>52</v>
      </c>
      <c r="C80" s="189" t="str">
        <f>流量データ!$R62</f>
        <v/>
      </c>
      <c r="D80" s="189" t="str">
        <f>IF(AND($C80="",発電計画!$F$33=""),"",MAX(0,$C80-発電計画!$F$33))</f>
        <v/>
      </c>
      <c r="E80" s="189" t="str">
        <f>IF($D80="","",IF(発電計画!$F$19&gt;$D80,$D80,発電計画!$F$19))</f>
        <v/>
      </c>
      <c r="F80" s="27" t="str">
        <f>IF(発電計画!$F$30="","",ROUND((発電計画!$F$30*((E80/発電計画!$F$19)^2)/1000),3))</f>
        <v/>
      </c>
      <c r="G80" s="28">
        <f t="shared" si="12"/>
        <v>0.05</v>
      </c>
      <c r="H80" s="27" t="str">
        <f>IF(発電計画!$F$31="","",ROUND((発電計画!$F$31*((E80/発電計画!$F$19)^2)/200),3))</f>
        <v/>
      </c>
      <c r="I80" s="27" t="str">
        <f>IF(発電計画!$F$32="","",ROUND((発電計画!$F$32*((E80/発電計画!$F$19)^2)/1000),3))</f>
        <v/>
      </c>
      <c r="J80" s="28">
        <f t="shared" si="13"/>
        <v>0.5</v>
      </c>
      <c r="K80" s="27">
        <f t="shared" si="10"/>
        <v>0.55000000000000004</v>
      </c>
      <c r="L80" s="27">
        <f>発電計画!$F$15-$K$29</f>
        <v>-0.55000000000000004</v>
      </c>
      <c r="M80" s="27" t="str">
        <f>IF(発電計画!$F$19="","",9.8*発電計画!$F$19*$L80)</f>
        <v/>
      </c>
      <c r="N80" s="27" t="str">
        <f>IF(発電計画!$F$20="","",9.8*発電計画!$F$20*$L80)</f>
        <v/>
      </c>
      <c r="O80" s="206" t="str">
        <f>IF(AND($E80="",発電計画!$F$19=""),"",$E80/発電計画!$F$19)</f>
        <v/>
      </c>
      <c r="P80" s="331" t="str" cm="1">
        <f t="array" ref="P80">IF($O80="","",発電計画!$F$27*_xlfn.IFS($O80&gt;=相対合成効率!$I$14,相対合成効率!$L$14,$O80&gt;=相対合成効率!$I$15,相対合成効率!$L$15,$O80&gt;=相対合成効率!$I$16,相対合成効率!$L$16,TRUE,相対合成効率!$L$17))</f>
        <v/>
      </c>
      <c r="Q80" s="224" t="str">
        <f>IF($O80="","",IF($O80&lt;=発電計画!$F$28,0,9.8*$E80*$L80*$P80))</f>
        <v/>
      </c>
      <c r="R80" s="224" t="str">
        <f t="shared" si="11"/>
        <v/>
      </c>
      <c r="S80" s="207" t="str">
        <f>IF(D80="","",(D80*B80+SUM($D81:D$393))/(D80*365))</f>
        <v/>
      </c>
      <c r="T80" s="208"/>
    </row>
    <row r="81" spans="2:20">
      <c r="B81" s="80">
        <v>53</v>
      </c>
      <c r="C81" s="189" t="str">
        <f>流量データ!$R63</f>
        <v/>
      </c>
      <c r="D81" s="189" t="str">
        <f>IF(AND($C81="",発電計画!$F$33=""),"",MAX(0,$C81-発電計画!$F$33))</f>
        <v/>
      </c>
      <c r="E81" s="189" t="str">
        <f>IF($D81="","",IF(発電計画!$F$19&gt;$D81,$D81,発電計画!$F$19))</f>
        <v/>
      </c>
      <c r="F81" s="27" t="str">
        <f>IF(発電計画!$F$30="","",ROUND((発電計画!$F$30*((E81/発電計画!$F$19)^2)/1000),3))</f>
        <v/>
      </c>
      <c r="G81" s="28">
        <f t="shared" si="12"/>
        <v>0.05</v>
      </c>
      <c r="H81" s="27" t="str">
        <f>IF(発電計画!$F$31="","",ROUND((発電計画!$F$31*((E81/発電計画!$F$19)^2)/200),3))</f>
        <v/>
      </c>
      <c r="I81" s="27" t="str">
        <f>IF(発電計画!$F$32="","",ROUND((発電計画!$F$32*((E81/発電計画!$F$19)^2)/1000),3))</f>
        <v/>
      </c>
      <c r="J81" s="28">
        <f t="shared" si="13"/>
        <v>0.5</v>
      </c>
      <c r="K81" s="27">
        <f t="shared" si="10"/>
        <v>0.55000000000000004</v>
      </c>
      <c r="L81" s="27">
        <f>発電計画!$F$15-$K$29</f>
        <v>-0.55000000000000004</v>
      </c>
      <c r="M81" s="27" t="str">
        <f>IF(発電計画!$F$19="","",9.8*発電計画!$F$19*$L81)</f>
        <v/>
      </c>
      <c r="N81" s="27" t="str">
        <f>IF(発電計画!$F$20="","",9.8*発電計画!$F$20*$L81)</f>
        <v/>
      </c>
      <c r="O81" s="206" t="str">
        <f>IF(AND($E81="",発電計画!$F$19=""),"",$E81/発電計画!$F$19)</f>
        <v/>
      </c>
      <c r="P81" s="331" t="str" cm="1">
        <f t="array" ref="P81">IF($O81="","",発電計画!$F$27*_xlfn.IFS($O81&gt;=相対合成効率!$I$14,相対合成効率!$L$14,$O81&gt;=相対合成効率!$I$15,相対合成効率!$L$15,$O81&gt;=相対合成効率!$I$16,相対合成効率!$L$16,TRUE,相対合成効率!$L$17))</f>
        <v/>
      </c>
      <c r="Q81" s="224" t="str">
        <f>IF($O81="","",IF($O81&lt;=発電計画!$F$28,0,9.8*$E81*$L81*$P81))</f>
        <v/>
      </c>
      <c r="R81" s="224" t="str">
        <f t="shared" si="11"/>
        <v/>
      </c>
      <c r="S81" s="207" t="str">
        <f>IF(D81="","",(D81*B81+SUM($D82:D$393))/(D81*365))</f>
        <v/>
      </c>
      <c r="T81" s="208"/>
    </row>
    <row r="82" spans="2:20">
      <c r="B82" s="80">
        <v>54</v>
      </c>
      <c r="C82" s="189" t="str">
        <f>流量データ!$R64</f>
        <v/>
      </c>
      <c r="D82" s="189" t="str">
        <f>IF(AND($C82="",発電計画!$F$33=""),"",MAX(0,$C82-発電計画!$F$33))</f>
        <v/>
      </c>
      <c r="E82" s="189" t="str">
        <f>IF($D82="","",IF(発電計画!$F$19&gt;$D82,$D82,発電計画!$F$19))</f>
        <v/>
      </c>
      <c r="F82" s="27" t="str">
        <f>IF(発電計画!$F$30="","",ROUND((発電計画!$F$30*((E82/発電計画!$F$19)^2)/1000),3))</f>
        <v/>
      </c>
      <c r="G82" s="28">
        <f t="shared" si="12"/>
        <v>0.05</v>
      </c>
      <c r="H82" s="27" t="str">
        <f>IF(発電計画!$F$31="","",ROUND((発電計画!$F$31*((E82/発電計画!$F$19)^2)/200),3))</f>
        <v/>
      </c>
      <c r="I82" s="27" t="str">
        <f>IF(発電計画!$F$32="","",ROUND((発電計画!$F$32*((E82/発電計画!$F$19)^2)/1000),3))</f>
        <v/>
      </c>
      <c r="J82" s="28">
        <f t="shared" si="13"/>
        <v>0.5</v>
      </c>
      <c r="K82" s="27">
        <f t="shared" si="10"/>
        <v>0.55000000000000004</v>
      </c>
      <c r="L82" s="27">
        <f>発電計画!$F$15-$K$29</f>
        <v>-0.55000000000000004</v>
      </c>
      <c r="M82" s="27" t="str">
        <f>IF(発電計画!$F$19="","",9.8*発電計画!$F$19*$L82)</f>
        <v/>
      </c>
      <c r="N82" s="27" t="str">
        <f>IF(発電計画!$F$20="","",9.8*発電計画!$F$20*$L82)</f>
        <v/>
      </c>
      <c r="O82" s="206" t="str">
        <f>IF(AND($E82="",発電計画!$F$19=""),"",$E82/発電計画!$F$19)</f>
        <v/>
      </c>
      <c r="P82" s="331" t="str" cm="1">
        <f t="array" ref="P82">IF($O82="","",発電計画!$F$27*_xlfn.IFS($O82&gt;=相対合成効率!$I$14,相対合成効率!$L$14,$O82&gt;=相対合成効率!$I$15,相対合成効率!$L$15,$O82&gt;=相対合成効率!$I$16,相対合成効率!$L$16,TRUE,相対合成効率!$L$17))</f>
        <v/>
      </c>
      <c r="Q82" s="224" t="str">
        <f>IF($O82="","",IF($O82&lt;=発電計画!$F$28,0,9.8*$E82*$L82*$P82))</f>
        <v/>
      </c>
      <c r="R82" s="224" t="str">
        <f t="shared" si="11"/>
        <v/>
      </c>
      <c r="S82" s="207" t="str">
        <f>IF(D82="","",(D82*B82+SUM($D83:D$393))/(D82*365))</f>
        <v/>
      </c>
      <c r="T82" s="208"/>
    </row>
    <row r="83" spans="2:20">
      <c r="B83" s="80">
        <v>55</v>
      </c>
      <c r="C83" s="189" t="str">
        <f>流量データ!$R65</f>
        <v/>
      </c>
      <c r="D83" s="189" t="str">
        <f>IF(AND($C83="",発電計画!$F$33=""),"",MAX(0,$C83-発電計画!$F$33))</f>
        <v/>
      </c>
      <c r="E83" s="189" t="str">
        <f>IF($D83="","",IF(発電計画!$F$19&gt;$D83,$D83,発電計画!$F$19))</f>
        <v/>
      </c>
      <c r="F83" s="27" t="str">
        <f>IF(発電計画!$F$30="","",ROUND((発電計画!$F$30*((E83/発電計画!$F$19)^2)/1000),3))</f>
        <v/>
      </c>
      <c r="G83" s="28">
        <f t="shared" si="12"/>
        <v>0.05</v>
      </c>
      <c r="H83" s="27" t="str">
        <f>IF(発電計画!$F$31="","",ROUND((発電計画!$F$31*((E83/発電計画!$F$19)^2)/200),3))</f>
        <v/>
      </c>
      <c r="I83" s="27" t="str">
        <f>IF(発電計画!$F$32="","",ROUND((発電計画!$F$32*((E83/発電計画!$F$19)^2)/1000),3))</f>
        <v/>
      </c>
      <c r="J83" s="28">
        <f t="shared" si="13"/>
        <v>0.5</v>
      </c>
      <c r="K83" s="27">
        <f t="shared" si="10"/>
        <v>0.55000000000000004</v>
      </c>
      <c r="L83" s="27">
        <f>発電計画!$F$15-$K$29</f>
        <v>-0.55000000000000004</v>
      </c>
      <c r="M83" s="27" t="str">
        <f>IF(発電計画!$F$19="","",9.8*発電計画!$F$19*$L83)</f>
        <v/>
      </c>
      <c r="N83" s="27" t="str">
        <f>IF(発電計画!$F$20="","",9.8*発電計画!$F$20*$L83)</f>
        <v/>
      </c>
      <c r="O83" s="206" t="str">
        <f>IF(AND($E83="",発電計画!$F$19=""),"",$E83/発電計画!$F$19)</f>
        <v/>
      </c>
      <c r="P83" s="331" t="str" cm="1">
        <f t="array" ref="P83">IF($O83="","",発電計画!$F$27*_xlfn.IFS($O83&gt;=相対合成効率!$I$14,相対合成効率!$L$14,$O83&gt;=相対合成効率!$I$15,相対合成効率!$L$15,$O83&gt;=相対合成効率!$I$16,相対合成効率!$L$16,TRUE,相対合成効率!$L$17))</f>
        <v/>
      </c>
      <c r="Q83" s="224" t="str">
        <f>IF($O83="","",IF($O83&lt;=発電計画!$F$28,0,9.8*$E83*$L83*$P83))</f>
        <v/>
      </c>
      <c r="R83" s="224" t="str">
        <f t="shared" si="11"/>
        <v/>
      </c>
      <c r="S83" s="207" t="str">
        <f>IF(D83="","",(D83*B83+SUM($D84:D$393))/(D83*365))</f>
        <v/>
      </c>
      <c r="T83" s="208"/>
    </row>
    <row r="84" spans="2:20">
      <c r="B84" s="80">
        <v>56</v>
      </c>
      <c r="C84" s="189" t="str">
        <f>流量データ!$R66</f>
        <v/>
      </c>
      <c r="D84" s="189" t="str">
        <f>IF(AND($C84="",発電計画!$F$33=""),"",MAX(0,$C84-発電計画!$F$33))</f>
        <v/>
      </c>
      <c r="E84" s="189" t="str">
        <f>IF($D84="","",IF(発電計画!$F$19&gt;$D84,$D84,発電計画!$F$19))</f>
        <v/>
      </c>
      <c r="F84" s="27" t="str">
        <f>IF(発電計画!$F$30="","",ROUND((発電計画!$F$30*((E84/発電計画!$F$19)^2)/1000),3))</f>
        <v/>
      </c>
      <c r="G84" s="28">
        <f t="shared" si="12"/>
        <v>0.05</v>
      </c>
      <c r="H84" s="27" t="str">
        <f>IF(発電計画!$F$31="","",ROUND((発電計画!$F$31*((E84/発電計画!$F$19)^2)/200),3))</f>
        <v/>
      </c>
      <c r="I84" s="27" t="str">
        <f>IF(発電計画!$F$32="","",ROUND((発電計画!$F$32*((E84/発電計画!$F$19)^2)/1000),3))</f>
        <v/>
      </c>
      <c r="J84" s="28">
        <f t="shared" si="13"/>
        <v>0.5</v>
      </c>
      <c r="K84" s="27">
        <f t="shared" si="10"/>
        <v>0.55000000000000004</v>
      </c>
      <c r="L84" s="27">
        <f>発電計画!$F$15-$K$29</f>
        <v>-0.55000000000000004</v>
      </c>
      <c r="M84" s="27" t="str">
        <f>IF(発電計画!$F$19="","",9.8*発電計画!$F$19*$L84)</f>
        <v/>
      </c>
      <c r="N84" s="27" t="str">
        <f>IF(発電計画!$F$20="","",9.8*発電計画!$F$20*$L84)</f>
        <v/>
      </c>
      <c r="O84" s="206" t="str">
        <f>IF(AND($E84="",発電計画!$F$19=""),"",$E84/発電計画!$F$19)</f>
        <v/>
      </c>
      <c r="P84" s="331" t="str" cm="1">
        <f t="array" ref="P84">IF($O84="","",発電計画!$F$27*_xlfn.IFS($O84&gt;=相対合成効率!$I$14,相対合成効率!$L$14,$O84&gt;=相対合成効率!$I$15,相対合成効率!$L$15,$O84&gt;=相対合成効率!$I$16,相対合成効率!$L$16,TRUE,相対合成効率!$L$17))</f>
        <v/>
      </c>
      <c r="Q84" s="224" t="str">
        <f>IF($O84="","",IF($O84&lt;=発電計画!$F$28,0,9.8*$E84*$L84*$P84))</f>
        <v/>
      </c>
      <c r="R84" s="224" t="str">
        <f t="shared" si="11"/>
        <v/>
      </c>
      <c r="S84" s="207" t="str">
        <f>IF(D84="","",(D84*B84+SUM($D85:D$393))/(D84*365))</f>
        <v/>
      </c>
      <c r="T84" s="208"/>
    </row>
    <row r="85" spans="2:20">
      <c r="B85" s="80">
        <v>57</v>
      </c>
      <c r="C85" s="189" t="str">
        <f>流量データ!$R67</f>
        <v/>
      </c>
      <c r="D85" s="189" t="str">
        <f>IF(AND($C85="",発電計画!$F$33=""),"",MAX(0,$C85-発電計画!$F$33))</f>
        <v/>
      </c>
      <c r="E85" s="189" t="str">
        <f>IF($D85="","",IF(発電計画!$F$19&gt;$D85,$D85,発電計画!$F$19))</f>
        <v/>
      </c>
      <c r="F85" s="27" t="str">
        <f>IF(発電計画!$F$30="","",ROUND((発電計画!$F$30*((E85/発電計画!$F$19)^2)/1000),3))</f>
        <v/>
      </c>
      <c r="G85" s="28">
        <f t="shared" si="12"/>
        <v>0.05</v>
      </c>
      <c r="H85" s="27" t="str">
        <f>IF(発電計画!$F$31="","",ROUND((発電計画!$F$31*((E85/発電計画!$F$19)^2)/200),3))</f>
        <v/>
      </c>
      <c r="I85" s="27" t="str">
        <f>IF(発電計画!$F$32="","",ROUND((発電計画!$F$32*((E85/発電計画!$F$19)^2)/1000),3))</f>
        <v/>
      </c>
      <c r="J85" s="28">
        <f t="shared" si="13"/>
        <v>0.5</v>
      </c>
      <c r="K85" s="27">
        <f t="shared" si="10"/>
        <v>0.55000000000000004</v>
      </c>
      <c r="L85" s="27">
        <f>発電計画!$F$15-$K$29</f>
        <v>-0.55000000000000004</v>
      </c>
      <c r="M85" s="27" t="str">
        <f>IF(発電計画!$F$19="","",9.8*発電計画!$F$19*$L85)</f>
        <v/>
      </c>
      <c r="N85" s="27" t="str">
        <f>IF(発電計画!$F$20="","",9.8*発電計画!$F$20*$L85)</f>
        <v/>
      </c>
      <c r="O85" s="206" t="str">
        <f>IF(AND($E85="",発電計画!$F$19=""),"",$E85/発電計画!$F$19)</f>
        <v/>
      </c>
      <c r="P85" s="331" t="str" cm="1">
        <f t="array" ref="P85">IF($O85="","",発電計画!$F$27*_xlfn.IFS($O85&gt;=相対合成効率!$I$14,相対合成効率!$L$14,$O85&gt;=相対合成効率!$I$15,相対合成効率!$L$15,$O85&gt;=相対合成効率!$I$16,相対合成効率!$L$16,TRUE,相対合成効率!$L$17))</f>
        <v/>
      </c>
      <c r="Q85" s="224" t="str">
        <f>IF($O85="","",IF($O85&lt;=発電計画!$F$28,0,9.8*$E85*$L85*$P85))</f>
        <v/>
      </c>
      <c r="R85" s="224" t="str">
        <f t="shared" si="11"/>
        <v/>
      </c>
      <c r="S85" s="207" t="str">
        <f>IF(D85="","",(D85*B85+SUM($D86:D$393))/(D85*365))</f>
        <v/>
      </c>
      <c r="T85" s="208"/>
    </row>
    <row r="86" spans="2:20">
      <c r="B86" s="80">
        <v>58</v>
      </c>
      <c r="C86" s="189" t="str">
        <f>流量データ!$R68</f>
        <v/>
      </c>
      <c r="D86" s="189" t="str">
        <f>IF(AND($C86="",発電計画!$F$33=""),"",MAX(0,$C86-発電計画!$F$33))</f>
        <v/>
      </c>
      <c r="E86" s="189" t="str">
        <f>IF($D86="","",IF(発電計画!$F$19&gt;$D86,$D86,発電計画!$F$19))</f>
        <v/>
      </c>
      <c r="F86" s="27" t="str">
        <f>IF(発電計画!$F$30="","",ROUND((発電計画!$F$30*((E86/発電計画!$F$19)^2)/1000),3))</f>
        <v/>
      </c>
      <c r="G86" s="28">
        <f t="shared" si="12"/>
        <v>0.05</v>
      </c>
      <c r="H86" s="27" t="str">
        <f>IF(発電計画!$F$31="","",ROUND((発電計画!$F$31*((E86/発電計画!$F$19)^2)/200),3))</f>
        <v/>
      </c>
      <c r="I86" s="27" t="str">
        <f>IF(発電計画!$F$32="","",ROUND((発電計画!$F$32*((E86/発電計画!$F$19)^2)/1000),3))</f>
        <v/>
      </c>
      <c r="J86" s="28">
        <f t="shared" si="13"/>
        <v>0.5</v>
      </c>
      <c r="K86" s="27">
        <f t="shared" si="10"/>
        <v>0.55000000000000004</v>
      </c>
      <c r="L86" s="27">
        <f>発電計画!$F$15-$K$29</f>
        <v>-0.55000000000000004</v>
      </c>
      <c r="M86" s="27" t="str">
        <f>IF(発電計画!$F$19="","",9.8*発電計画!$F$19*$L86)</f>
        <v/>
      </c>
      <c r="N86" s="27" t="str">
        <f>IF(発電計画!$F$20="","",9.8*発電計画!$F$20*$L86)</f>
        <v/>
      </c>
      <c r="O86" s="206" t="str">
        <f>IF(AND($E86="",発電計画!$F$19=""),"",$E86/発電計画!$F$19)</f>
        <v/>
      </c>
      <c r="P86" s="331" t="str" cm="1">
        <f t="array" ref="P86">IF($O86="","",発電計画!$F$27*_xlfn.IFS($O86&gt;=相対合成効率!$I$14,相対合成効率!$L$14,$O86&gt;=相対合成効率!$I$15,相対合成効率!$L$15,$O86&gt;=相対合成効率!$I$16,相対合成効率!$L$16,TRUE,相対合成効率!$L$17))</f>
        <v/>
      </c>
      <c r="Q86" s="224" t="str">
        <f>IF($O86="","",IF($O86&lt;=発電計画!$F$28,0,9.8*$E86*$L86*$P86))</f>
        <v/>
      </c>
      <c r="R86" s="224" t="str">
        <f t="shared" si="11"/>
        <v/>
      </c>
      <c r="S86" s="207" t="str">
        <f>IF(D86="","",(D86*B86+SUM($D87:D$393))/(D86*365))</f>
        <v/>
      </c>
      <c r="T86" s="208"/>
    </row>
    <row r="87" spans="2:20">
      <c r="B87" s="80">
        <v>59</v>
      </c>
      <c r="C87" s="189" t="str">
        <f>流量データ!$R69</f>
        <v/>
      </c>
      <c r="D87" s="189" t="str">
        <f>IF(AND($C87="",発電計画!$F$33=""),"",MAX(0,$C87-発電計画!$F$33))</f>
        <v/>
      </c>
      <c r="E87" s="189" t="str">
        <f>IF($D87="","",IF(発電計画!$F$19&gt;$D87,$D87,発電計画!$F$19))</f>
        <v/>
      </c>
      <c r="F87" s="27" t="str">
        <f>IF(発電計画!$F$30="","",ROUND((発電計画!$F$30*((E87/発電計画!$F$19)^2)/1000),3))</f>
        <v/>
      </c>
      <c r="G87" s="28">
        <f t="shared" si="12"/>
        <v>0.05</v>
      </c>
      <c r="H87" s="27" t="str">
        <f>IF(発電計画!$F$31="","",ROUND((発電計画!$F$31*((E87/発電計画!$F$19)^2)/200),3))</f>
        <v/>
      </c>
      <c r="I87" s="27" t="str">
        <f>IF(発電計画!$F$32="","",ROUND((発電計画!$F$32*((E87/発電計画!$F$19)^2)/1000),3))</f>
        <v/>
      </c>
      <c r="J87" s="28">
        <f t="shared" si="13"/>
        <v>0.5</v>
      </c>
      <c r="K87" s="27">
        <f t="shared" si="10"/>
        <v>0.55000000000000004</v>
      </c>
      <c r="L87" s="27">
        <f>発電計画!$F$15-$K$29</f>
        <v>-0.55000000000000004</v>
      </c>
      <c r="M87" s="27" t="str">
        <f>IF(発電計画!$F$19="","",9.8*発電計画!$F$19*$L87)</f>
        <v/>
      </c>
      <c r="N87" s="27" t="str">
        <f>IF(発電計画!$F$20="","",9.8*発電計画!$F$20*$L87)</f>
        <v/>
      </c>
      <c r="O87" s="206" t="str">
        <f>IF(AND($E87="",発電計画!$F$19=""),"",$E87/発電計画!$F$19)</f>
        <v/>
      </c>
      <c r="P87" s="331" t="str" cm="1">
        <f t="array" ref="P87">IF($O87="","",発電計画!$F$27*_xlfn.IFS($O87&gt;=相対合成効率!$I$14,相対合成効率!$L$14,$O87&gt;=相対合成効率!$I$15,相対合成効率!$L$15,$O87&gt;=相対合成効率!$I$16,相対合成効率!$L$16,TRUE,相対合成効率!$L$17))</f>
        <v/>
      </c>
      <c r="Q87" s="224" t="str">
        <f>IF($O87="","",IF($O87&lt;=発電計画!$F$28,0,9.8*$E87*$L87*$P87))</f>
        <v/>
      </c>
      <c r="R87" s="224" t="str">
        <f t="shared" si="11"/>
        <v/>
      </c>
      <c r="S87" s="207" t="str">
        <f>IF(D87="","",(D87*B87+SUM($D88:D$393))/(D87*365))</f>
        <v/>
      </c>
      <c r="T87" s="208"/>
    </row>
    <row r="88" spans="2:20">
      <c r="B88" s="80">
        <v>60</v>
      </c>
      <c r="C88" s="189" t="str">
        <f>流量データ!$R70</f>
        <v/>
      </c>
      <c r="D88" s="189" t="str">
        <f>IF(AND($C88="",発電計画!$F$33=""),"",MAX(0,$C88-発電計画!$F$33))</f>
        <v/>
      </c>
      <c r="E88" s="189" t="str">
        <f>IF($D88="","",IF(発電計画!$F$19&gt;$D88,$D88,発電計画!$F$19))</f>
        <v/>
      </c>
      <c r="F88" s="27" t="str">
        <f>IF(発電計画!$F$30="","",ROUND((発電計画!$F$30*((E88/発電計画!$F$19)^2)/1000),3))</f>
        <v/>
      </c>
      <c r="G88" s="28">
        <f t="shared" si="12"/>
        <v>0.05</v>
      </c>
      <c r="H88" s="27" t="str">
        <f>IF(発電計画!$F$31="","",ROUND((発電計画!$F$31*((E88/発電計画!$F$19)^2)/200),3))</f>
        <v/>
      </c>
      <c r="I88" s="27" t="str">
        <f>IF(発電計画!$F$32="","",ROUND((発電計画!$F$32*((E88/発電計画!$F$19)^2)/1000),3))</f>
        <v/>
      </c>
      <c r="J88" s="28">
        <f t="shared" si="13"/>
        <v>0.5</v>
      </c>
      <c r="K88" s="27">
        <f t="shared" si="10"/>
        <v>0.55000000000000004</v>
      </c>
      <c r="L88" s="27">
        <f>発電計画!$F$15-$K$29</f>
        <v>-0.55000000000000004</v>
      </c>
      <c r="M88" s="27" t="str">
        <f>IF(発電計画!$F$19="","",9.8*発電計画!$F$19*$L88)</f>
        <v/>
      </c>
      <c r="N88" s="27" t="str">
        <f>IF(発電計画!$F$20="","",9.8*発電計画!$F$20*$L88)</f>
        <v/>
      </c>
      <c r="O88" s="206" t="str">
        <f>IF(AND($E88="",発電計画!$F$19=""),"",$E88/発電計画!$F$19)</f>
        <v/>
      </c>
      <c r="P88" s="331" t="str" cm="1">
        <f t="array" ref="P88">IF($O88="","",発電計画!$F$27*_xlfn.IFS($O88&gt;=相対合成効率!$I$14,相対合成効率!$L$14,$O88&gt;=相対合成効率!$I$15,相対合成効率!$L$15,$O88&gt;=相対合成効率!$I$16,相対合成効率!$L$16,TRUE,相対合成効率!$L$17))</f>
        <v/>
      </c>
      <c r="Q88" s="224" t="str">
        <f>IF($O88="","",IF($O88&lt;=発電計画!$F$28,0,9.8*$E88*$L88*$P88))</f>
        <v/>
      </c>
      <c r="R88" s="224" t="str">
        <f t="shared" si="11"/>
        <v/>
      </c>
      <c r="S88" s="207" t="str">
        <f>IF(D88="","",(D88*B88+SUM($D89:D$393))/(D88*365))</f>
        <v/>
      </c>
      <c r="T88" s="208"/>
    </row>
    <row r="89" spans="2:20">
      <c r="B89" s="80">
        <v>61</v>
      </c>
      <c r="C89" s="189" t="str">
        <f>流量データ!$R71</f>
        <v/>
      </c>
      <c r="D89" s="189" t="str">
        <f>IF(AND($C89="",発電計画!$F$33=""),"",MAX(0,$C89-発電計画!$F$33))</f>
        <v/>
      </c>
      <c r="E89" s="189" t="str">
        <f>IF($D89="","",IF(発電計画!$F$19&gt;$D89,$D89,発電計画!$F$19))</f>
        <v/>
      </c>
      <c r="F89" s="27" t="str">
        <f>IF(発電計画!$F$30="","",ROUND((発電計画!$F$30*((E89/発電計画!$F$19)^2)/1000),3))</f>
        <v/>
      </c>
      <c r="G89" s="28">
        <f t="shared" si="12"/>
        <v>0.05</v>
      </c>
      <c r="H89" s="27" t="str">
        <f>IF(発電計画!$F$31="","",ROUND((発電計画!$F$31*((E89/発電計画!$F$19)^2)/200),3))</f>
        <v/>
      </c>
      <c r="I89" s="27" t="str">
        <f>IF(発電計画!$F$32="","",ROUND((発電計画!$F$32*((E89/発電計画!$F$19)^2)/1000),3))</f>
        <v/>
      </c>
      <c r="J89" s="28">
        <f t="shared" si="13"/>
        <v>0.5</v>
      </c>
      <c r="K89" s="27">
        <f t="shared" si="10"/>
        <v>0.55000000000000004</v>
      </c>
      <c r="L89" s="27">
        <f>発電計画!$F$15-$K$29</f>
        <v>-0.55000000000000004</v>
      </c>
      <c r="M89" s="27" t="str">
        <f>IF(発電計画!$F$19="","",9.8*発電計画!$F$19*$L89)</f>
        <v/>
      </c>
      <c r="N89" s="27" t="str">
        <f>IF(発電計画!$F$20="","",9.8*発電計画!$F$20*$L89)</f>
        <v/>
      </c>
      <c r="O89" s="206" t="str">
        <f>IF(AND($E89="",発電計画!$F$19=""),"",$E89/発電計画!$F$19)</f>
        <v/>
      </c>
      <c r="P89" s="331" t="str" cm="1">
        <f t="array" ref="P89">IF($O89="","",発電計画!$F$27*_xlfn.IFS($O89&gt;=相対合成効率!$I$14,相対合成効率!$L$14,$O89&gt;=相対合成効率!$I$15,相対合成効率!$L$15,$O89&gt;=相対合成効率!$I$16,相対合成効率!$L$16,TRUE,相対合成効率!$L$17))</f>
        <v/>
      </c>
      <c r="Q89" s="224" t="str">
        <f>IF($O89="","",IF($O89&lt;=発電計画!$F$28,0,9.8*$E89*$L89*$P89))</f>
        <v/>
      </c>
      <c r="R89" s="224" t="str">
        <f t="shared" si="11"/>
        <v/>
      </c>
      <c r="S89" s="207" t="str">
        <f>IF(D89="","",(D89*B89+SUM($D90:D$393))/(D89*365))</f>
        <v/>
      </c>
      <c r="T89" s="208"/>
    </row>
    <row r="90" spans="2:20">
      <c r="B90" s="80">
        <v>62</v>
      </c>
      <c r="C90" s="189" t="str">
        <f>流量データ!$R72</f>
        <v/>
      </c>
      <c r="D90" s="189" t="str">
        <f>IF(AND($C90="",発電計画!$F$33=""),"",MAX(0,$C90-発電計画!$F$33))</f>
        <v/>
      </c>
      <c r="E90" s="189" t="str">
        <f>IF($D90="","",IF(発電計画!$F$19&gt;$D90,$D90,発電計画!$F$19))</f>
        <v/>
      </c>
      <c r="F90" s="27" t="str">
        <f>IF(発電計画!$F$30="","",ROUND((発電計画!$F$30*((E90/発電計画!$F$19)^2)/1000),3))</f>
        <v/>
      </c>
      <c r="G90" s="28">
        <f t="shared" si="12"/>
        <v>0.05</v>
      </c>
      <c r="H90" s="27" t="str">
        <f>IF(発電計画!$F$31="","",ROUND((発電計画!$F$31*((E90/発電計画!$F$19)^2)/200),3))</f>
        <v/>
      </c>
      <c r="I90" s="27" t="str">
        <f>IF(発電計画!$F$32="","",ROUND((発電計画!$F$32*((E90/発電計画!$F$19)^2)/1000),3))</f>
        <v/>
      </c>
      <c r="J90" s="28">
        <f t="shared" si="13"/>
        <v>0.5</v>
      </c>
      <c r="K90" s="27">
        <f t="shared" si="10"/>
        <v>0.55000000000000004</v>
      </c>
      <c r="L90" s="27">
        <f>発電計画!$F$15-$K$29</f>
        <v>-0.55000000000000004</v>
      </c>
      <c r="M90" s="27" t="str">
        <f>IF(発電計画!$F$19="","",9.8*発電計画!$F$19*$L90)</f>
        <v/>
      </c>
      <c r="N90" s="27" t="str">
        <f>IF(発電計画!$F$20="","",9.8*発電計画!$F$20*$L90)</f>
        <v/>
      </c>
      <c r="O90" s="206" t="str">
        <f>IF(AND($E90="",発電計画!$F$19=""),"",$E90/発電計画!$F$19)</f>
        <v/>
      </c>
      <c r="P90" s="331" t="str" cm="1">
        <f t="array" ref="P90">IF($O90="","",発電計画!$F$27*_xlfn.IFS($O90&gt;=相対合成効率!$I$14,相対合成効率!$L$14,$O90&gt;=相対合成効率!$I$15,相対合成効率!$L$15,$O90&gt;=相対合成効率!$I$16,相対合成効率!$L$16,TRUE,相対合成効率!$L$17))</f>
        <v/>
      </c>
      <c r="Q90" s="224" t="str">
        <f>IF($O90="","",IF($O90&lt;=発電計画!$F$28,0,9.8*$E90*$L90*$P90))</f>
        <v/>
      </c>
      <c r="R90" s="224" t="str">
        <f t="shared" si="11"/>
        <v/>
      </c>
      <c r="S90" s="207" t="str">
        <f>IF(D90="","",(D90*B90+SUM($D91:D$393))/(D90*365))</f>
        <v/>
      </c>
      <c r="T90" s="208"/>
    </row>
    <row r="91" spans="2:20">
      <c r="B91" s="80">
        <v>63</v>
      </c>
      <c r="C91" s="189" t="str">
        <f>流量データ!$R73</f>
        <v/>
      </c>
      <c r="D91" s="189" t="str">
        <f>IF(AND($C91="",発電計画!$F$33=""),"",MAX(0,$C91-発電計画!$F$33))</f>
        <v/>
      </c>
      <c r="E91" s="189" t="str">
        <f>IF($D91="","",IF(発電計画!$F$19&gt;$D91,$D91,発電計画!$F$19))</f>
        <v/>
      </c>
      <c r="F91" s="27" t="str">
        <f>IF(発電計画!$F$30="","",ROUND((発電計画!$F$30*((E91/発電計画!$F$19)^2)/1000),3))</f>
        <v/>
      </c>
      <c r="G91" s="28">
        <f t="shared" si="12"/>
        <v>0.05</v>
      </c>
      <c r="H91" s="27" t="str">
        <f>IF(発電計画!$F$31="","",ROUND((発電計画!$F$31*((E91/発電計画!$F$19)^2)/200),3))</f>
        <v/>
      </c>
      <c r="I91" s="27" t="str">
        <f>IF(発電計画!$F$32="","",ROUND((発電計画!$F$32*((E91/発電計画!$F$19)^2)/1000),3))</f>
        <v/>
      </c>
      <c r="J91" s="28">
        <f t="shared" si="13"/>
        <v>0.5</v>
      </c>
      <c r="K91" s="27">
        <f t="shared" si="10"/>
        <v>0.55000000000000004</v>
      </c>
      <c r="L91" s="27">
        <f>発電計画!$F$15-$K$29</f>
        <v>-0.55000000000000004</v>
      </c>
      <c r="M91" s="27" t="str">
        <f>IF(発電計画!$F$19="","",9.8*発電計画!$F$19*$L91)</f>
        <v/>
      </c>
      <c r="N91" s="27" t="str">
        <f>IF(発電計画!$F$20="","",9.8*発電計画!$F$20*$L91)</f>
        <v/>
      </c>
      <c r="O91" s="206" t="str">
        <f>IF(AND($E91="",発電計画!$F$19=""),"",$E91/発電計画!$F$19)</f>
        <v/>
      </c>
      <c r="P91" s="331" t="str" cm="1">
        <f t="array" ref="P91">IF($O91="","",発電計画!$F$27*_xlfn.IFS($O91&gt;=相対合成効率!$I$14,相対合成効率!$L$14,$O91&gt;=相対合成効率!$I$15,相対合成効率!$L$15,$O91&gt;=相対合成効率!$I$16,相対合成効率!$L$16,TRUE,相対合成効率!$L$17))</f>
        <v/>
      </c>
      <c r="Q91" s="224" t="str">
        <f>IF($O91="","",IF($O91&lt;=発電計画!$F$28,0,9.8*$E91*$L91*$P91))</f>
        <v/>
      </c>
      <c r="R91" s="224" t="str">
        <f t="shared" si="11"/>
        <v/>
      </c>
      <c r="S91" s="207" t="str">
        <f>IF(D91="","",(D91*B91+SUM($D92:D$393))/(D91*365))</f>
        <v/>
      </c>
      <c r="T91" s="208"/>
    </row>
    <row r="92" spans="2:20">
      <c r="B92" s="80">
        <v>64</v>
      </c>
      <c r="C92" s="189" t="str">
        <f>流量データ!$R74</f>
        <v/>
      </c>
      <c r="D92" s="189" t="str">
        <f>IF(AND($C92="",発電計画!$F$33=""),"",MAX(0,$C92-発電計画!$F$33))</f>
        <v/>
      </c>
      <c r="E92" s="189" t="str">
        <f>IF($D92="","",IF(発電計画!$F$19&gt;$D92,$D92,発電計画!$F$19))</f>
        <v/>
      </c>
      <c r="F92" s="27" t="str">
        <f>IF(発電計画!$F$30="","",ROUND((発電計画!$F$30*((E92/発電計画!$F$19)^2)/1000),3))</f>
        <v/>
      </c>
      <c r="G92" s="28">
        <f t="shared" si="12"/>
        <v>0.05</v>
      </c>
      <c r="H92" s="27" t="str">
        <f>IF(発電計画!$F$31="","",ROUND((発電計画!$F$31*((E92/発電計画!$F$19)^2)/200),3))</f>
        <v/>
      </c>
      <c r="I92" s="27" t="str">
        <f>IF(発電計画!$F$32="","",ROUND((発電計画!$F$32*((E92/発電計画!$F$19)^2)/1000),3))</f>
        <v/>
      </c>
      <c r="J92" s="28">
        <f t="shared" si="13"/>
        <v>0.5</v>
      </c>
      <c r="K92" s="27">
        <f t="shared" si="10"/>
        <v>0.55000000000000004</v>
      </c>
      <c r="L92" s="27">
        <f>発電計画!$F$15-$K$29</f>
        <v>-0.55000000000000004</v>
      </c>
      <c r="M92" s="27" t="str">
        <f>IF(発電計画!$F$19="","",9.8*発電計画!$F$19*$L92)</f>
        <v/>
      </c>
      <c r="N92" s="27" t="str">
        <f>IF(発電計画!$F$20="","",9.8*発電計画!$F$20*$L92)</f>
        <v/>
      </c>
      <c r="O92" s="206" t="str">
        <f>IF(AND($E92="",発電計画!$F$19=""),"",$E92/発電計画!$F$19)</f>
        <v/>
      </c>
      <c r="P92" s="331" t="str" cm="1">
        <f t="array" ref="P92">IF($O92="","",発電計画!$F$27*_xlfn.IFS($O92&gt;=相対合成効率!$I$14,相対合成効率!$L$14,$O92&gt;=相対合成効率!$I$15,相対合成効率!$L$15,$O92&gt;=相対合成効率!$I$16,相対合成効率!$L$16,TRUE,相対合成効率!$L$17))</f>
        <v/>
      </c>
      <c r="Q92" s="224" t="str">
        <f>IF($O92="","",IF($O92&lt;=発電計画!$F$28,0,9.8*$E92*$L92*$P92))</f>
        <v/>
      </c>
      <c r="R92" s="224" t="str">
        <f t="shared" si="11"/>
        <v/>
      </c>
      <c r="S92" s="207" t="str">
        <f>IF(D92="","",(D92*B92+SUM($D93:D$393))/(D92*365))</f>
        <v/>
      </c>
      <c r="T92" s="208"/>
    </row>
    <row r="93" spans="2:20">
      <c r="B93" s="80">
        <v>65</v>
      </c>
      <c r="C93" s="189" t="str">
        <f>流量データ!$R75</f>
        <v/>
      </c>
      <c r="D93" s="189" t="str">
        <f>IF(AND($C93="",発電計画!$F$33=""),"",MAX(0,$C93-発電計画!$F$33))</f>
        <v/>
      </c>
      <c r="E93" s="189" t="str">
        <f>IF($D93="","",IF(発電計画!$F$19&gt;$D93,$D93,発電計画!$F$19))</f>
        <v/>
      </c>
      <c r="F93" s="27" t="str">
        <f>IF(発電計画!$F$30="","",ROUND((発電計画!$F$30*((E93/発電計画!$F$19)^2)/1000),3))</f>
        <v/>
      </c>
      <c r="G93" s="28">
        <f t="shared" si="12"/>
        <v>0.05</v>
      </c>
      <c r="H93" s="27" t="str">
        <f>IF(発電計画!$F$31="","",ROUND((発電計画!$F$31*((E93/発電計画!$F$19)^2)/200),3))</f>
        <v/>
      </c>
      <c r="I93" s="27" t="str">
        <f>IF(発電計画!$F$32="","",ROUND((発電計画!$F$32*((E93/発電計画!$F$19)^2)/1000),3))</f>
        <v/>
      </c>
      <c r="J93" s="28">
        <f t="shared" si="13"/>
        <v>0.5</v>
      </c>
      <c r="K93" s="27">
        <f t="shared" ref="K93:K156" si="14">SUM($F93:$J93)</f>
        <v>0.55000000000000004</v>
      </c>
      <c r="L93" s="27">
        <f>発電計画!$F$15-$K$29</f>
        <v>-0.55000000000000004</v>
      </c>
      <c r="M93" s="27" t="str">
        <f>IF(発電計画!$F$19="","",9.8*発電計画!$F$19*$L93)</f>
        <v/>
      </c>
      <c r="N93" s="27" t="str">
        <f>IF(発電計画!$F$20="","",9.8*発電計画!$F$20*$L93)</f>
        <v/>
      </c>
      <c r="O93" s="206" t="str">
        <f>IF(AND($E93="",発電計画!$F$19=""),"",$E93/発電計画!$F$19)</f>
        <v/>
      </c>
      <c r="P93" s="331" t="str" cm="1">
        <f t="array" ref="P93">IF($O93="","",発電計画!$F$27*_xlfn.IFS($O93&gt;=相対合成効率!$I$14,相対合成効率!$L$14,$O93&gt;=相対合成効率!$I$15,相対合成効率!$L$15,$O93&gt;=相対合成効率!$I$16,相対合成効率!$L$16,TRUE,相対合成効率!$L$17))</f>
        <v/>
      </c>
      <c r="Q93" s="224" t="str">
        <f>IF($O93="","",IF($O93&lt;=発電計画!$F$28,0,9.8*$E93*$L93*$P93))</f>
        <v/>
      </c>
      <c r="R93" s="224" t="str">
        <f t="shared" ref="R93:R156" si="15">IF($Q93="","",$Q93*24)</f>
        <v/>
      </c>
      <c r="S93" s="207" t="str">
        <f>IF(D93="","",(D93*B93+SUM($D94:D$393))/(D93*365))</f>
        <v/>
      </c>
      <c r="T93" s="208"/>
    </row>
    <row r="94" spans="2:20">
      <c r="B94" s="80">
        <v>66</v>
      </c>
      <c r="C94" s="189" t="str">
        <f>流量データ!$R76</f>
        <v/>
      </c>
      <c r="D94" s="189" t="str">
        <f>IF(AND($C94="",発電計画!$F$33=""),"",MAX(0,$C94-発電計画!$F$33))</f>
        <v/>
      </c>
      <c r="E94" s="189" t="str">
        <f>IF($D94="","",IF(発電計画!$F$19&gt;$D94,$D94,発電計画!$F$19))</f>
        <v/>
      </c>
      <c r="F94" s="27" t="str">
        <f>IF(発電計画!$F$30="","",ROUND((発電計画!$F$30*((E94/発電計画!$F$19)^2)/1000),3))</f>
        <v/>
      </c>
      <c r="G94" s="28">
        <f t="shared" ref="G94:G157" si="16">G93</f>
        <v>0.05</v>
      </c>
      <c r="H94" s="27" t="str">
        <f>IF(発電計画!$F$31="","",ROUND((発電計画!$F$31*((E94/発電計画!$F$19)^2)/200),3))</f>
        <v/>
      </c>
      <c r="I94" s="27" t="str">
        <f>IF(発電計画!$F$32="","",ROUND((発電計画!$F$32*((E94/発電計画!$F$19)^2)/1000),3))</f>
        <v/>
      </c>
      <c r="J94" s="28">
        <f t="shared" ref="J94:J157" si="17">J93</f>
        <v>0.5</v>
      </c>
      <c r="K94" s="27">
        <f t="shared" si="14"/>
        <v>0.55000000000000004</v>
      </c>
      <c r="L94" s="27">
        <f>発電計画!$F$15-$K$29</f>
        <v>-0.55000000000000004</v>
      </c>
      <c r="M94" s="27" t="str">
        <f>IF(発電計画!$F$19="","",9.8*発電計画!$F$19*$L94)</f>
        <v/>
      </c>
      <c r="N94" s="27" t="str">
        <f>IF(発電計画!$F$20="","",9.8*発電計画!$F$20*$L94)</f>
        <v/>
      </c>
      <c r="O94" s="206" t="str">
        <f>IF(AND($E94="",発電計画!$F$19=""),"",$E94/発電計画!$F$19)</f>
        <v/>
      </c>
      <c r="P94" s="331" t="str" cm="1">
        <f t="array" ref="P94">IF($O94="","",発電計画!$F$27*_xlfn.IFS($O94&gt;=相対合成効率!$I$14,相対合成効率!$L$14,$O94&gt;=相対合成効率!$I$15,相対合成効率!$L$15,$O94&gt;=相対合成効率!$I$16,相対合成効率!$L$16,TRUE,相対合成効率!$L$17))</f>
        <v/>
      </c>
      <c r="Q94" s="224" t="str">
        <f>IF($O94="","",IF($O94&lt;=発電計画!$F$28,0,9.8*$E94*$L94*$P94))</f>
        <v/>
      </c>
      <c r="R94" s="224" t="str">
        <f t="shared" si="15"/>
        <v/>
      </c>
      <c r="S94" s="207" t="str">
        <f>IF(D94="","",(D94*B94+SUM($D95:D$393))/(D94*365))</f>
        <v/>
      </c>
      <c r="T94" s="208"/>
    </row>
    <row r="95" spans="2:20">
      <c r="B95" s="80">
        <v>67</v>
      </c>
      <c r="C95" s="189" t="str">
        <f>流量データ!$R77</f>
        <v/>
      </c>
      <c r="D95" s="189" t="str">
        <f>IF(AND($C95="",発電計画!$F$33=""),"",MAX(0,$C95-発電計画!$F$33))</f>
        <v/>
      </c>
      <c r="E95" s="189" t="str">
        <f>IF($D95="","",IF(発電計画!$F$19&gt;$D95,$D95,発電計画!$F$19))</f>
        <v/>
      </c>
      <c r="F95" s="27" t="str">
        <f>IF(発電計画!$F$30="","",ROUND((発電計画!$F$30*((E95/発電計画!$F$19)^2)/1000),3))</f>
        <v/>
      </c>
      <c r="G95" s="28">
        <f t="shared" si="16"/>
        <v>0.05</v>
      </c>
      <c r="H95" s="27" t="str">
        <f>IF(発電計画!$F$31="","",ROUND((発電計画!$F$31*((E95/発電計画!$F$19)^2)/200),3))</f>
        <v/>
      </c>
      <c r="I95" s="27" t="str">
        <f>IF(発電計画!$F$32="","",ROUND((発電計画!$F$32*((E95/発電計画!$F$19)^2)/1000),3))</f>
        <v/>
      </c>
      <c r="J95" s="28">
        <f t="shared" si="17"/>
        <v>0.5</v>
      </c>
      <c r="K95" s="27">
        <f t="shared" si="14"/>
        <v>0.55000000000000004</v>
      </c>
      <c r="L95" s="27">
        <f>発電計画!$F$15-$K$29</f>
        <v>-0.55000000000000004</v>
      </c>
      <c r="M95" s="27" t="str">
        <f>IF(発電計画!$F$19="","",9.8*発電計画!$F$19*$L95)</f>
        <v/>
      </c>
      <c r="N95" s="27" t="str">
        <f>IF(発電計画!$F$20="","",9.8*発電計画!$F$20*$L95)</f>
        <v/>
      </c>
      <c r="O95" s="206" t="str">
        <f>IF(AND($E95="",発電計画!$F$19=""),"",$E95/発電計画!$F$19)</f>
        <v/>
      </c>
      <c r="P95" s="331" t="str" cm="1">
        <f t="array" ref="P95">IF($O95="","",発電計画!$F$27*_xlfn.IFS($O95&gt;=相対合成効率!$I$14,相対合成効率!$L$14,$O95&gt;=相対合成効率!$I$15,相対合成効率!$L$15,$O95&gt;=相対合成効率!$I$16,相対合成効率!$L$16,TRUE,相対合成効率!$L$17))</f>
        <v/>
      </c>
      <c r="Q95" s="224" t="str">
        <f>IF($O95="","",IF($O95&lt;=発電計画!$F$28,0,9.8*$E95*$L95*$P95))</f>
        <v/>
      </c>
      <c r="R95" s="224" t="str">
        <f t="shared" si="15"/>
        <v/>
      </c>
      <c r="S95" s="207" t="str">
        <f>IF(D95="","",(D95*B95+SUM($D96:D$393))/(D95*365))</f>
        <v/>
      </c>
      <c r="T95" s="208"/>
    </row>
    <row r="96" spans="2:20">
      <c r="B96" s="80">
        <v>68</v>
      </c>
      <c r="C96" s="189" t="str">
        <f>流量データ!$R78</f>
        <v/>
      </c>
      <c r="D96" s="189" t="str">
        <f>IF(AND($C96="",発電計画!$F$33=""),"",MAX(0,$C96-発電計画!$F$33))</f>
        <v/>
      </c>
      <c r="E96" s="189" t="str">
        <f>IF($D96="","",IF(発電計画!$F$19&gt;$D96,$D96,発電計画!$F$19))</f>
        <v/>
      </c>
      <c r="F96" s="27" t="str">
        <f>IF(発電計画!$F$30="","",ROUND((発電計画!$F$30*((E96/発電計画!$F$19)^2)/1000),3))</f>
        <v/>
      </c>
      <c r="G96" s="28">
        <f t="shared" si="16"/>
        <v>0.05</v>
      </c>
      <c r="H96" s="27" t="str">
        <f>IF(発電計画!$F$31="","",ROUND((発電計画!$F$31*((E96/発電計画!$F$19)^2)/200),3))</f>
        <v/>
      </c>
      <c r="I96" s="27" t="str">
        <f>IF(発電計画!$F$32="","",ROUND((発電計画!$F$32*((E96/発電計画!$F$19)^2)/1000),3))</f>
        <v/>
      </c>
      <c r="J96" s="28">
        <f t="shared" si="17"/>
        <v>0.5</v>
      </c>
      <c r="K96" s="27">
        <f t="shared" si="14"/>
        <v>0.55000000000000004</v>
      </c>
      <c r="L96" s="27">
        <f>発電計画!$F$15-$K$29</f>
        <v>-0.55000000000000004</v>
      </c>
      <c r="M96" s="27" t="str">
        <f>IF(発電計画!$F$19="","",9.8*発電計画!$F$19*$L96)</f>
        <v/>
      </c>
      <c r="N96" s="27" t="str">
        <f>IF(発電計画!$F$20="","",9.8*発電計画!$F$20*$L96)</f>
        <v/>
      </c>
      <c r="O96" s="206" t="str">
        <f>IF(AND($E96="",発電計画!$F$19=""),"",$E96/発電計画!$F$19)</f>
        <v/>
      </c>
      <c r="P96" s="331" t="str" cm="1">
        <f t="array" ref="P96">IF($O96="","",発電計画!$F$27*_xlfn.IFS($O96&gt;=相対合成効率!$I$14,相対合成効率!$L$14,$O96&gt;=相対合成効率!$I$15,相対合成効率!$L$15,$O96&gt;=相対合成効率!$I$16,相対合成効率!$L$16,TRUE,相対合成効率!$L$17))</f>
        <v/>
      </c>
      <c r="Q96" s="224" t="str">
        <f>IF($O96="","",IF($O96&lt;=発電計画!$F$28,0,9.8*$E96*$L96*$P96))</f>
        <v/>
      </c>
      <c r="R96" s="224" t="str">
        <f t="shared" si="15"/>
        <v/>
      </c>
      <c r="S96" s="207" t="str">
        <f>IF(D96="","",(D96*B96+SUM($D97:D$393))/(D96*365))</f>
        <v/>
      </c>
      <c r="T96" s="208"/>
    </row>
    <row r="97" spans="2:20">
      <c r="B97" s="80">
        <v>69</v>
      </c>
      <c r="C97" s="189" t="str">
        <f>流量データ!$R79</f>
        <v/>
      </c>
      <c r="D97" s="189" t="str">
        <f>IF(AND($C97="",発電計画!$F$33=""),"",MAX(0,$C97-発電計画!$F$33))</f>
        <v/>
      </c>
      <c r="E97" s="189" t="str">
        <f>IF($D97="","",IF(発電計画!$F$19&gt;$D97,$D97,発電計画!$F$19))</f>
        <v/>
      </c>
      <c r="F97" s="27" t="str">
        <f>IF(発電計画!$F$30="","",ROUND((発電計画!$F$30*((E97/発電計画!$F$19)^2)/1000),3))</f>
        <v/>
      </c>
      <c r="G97" s="28">
        <f t="shared" si="16"/>
        <v>0.05</v>
      </c>
      <c r="H97" s="27" t="str">
        <f>IF(発電計画!$F$31="","",ROUND((発電計画!$F$31*((E97/発電計画!$F$19)^2)/200),3))</f>
        <v/>
      </c>
      <c r="I97" s="27" t="str">
        <f>IF(発電計画!$F$32="","",ROUND((発電計画!$F$32*((E97/発電計画!$F$19)^2)/1000),3))</f>
        <v/>
      </c>
      <c r="J97" s="28">
        <f t="shared" si="17"/>
        <v>0.5</v>
      </c>
      <c r="K97" s="27">
        <f t="shared" si="14"/>
        <v>0.55000000000000004</v>
      </c>
      <c r="L97" s="27">
        <f>発電計画!$F$15-$K$29</f>
        <v>-0.55000000000000004</v>
      </c>
      <c r="M97" s="27" t="str">
        <f>IF(発電計画!$F$19="","",9.8*発電計画!$F$19*$L97)</f>
        <v/>
      </c>
      <c r="N97" s="27" t="str">
        <f>IF(発電計画!$F$20="","",9.8*発電計画!$F$20*$L97)</f>
        <v/>
      </c>
      <c r="O97" s="206" t="str">
        <f>IF(AND($E97="",発電計画!$F$19=""),"",$E97/発電計画!$F$19)</f>
        <v/>
      </c>
      <c r="P97" s="331" t="str" cm="1">
        <f t="array" ref="P97">IF($O97="","",発電計画!$F$27*_xlfn.IFS($O97&gt;=相対合成効率!$I$14,相対合成効率!$L$14,$O97&gt;=相対合成効率!$I$15,相対合成効率!$L$15,$O97&gt;=相対合成効率!$I$16,相対合成効率!$L$16,TRUE,相対合成効率!$L$17))</f>
        <v/>
      </c>
      <c r="Q97" s="224" t="str">
        <f>IF($O97="","",IF($O97&lt;=発電計画!$F$28,0,9.8*$E97*$L97*$P97))</f>
        <v/>
      </c>
      <c r="R97" s="224" t="str">
        <f t="shared" si="15"/>
        <v/>
      </c>
      <c r="S97" s="207" t="str">
        <f>IF(D97="","",(D97*B97+SUM($D98:D$393))/(D97*365))</f>
        <v/>
      </c>
      <c r="T97" s="208"/>
    </row>
    <row r="98" spans="2:20">
      <c r="B98" s="80">
        <v>70</v>
      </c>
      <c r="C98" s="189" t="str">
        <f>流量データ!$R80</f>
        <v/>
      </c>
      <c r="D98" s="189" t="str">
        <f>IF(AND($C98="",発電計画!$F$33=""),"",MAX(0,$C98-発電計画!$F$33))</f>
        <v/>
      </c>
      <c r="E98" s="189" t="str">
        <f>IF($D98="","",IF(発電計画!$F$19&gt;$D98,$D98,発電計画!$F$19))</f>
        <v/>
      </c>
      <c r="F98" s="27" t="str">
        <f>IF(発電計画!$F$30="","",ROUND((発電計画!$F$30*((E98/発電計画!$F$19)^2)/1000),3))</f>
        <v/>
      </c>
      <c r="G98" s="28">
        <f t="shared" si="16"/>
        <v>0.05</v>
      </c>
      <c r="H98" s="27" t="str">
        <f>IF(発電計画!$F$31="","",ROUND((発電計画!$F$31*((E98/発電計画!$F$19)^2)/200),3))</f>
        <v/>
      </c>
      <c r="I98" s="27" t="str">
        <f>IF(発電計画!$F$32="","",ROUND((発電計画!$F$32*((E98/発電計画!$F$19)^2)/1000),3))</f>
        <v/>
      </c>
      <c r="J98" s="28">
        <f t="shared" si="17"/>
        <v>0.5</v>
      </c>
      <c r="K98" s="27">
        <f t="shared" si="14"/>
        <v>0.55000000000000004</v>
      </c>
      <c r="L98" s="27">
        <f>発電計画!$F$15-$K$29</f>
        <v>-0.55000000000000004</v>
      </c>
      <c r="M98" s="27" t="str">
        <f>IF(発電計画!$F$19="","",9.8*発電計画!$F$19*$L98)</f>
        <v/>
      </c>
      <c r="N98" s="27" t="str">
        <f>IF(発電計画!$F$20="","",9.8*発電計画!$F$20*$L98)</f>
        <v/>
      </c>
      <c r="O98" s="206" t="str">
        <f>IF(AND($E98="",発電計画!$F$19=""),"",$E98/発電計画!$F$19)</f>
        <v/>
      </c>
      <c r="P98" s="331" t="str" cm="1">
        <f t="array" ref="P98">IF($O98="","",発電計画!$F$27*_xlfn.IFS($O98&gt;=相対合成効率!$I$14,相対合成効率!$L$14,$O98&gt;=相対合成効率!$I$15,相対合成効率!$L$15,$O98&gt;=相対合成効率!$I$16,相対合成効率!$L$16,TRUE,相対合成効率!$L$17))</f>
        <v/>
      </c>
      <c r="Q98" s="224" t="str">
        <f>IF($O98="","",IF($O98&lt;=発電計画!$F$28,0,9.8*$E98*$L98*$P98))</f>
        <v/>
      </c>
      <c r="R98" s="224" t="str">
        <f t="shared" si="15"/>
        <v/>
      </c>
      <c r="S98" s="207" t="str">
        <f>IF(D98="","",(D98*B98+SUM($D99:D$393))/(D98*365))</f>
        <v/>
      </c>
      <c r="T98" s="208"/>
    </row>
    <row r="99" spans="2:20">
      <c r="B99" s="80">
        <v>71</v>
      </c>
      <c r="C99" s="189" t="str">
        <f>流量データ!$R81</f>
        <v/>
      </c>
      <c r="D99" s="189" t="str">
        <f>IF(AND($C99="",発電計画!$F$33=""),"",MAX(0,$C99-発電計画!$F$33))</f>
        <v/>
      </c>
      <c r="E99" s="189" t="str">
        <f>IF($D99="","",IF(発電計画!$F$19&gt;$D99,$D99,発電計画!$F$19))</f>
        <v/>
      </c>
      <c r="F99" s="27" t="str">
        <f>IF(発電計画!$F$30="","",ROUND((発電計画!$F$30*((E99/発電計画!$F$19)^2)/1000),3))</f>
        <v/>
      </c>
      <c r="G99" s="28">
        <f t="shared" si="16"/>
        <v>0.05</v>
      </c>
      <c r="H99" s="27" t="str">
        <f>IF(発電計画!$F$31="","",ROUND((発電計画!$F$31*((E99/発電計画!$F$19)^2)/200),3))</f>
        <v/>
      </c>
      <c r="I99" s="27" t="str">
        <f>IF(発電計画!$F$32="","",ROUND((発電計画!$F$32*((E99/発電計画!$F$19)^2)/1000),3))</f>
        <v/>
      </c>
      <c r="J99" s="28">
        <f t="shared" si="17"/>
        <v>0.5</v>
      </c>
      <c r="K99" s="27">
        <f t="shared" si="14"/>
        <v>0.55000000000000004</v>
      </c>
      <c r="L99" s="27">
        <f>発電計画!$F$15-$K$29</f>
        <v>-0.55000000000000004</v>
      </c>
      <c r="M99" s="27" t="str">
        <f>IF(発電計画!$F$19="","",9.8*発電計画!$F$19*$L99)</f>
        <v/>
      </c>
      <c r="N99" s="27" t="str">
        <f>IF(発電計画!$F$20="","",9.8*発電計画!$F$20*$L99)</f>
        <v/>
      </c>
      <c r="O99" s="206" t="str">
        <f>IF(AND($E99="",発電計画!$F$19=""),"",$E99/発電計画!$F$19)</f>
        <v/>
      </c>
      <c r="P99" s="331" t="str" cm="1">
        <f t="array" ref="P99">IF($O99="","",発電計画!$F$27*_xlfn.IFS($O99&gt;=相対合成効率!$I$14,相対合成効率!$L$14,$O99&gt;=相対合成効率!$I$15,相対合成効率!$L$15,$O99&gt;=相対合成効率!$I$16,相対合成効率!$L$16,TRUE,相対合成効率!$L$17))</f>
        <v/>
      </c>
      <c r="Q99" s="224" t="str">
        <f>IF($O99="","",IF($O99&lt;=発電計画!$F$28,0,9.8*$E99*$L99*$P99))</f>
        <v/>
      </c>
      <c r="R99" s="224" t="str">
        <f t="shared" si="15"/>
        <v/>
      </c>
      <c r="S99" s="207" t="str">
        <f>IF(D99="","",(D99*B99+SUM($D100:D$393))/(D99*365))</f>
        <v/>
      </c>
      <c r="T99" s="208"/>
    </row>
    <row r="100" spans="2:20">
      <c r="B100" s="80">
        <v>72</v>
      </c>
      <c r="C100" s="189" t="str">
        <f>流量データ!$R82</f>
        <v/>
      </c>
      <c r="D100" s="189" t="str">
        <f>IF(AND($C100="",発電計画!$F$33=""),"",MAX(0,$C100-発電計画!$F$33))</f>
        <v/>
      </c>
      <c r="E100" s="189" t="str">
        <f>IF($D100="","",IF(発電計画!$F$19&gt;$D100,$D100,発電計画!$F$19))</f>
        <v/>
      </c>
      <c r="F100" s="27" t="str">
        <f>IF(発電計画!$F$30="","",ROUND((発電計画!$F$30*((E100/発電計画!$F$19)^2)/1000),3))</f>
        <v/>
      </c>
      <c r="G100" s="28">
        <f t="shared" si="16"/>
        <v>0.05</v>
      </c>
      <c r="H100" s="27" t="str">
        <f>IF(発電計画!$F$31="","",ROUND((発電計画!$F$31*((E100/発電計画!$F$19)^2)/200),3))</f>
        <v/>
      </c>
      <c r="I100" s="27" t="str">
        <f>IF(発電計画!$F$32="","",ROUND((発電計画!$F$32*((E100/発電計画!$F$19)^2)/1000),3))</f>
        <v/>
      </c>
      <c r="J100" s="28">
        <f t="shared" si="17"/>
        <v>0.5</v>
      </c>
      <c r="K100" s="27">
        <f t="shared" si="14"/>
        <v>0.55000000000000004</v>
      </c>
      <c r="L100" s="27">
        <f>発電計画!$F$15-$K$29</f>
        <v>-0.55000000000000004</v>
      </c>
      <c r="M100" s="27" t="str">
        <f>IF(発電計画!$F$19="","",9.8*発電計画!$F$19*$L100)</f>
        <v/>
      </c>
      <c r="N100" s="27" t="str">
        <f>IF(発電計画!$F$20="","",9.8*発電計画!$F$20*$L100)</f>
        <v/>
      </c>
      <c r="O100" s="206" t="str">
        <f>IF(AND($E100="",発電計画!$F$19=""),"",$E100/発電計画!$F$19)</f>
        <v/>
      </c>
      <c r="P100" s="331" t="str" cm="1">
        <f t="array" ref="P100">IF($O100="","",発電計画!$F$27*_xlfn.IFS($O100&gt;=相対合成効率!$I$14,相対合成効率!$L$14,$O100&gt;=相対合成効率!$I$15,相対合成効率!$L$15,$O100&gt;=相対合成効率!$I$16,相対合成効率!$L$16,TRUE,相対合成効率!$L$17))</f>
        <v/>
      </c>
      <c r="Q100" s="224" t="str">
        <f>IF($O100="","",IF($O100&lt;=発電計画!$F$28,0,9.8*$E100*$L100*$P100))</f>
        <v/>
      </c>
      <c r="R100" s="224" t="str">
        <f t="shared" si="15"/>
        <v/>
      </c>
      <c r="S100" s="207" t="str">
        <f>IF(D100="","",(D100*B100+SUM($D101:D$393))/(D100*365))</f>
        <v/>
      </c>
      <c r="T100" s="208"/>
    </row>
    <row r="101" spans="2:20">
      <c r="B101" s="80">
        <v>73</v>
      </c>
      <c r="C101" s="189" t="str">
        <f>流量データ!$R83</f>
        <v/>
      </c>
      <c r="D101" s="189" t="str">
        <f>IF(AND($C101="",発電計画!$F$33=""),"",MAX(0,$C101-発電計画!$F$33))</f>
        <v/>
      </c>
      <c r="E101" s="189" t="str">
        <f>IF($D101="","",IF(発電計画!$F$19&gt;$D101,$D101,発電計画!$F$19))</f>
        <v/>
      </c>
      <c r="F101" s="27" t="str">
        <f>IF(発電計画!$F$30="","",ROUND((発電計画!$F$30*((E101/発電計画!$F$19)^2)/1000),3))</f>
        <v/>
      </c>
      <c r="G101" s="28">
        <f t="shared" si="16"/>
        <v>0.05</v>
      </c>
      <c r="H101" s="27" t="str">
        <f>IF(発電計画!$F$31="","",ROUND((発電計画!$F$31*((E101/発電計画!$F$19)^2)/200),3))</f>
        <v/>
      </c>
      <c r="I101" s="27" t="str">
        <f>IF(発電計画!$F$32="","",ROUND((発電計画!$F$32*((E101/発電計画!$F$19)^2)/1000),3))</f>
        <v/>
      </c>
      <c r="J101" s="28">
        <f t="shared" si="17"/>
        <v>0.5</v>
      </c>
      <c r="K101" s="27">
        <f t="shared" si="14"/>
        <v>0.55000000000000004</v>
      </c>
      <c r="L101" s="27">
        <f>発電計画!$F$15-$K$29</f>
        <v>-0.55000000000000004</v>
      </c>
      <c r="M101" s="27" t="str">
        <f>IF(発電計画!$F$19="","",9.8*発電計画!$F$19*$L101)</f>
        <v/>
      </c>
      <c r="N101" s="27" t="str">
        <f>IF(発電計画!$F$20="","",9.8*発電計画!$F$20*$L101)</f>
        <v/>
      </c>
      <c r="O101" s="206" t="str">
        <f>IF(AND($E101="",発電計画!$F$19=""),"",$E101/発電計画!$F$19)</f>
        <v/>
      </c>
      <c r="P101" s="331" t="str" cm="1">
        <f t="array" ref="P101">IF($O101="","",発電計画!$F$27*_xlfn.IFS($O101&gt;=相対合成効率!$I$14,相対合成効率!$L$14,$O101&gt;=相対合成効率!$I$15,相対合成効率!$L$15,$O101&gt;=相対合成効率!$I$16,相対合成効率!$L$16,TRUE,相対合成効率!$L$17))</f>
        <v/>
      </c>
      <c r="Q101" s="224" t="str">
        <f>IF($O101="","",IF($O101&lt;=発電計画!$F$28,0,9.8*$E101*$L101*$P101))</f>
        <v/>
      </c>
      <c r="R101" s="224" t="str">
        <f t="shared" si="15"/>
        <v/>
      </c>
      <c r="S101" s="207" t="str">
        <f>IF(D101="","",(D101*B101+SUM($D102:D$393))/(D101*365))</f>
        <v/>
      </c>
      <c r="T101" s="208"/>
    </row>
    <row r="102" spans="2:20">
      <c r="B102" s="80">
        <v>74</v>
      </c>
      <c r="C102" s="189" t="str">
        <f>流量データ!$R84</f>
        <v/>
      </c>
      <c r="D102" s="189" t="str">
        <f>IF(AND($C102="",発電計画!$F$33=""),"",MAX(0,$C102-発電計画!$F$33))</f>
        <v/>
      </c>
      <c r="E102" s="189" t="str">
        <f>IF($D102="","",IF(発電計画!$F$19&gt;$D102,$D102,発電計画!$F$19))</f>
        <v/>
      </c>
      <c r="F102" s="27" t="str">
        <f>IF(発電計画!$F$30="","",ROUND((発電計画!$F$30*((E102/発電計画!$F$19)^2)/1000),3))</f>
        <v/>
      </c>
      <c r="G102" s="28">
        <f t="shared" si="16"/>
        <v>0.05</v>
      </c>
      <c r="H102" s="27" t="str">
        <f>IF(発電計画!$F$31="","",ROUND((発電計画!$F$31*((E102/発電計画!$F$19)^2)/200),3))</f>
        <v/>
      </c>
      <c r="I102" s="27" t="str">
        <f>IF(発電計画!$F$32="","",ROUND((発電計画!$F$32*((E102/発電計画!$F$19)^2)/1000),3))</f>
        <v/>
      </c>
      <c r="J102" s="28">
        <f t="shared" si="17"/>
        <v>0.5</v>
      </c>
      <c r="K102" s="27">
        <f t="shared" si="14"/>
        <v>0.55000000000000004</v>
      </c>
      <c r="L102" s="27">
        <f>発電計画!$F$15-$K$29</f>
        <v>-0.55000000000000004</v>
      </c>
      <c r="M102" s="27" t="str">
        <f>IF(発電計画!$F$19="","",9.8*発電計画!$F$19*$L102)</f>
        <v/>
      </c>
      <c r="N102" s="27" t="str">
        <f>IF(発電計画!$F$20="","",9.8*発電計画!$F$20*$L102)</f>
        <v/>
      </c>
      <c r="O102" s="206" t="str">
        <f>IF(AND($E102="",発電計画!$F$19=""),"",$E102/発電計画!$F$19)</f>
        <v/>
      </c>
      <c r="P102" s="331" t="str" cm="1">
        <f t="array" ref="P102">IF($O102="","",発電計画!$F$27*_xlfn.IFS($O102&gt;=相対合成効率!$I$14,相対合成効率!$L$14,$O102&gt;=相対合成効率!$I$15,相対合成効率!$L$15,$O102&gt;=相対合成効率!$I$16,相対合成効率!$L$16,TRUE,相対合成効率!$L$17))</f>
        <v/>
      </c>
      <c r="Q102" s="224" t="str">
        <f>IF($O102="","",IF($O102&lt;=発電計画!$F$28,0,9.8*$E102*$L102*$P102))</f>
        <v/>
      </c>
      <c r="R102" s="224" t="str">
        <f t="shared" si="15"/>
        <v/>
      </c>
      <c r="S102" s="207" t="str">
        <f>IF(D102="","",(D102*B102+SUM($D103:D$393))/(D102*365))</f>
        <v/>
      </c>
      <c r="T102" s="208"/>
    </row>
    <row r="103" spans="2:20">
      <c r="B103" s="80">
        <v>75</v>
      </c>
      <c r="C103" s="189" t="str">
        <f>流量データ!$R85</f>
        <v/>
      </c>
      <c r="D103" s="189" t="str">
        <f>IF(AND($C103="",発電計画!$F$33=""),"",MAX(0,$C103-発電計画!$F$33))</f>
        <v/>
      </c>
      <c r="E103" s="189" t="str">
        <f>IF($D103="","",IF(発電計画!$F$19&gt;$D103,$D103,発電計画!$F$19))</f>
        <v/>
      </c>
      <c r="F103" s="27" t="str">
        <f>IF(発電計画!$F$30="","",ROUND((発電計画!$F$30*((E103/発電計画!$F$19)^2)/1000),3))</f>
        <v/>
      </c>
      <c r="G103" s="28">
        <f t="shared" si="16"/>
        <v>0.05</v>
      </c>
      <c r="H103" s="27" t="str">
        <f>IF(発電計画!$F$31="","",ROUND((発電計画!$F$31*((E103/発電計画!$F$19)^2)/200),3))</f>
        <v/>
      </c>
      <c r="I103" s="27" t="str">
        <f>IF(発電計画!$F$32="","",ROUND((発電計画!$F$32*((E103/発電計画!$F$19)^2)/1000),3))</f>
        <v/>
      </c>
      <c r="J103" s="28">
        <f t="shared" si="17"/>
        <v>0.5</v>
      </c>
      <c r="K103" s="27">
        <f t="shared" si="14"/>
        <v>0.55000000000000004</v>
      </c>
      <c r="L103" s="27">
        <f>発電計画!$F$15-$K$29</f>
        <v>-0.55000000000000004</v>
      </c>
      <c r="M103" s="27" t="str">
        <f>IF(発電計画!$F$19="","",9.8*発電計画!$F$19*$L103)</f>
        <v/>
      </c>
      <c r="N103" s="27" t="str">
        <f>IF(発電計画!$F$20="","",9.8*発電計画!$F$20*$L103)</f>
        <v/>
      </c>
      <c r="O103" s="206" t="str">
        <f>IF(AND($E103="",発電計画!$F$19=""),"",$E103/発電計画!$F$19)</f>
        <v/>
      </c>
      <c r="P103" s="331" t="str" cm="1">
        <f t="array" ref="P103">IF($O103="","",発電計画!$F$27*_xlfn.IFS($O103&gt;=相対合成効率!$I$14,相対合成効率!$L$14,$O103&gt;=相対合成効率!$I$15,相対合成効率!$L$15,$O103&gt;=相対合成効率!$I$16,相対合成効率!$L$16,TRUE,相対合成効率!$L$17))</f>
        <v/>
      </c>
      <c r="Q103" s="224" t="str">
        <f>IF($O103="","",IF($O103&lt;=発電計画!$F$28,0,9.8*$E103*$L103*$P103))</f>
        <v/>
      </c>
      <c r="R103" s="224" t="str">
        <f t="shared" si="15"/>
        <v/>
      </c>
      <c r="S103" s="207" t="str">
        <f>IF(D103="","",(D103*B103+SUM($D104:D$393))/(D103*365))</f>
        <v/>
      </c>
      <c r="T103" s="208"/>
    </row>
    <row r="104" spans="2:20">
      <c r="B104" s="80">
        <v>76</v>
      </c>
      <c r="C104" s="189" t="str">
        <f>流量データ!$R86</f>
        <v/>
      </c>
      <c r="D104" s="189" t="str">
        <f>IF(AND($C104="",発電計画!$F$33=""),"",MAX(0,$C104-発電計画!$F$33))</f>
        <v/>
      </c>
      <c r="E104" s="189" t="str">
        <f>IF($D104="","",IF(発電計画!$F$19&gt;$D104,$D104,発電計画!$F$19))</f>
        <v/>
      </c>
      <c r="F104" s="27" t="str">
        <f>IF(発電計画!$F$30="","",ROUND((発電計画!$F$30*((E104/発電計画!$F$19)^2)/1000),3))</f>
        <v/>
      </c>
      <c r="G104" s="28">
        <f t="shared" si="16"/>
        <v>0.05</v>
      </c>
      <c r="H104" s="27" t="str">
        <f>IF(発電計画!$F$31="","",ROUND((発電計画!$F$31*((E104/発電計画!$F$19)^2)/200),3))</f>
        <v/>
      </c>
      <c r="I104" s="27" t="str">
        <f>IF(発電計画!$F$32="","",ROUND((発電計画!$F$32*((E104/発電計画!$F$19)^2)/1000),3))</f>
        <v/>
      </c>
      <c r="J104" s="28">
        <f t="shared" si="17"/>
        <v>0.5</v>
      </c>
      <c r="K104" s="27">
        <f t="shared" si="14"/>
        <v>0.55000000000000004</v>
      </c>
      <c r="L104" s="27">
        <f>発電計画!$F$15-$K$29</f>
        <v>-0.55000000000000004</v>
      </c>
      <c r="M104" s="27" t="str">
        <f>IF(発電計画!$F$19="","",9.8*発電計画!$F$19*$L104)</f>
        <v/>
      </c>
      <c r="N104" s="27" t="str">
        <f>IF(発電計画!$F$20="","",9.8*発電計画!$F$20*$L104)</f>
        <v/>
      </c>
      <c r="O104" s="206" t="str">
        <f>IF(AND($E104="",発電計画!$F$19=""),"",$E104/発電計画!$F$19)</f>
        <v/>
      </c>
      <c r="P104" s="331" t="str" cm="1">
        <f t="array" ref="P104">IF($O104="","",発電計画!$F$27*_xlfn.IFS($O104&gt;=相対合成効率!$I$14,相対合成効率!$L$14,$O104&gt;=相対合成効率!$I$15,相対合成効率!$L$15,$O104&gt;=相対合成効率!$I$16,相対合成効率!$L$16,TRUE,相対合成効率!$L$17))</f>
        <v/>
      </c>
      <c r="Q104" s="224" t="str">
        <f>IF($O104="","",IF($O104&lt;=発電計画!$F$28,0,9.8*$E104*$L104*$P104))</f>
        <v/>
      </c>
      <c r="R104" s="224" t="str">
        <f t="shared" si="15"/>
        <v/>
      </c>
      <c r="S104" s="207" t="str">
        <f>IF(D104="","",(D104*B104+SUM($D105:D$393))/(D104*365))</f>
        <v/>
      </c>
      <c r="T104" s="208"/>
    </row>
    <row r="105" spans="2:20">
      <c r="B105" s="80">
        <v>77</v>
      </c>
      <c r="C105" s="189" t="str">
        <f>流量データ!$R87</f>
        <v/>
      </c>
      <c r="D105" s="189" t="str">
        <f>IF(AND($C105="",発電計画!$F$33=""),"",MAX(0,$C105-発電計画!$F$33))</f>
        <v/>
      </c>
      <c r="E105" s="189" t="str">
        <f>IF($D105="","",IF(発電計画!$F$19&gt;$D105,$D105,発電計画!$F$19))</f>
        <v/>
      </c>
      <c r="F105" s="27" t="str">
        <f>IF(発電計画!$F$30="","",ROUND((発電計画!$F$30*((E105/発電計画!$F$19)^2)/1000),3))</f>
        <v/>
      </c>
      <c r="G105" s="28">
        <f t="shared" si="16"/>
        <v>0.05</v>
      </c>
      <c r="H105" s="27" t="str">
        <f>IF(発電計画!$F$31="","",ROUND((発電計画!$F$31*((E105/発電計画!$F$19)^2)/200),3))</f>
        <v/>
      </c>
      <c r="I105" s="27" t="str">
        <f>IF(発電計画!$F$32="","",ROUND((発電計画!$F$32*((E105/発電計画!$F$19)^2)/1000),3))</f>
        <v/>
      </c>
      <c r="J105" s="28">
        <f t="shared" si="17"/>
        <v>0.5</v>
      </c>
      <c r="K105" s="27">
        <f t="shared" si="14"/>
        <v>0.55000000000000004</v>
      </c>
      <c r="L105" s="27">
        <f>発電計画!$F$15-$K$29</f>
        <v>-0.55000000000000004</v>
      </c>
      <c r="M105" s="27" t="str">
        <f>IF(発電計画!$F$19="","",9.8*発電計画!$F$19*$L105)</f>
        <v/>
      </c>
      <c r="N105" s="27" t="str">
        <f>IF(発電計画!$F$20="","",9.8*発電計画!$F$20*$L105)</f>
        <v/>
      </c>
      <c r="O105" s="206" t="str">
        <f>IF(AND($E105="",発電計画!$F$19=""),"",$E105/発電計画!$F$19)</f>
        <v/>
      </c>
      <c r="P105" s="331" t="str" cm="1">
        <f t="array" ref="P105">IF($O105="","",発電計画!$F$27*_xlfn.IFS($O105&gt;=相対合成効率!$I$14,相対合成効率!$L$14,$O105&gt;=相対合成効率!$I$15,相対合成効率!$L$15,$O105&gt;=相対合成効率!$I$16,相対合成効率!$L$16,TRUE,相対合成効率!$L$17))</f>
        <v/>
      </c>
      <c r="Q105" s="224" t="str">
        <f>IF($O105="","",IF($O105&lt;=発電計画!$F$28,0,9.8*$E105*$L105*$P105))</f>
        <v/>
      </c>
      <c r="R105" s="224" t="str">
        <f t="shared" si="15"/>
        <v/>
      </c>
      <c r="S105" s="207" t="str">
        <f>IF(D105="","",(D105*B105+SUM($D106:D$393))/(D105*365))</f>
        <v/>
      </c>
      <c r="T105" s="208"/>
    </row>
    <row r="106" spans="2:20">
      <c r="B106" s="80">
        <v>78</v>
      </c>
      <c r="C106" s="189" t="str">
        <f>流量データ!$R88</f>
        <v/>
      </c>
      <c r="D106" s="189" t="str">
        <f>IF(AND($C106="",発電計画!$F$33=""),"",MAX(0,$C106-発電計画!$F$33))</f>
        <v/>
      </c>
      <c r="E106" s="189" t="str">
        <f>IF($D106="","",IF(発電計画!$F$19&gt;$D106,$D106,発電計画!$F$19))</f>
        <v/>
      </c>
      <c r="F106" s="27" t="str">
        <f>IF(発電計画!$F$30="","",ROUND((発電計画!$F$30*((E106/発電計画!$F$19)^2)/1000),3))</f>
        <v/>
      </c>
      <c r="G106" s="28">
        <f t="shared" si="16"/>
        <v>0.05</v>
      </c>
      <c r="H106" s="27" t="str">
        <f>IF(発電計画!$F$31="","",ROUND((発電計画!$F$31*((E106/発電計画!$F$19)^2)/200),3))</f>
        <v/>
      </c>
      <c r="I106" s="27" t="str">
        <f>IF(発電計画!$F$32="","",ROUND((発電計画!$F$32*((E106/発電計画!$F$19)^2)/1000),3))</f>
        <v/>
      </c>
      <c r="J106" s="28">
        <f t="shared" si="17"/>
        <v>0.5</v>
      </c>
      <c r="K106" s="27">
        <f t="shared" si="14"/>
        <v>0.55000000000000004</v>
      </c>
      <c r="L106" s="27">
        <f>発電計画!$F$15-$K$29</f>
        <v>-0.55000000000000004</v>
      </c>
      <c r="M106" s="27" t="str">
        <f>IF(発電計画!$F$19="","",9.8*発電計画!$F$19*$L106)</f>
        <v/>
      </c>
      <c r="N106" s="27" t="str">
        <f>IF(発電計画!$F$20="","",9.8*発電計画!$F$20*$L106)</f>
        <v/>
      </c>
      <c r="O106" s="206" t="str">
        <f>IF(AND($E106="",発電計画!$F$19=""),"",$E106/発電計画!$F$19)</f>
        <v/>
      </c>
      <c r="P106" s="331" t="str" cm="1">
        <f t="array" ref="P106">IF($O106="","",発電計画!$F$27*_xlfn.IFS($O106&gt;=相対合成効率!$I$14,相対合成効率!$L$14,$O106&gt;=相対合成効率!$I$15,相対合成効率!$L$15,$O106&gt;=相対合成効率!$I$16,相対合成効率!$L$16,TRUE,相対合成効率!$L$17))</f>
        <v/>
      </c>
      <c r="Q106" s="224" t="str">
        <f>IF($O106="","",IF($O106&lt;=発電計画!$F$28,0,9.8*$E106*$L106*$P106))</f>
        <v/>
      </c>
      <c r="R106" s="224" t="str">
        <f t="shared" si="15"/>
        <v/>
      </c>
      <c r="S106" s="207" t="str">
        <f>IF(D106="","",(D106*B106+SUM($D107:D$393))/(D106*365))</f>
        <v/>
      </c>
      <c r="T106" s="208"/>
    </row>
    <row r="107" spans="2:20">
      <c r="B107" s="80">
        <v>79</v>
      </c>
      <c r="C107" s="189" t="str">
        <f>流量データ!$R89</f>
        <v/>
      </c>
      <c r="D107" s="189" t="str">
        <f>IF(AND($C107="",発電計画!$F$33=""),"",MAX(0,$C107-発電計画!$F$33))</f>
        <v/>
      </c>
      <c r="E107" s="189" t="str">
        <f>IF($D107="","",IF(発電計画!$F$19&gt;$D107,$D107,発電計画!$F$19))</f>
        <v/>
      </c>
      <c r="F107" s="27" t="str">
        <f>IF(発電計画!$F$30="","",ROUND((発電計画!$F$30*((E107/発電計画!$F$19)^2)/1000),3))</f>
        <v/>
      </c>
      <c r="G107" s="28">
        <f t="shared" si="16"/>
        <v>0.05</v>
      </c>
      <c r="H107" s="27" t="str">
        <f>IF(発電計画!$F$31="","",ROUND((発電計画!$F$31*((E107/発電計画!$F$19)^2)/200),3))</f>
        <v/>
      </c>
      <c r="I107" s="27" t="str">
        <f>IF(発電計画!$F$32="","",ROUND((発電計画!$F$32*((E107/発電計画!$F$19)^2)/1000),3))</f>
        <v/>
      </c>
      <c r="J107" s="28">
        <f t="shared" si="17"/>
        <v>0.5</v>
      </c>
      <c r="K107" s="27">
        <f t="shared" si="14"/>
        <v>0.55000000000000004</v>
      </c>
      <c r="L107" s="27">
        <f>発電計画!$F$15-$K$29</f>
        <v>-0.55000000000000004</v>
      </c>
      <c r="M107" s="27" t="str">
        <f>IF(発電計画!$F$19="","",9.8*発電計画!$F$19*$L107)</f>
        <v/>
      </c>
      <c r="N107" s="27" t="str">
        <f>IF(発電計画!$F$20="","",9.8*発電計画!$F$20*$L107)</f>
        <v/>
      </c>
      <c r="O107" s="206" t="str">
        <f>IF(AND($E107="",発電計画!$F$19=""),"",$E107/発電計画!$F$19)</f>
        <v/>
      </c>
      <c r="P107" s="331" t="str" cm="1">
        <f t="array" ref="P107">IF($O107="","",発電計画!$F$27*_xlfn.IFS($O107&gt;=相対合成効率!$I$14,相対合成効率!$L$14,$O107&gt;=相対合成効率!$I$15,相対合成効率!$L$15,$O107&gt;=相対合成効率!$I$16,相対合成効率!$L$16,TRUE,相対合成効率!$L$17))</f>
        <v/>
      </c>
      <c r="Q107" s="224" t="str">
        <f>IF($O107="","",IF($O107&lt;=発電計画!$F$28,0,9.8*$E107*$L107*$P107))</f>
        <v/>
      </c>
      <c r="R107" s="224" t="str">
        <f t="shared" si="15"/>
        <v/>
      </c>
      <c r="S107" s="207" t="str">
        <f>IF(D107="","",(D107*B107+SUM($D108:D$393))/(D107*365))</f>
        <v/>
      </c>
      <c r="T107" s="208"/>
    </row>
    <row r="108" spans="2:20">
      <c r="B108" s="80">
        <v>80</v>
      </c>
      <c r="C108" s="189" t="str">
        <f>流量データ!$R90</f>
        <v/>
      </c>
      <c r="D108" s="189" t="str">
        <f>IF(AND($C108="",発電計画!$F$33=""),"",MAX(0,$C108-発電計画!$F$33))</f>
        <v/>
      </c>
      <c r="E108" s="189" t="str">
        <f>IF($D108="","",IF(発電計画!$F$19&gt;$D108,$D108,発電計画!$F$19))</f>
        <v/>
      </c>
      <c r="F108" s="27" t="str">
        <f>IF(発電計画!$F$30="","",ROUND((発電計画!$F$30*((E108/発電計画!$F$19)^2)/1000),3))</f>
        <v/>
      </c>
      <c r="G108" s="28">
        <f t="shared" si="16"/>
        <v>0.05</v>
      </c>
      <c r="H108" s="27" t="str">
        <f>IF(発電計画!$F$31="","",ROUND((発電計画!$F$31*((E108/発電計画!$F$19)^2)/200),3))</f>
        <v/>
      </c>
      <c r="I108" s="27" t="str">
        <f>IF(発電計画!$F$32="","",ROUND((発電計画!$F$32*((E108/発電計画!$F$19)^2)/1000),3))</f>
        <v/>
      </c>
      <c r="J108" s="28">
        <f t="shared" si="17"/>
        <v>0.5</v>
      </c>
      <c r="K108" s="27">
        <f t="shared" si="14"/>
        <v>0.55000000000000004</v>
      </c>
      <c r="L108" s="27">
        <f>発電計画!$F$15-$K$29</f>
        <v>-0.55000000000000004</v>
      </c>
      <c r="M108" s="27" t="str">
        <f>IF(発電計画!$F$19="","",9.8*発電計画!$F$19*$L108)</f>
        <v/>
      </c>
      <c r="N108" s="27" t="str">
        <f>IF(発電計画!$F$20="","",9.8*発電計画!$F$20*$L108)</f>
        <v/>
      </c>
      <c r="O108" s="206" t="str">
        <f>IF(AND($E108="",発電計画!$F$19=""),"",$E108/発電計画!$F$19)</f>
        <v/>
      </c>
      <c r="P108" s="331" t="str" cm="1">
        <f t="array" ref="P108">IF($O108="","",発電計画!$F$27*_xlfn.IFS($O108&gt;=相対合成効率!$I$14,相対合成効率!$L$14,$O108&gt;=相対合成効率!$I$15,相対合成効率!$L$15,$O108&gt;=相対合成効率!$I$16,相対合成効率!$L$16,TRUE,相対合成効率!$L$17))</f>
        <v/>
      </c>
      <c r="Q108" s="224" t="str">
        <f>IF($O108="","",IF($O108&lt;=発電計画!$F$28,0,9.8*$E108*$L108*$P108))</f>
        <v/>
      </c>
      <c r="R108" s="224" t="str">
        <f t="shared" si="15"/>
        <v/>
      </c>
      <c r="S108" s="207" t="str">
        <f>IF(D108="","",(D108*B108+SUM($D109:D$393))/(D108*365))</f>
        <v/>
      </c>
      <c r="T108" s="208"/>
    </row>
    <row r="109" spans="2:20">
      <c r="B109" s="80">
        <v>81</v>
      </c>
      <c r="C109" s="189" t="str">
        <f>流量データ!$R91</f>
        <v/>
      </c>
      <c r="D109" s="189" t="str">
        <f>IF(AND($C109="",発電計画!$F$33=""),"",MAX(0,$C109-発電計画!$F$33))</f>
        <v/>
      </c>
      <c r="E109" s="189" t="str">
        <f>IF($D109="","",IF(発電計画!$F$19&gt;$D109,$D109,発電計画!$F$19))</f>
        <v/>
      </c>
      <c r="F109" s="27" t="str">
        <f>IF(発電計画!$F$30="","",ROUND((発電計画!$F$30*((E109/発電計画!$F$19)^2)/1000),3))</f>
        <v/>
      </c>
      <c r="G109" s="28">
        <f t="shared" si="16"/>
        <v>0.05</v>
      </c>
      <c r="H109" s="27" t="str">
        <f>IF(発電計画!$F$31="","",ROUND((発電計画!$F$31*((E109/発電計画!$F$19)^2)/200),3))</f>
        <v/>
      </c>
      <c r="I109" s="27" t="str">
        <f>IF(発電計画!$F$32="","",ROUND((発電計画!$F$32*((E109/発電計画!$F$19)^2)/1000),3))</f>
        <v/>
      </c>
      <c r="J109" s="28">
        <f t="shared" si="17"/>
        <v>0.5</v>
      </c>
      <c r="K109" s="27">
        <f t="shared" si="14"/>
        <v>0.55000000000000004</v>
      </c>
      <c r="L109" s="27">
        <f>発電計画!$F$15-$K$29</f>
        <v>-0.55000000000000004</v>
      </c>
      <c r="M109" s="27" t="str">
        <f>IF(発電計画!$F$19="","",9.8*発電計画!$F$19*$L109)</f>
        <v/>
      </c>
      <c r="N109" s="27" t="str">
        <f>IF(発電計画!$F$20="","",9.8*発電計画!$F$20*$L109)</f>
        <v/>
      </c>
      <c r="O109" s="206" t="str">
        <f>IF(AND($E109="",発電計画!$F$19=""),"",$E109/発電計画!$F$19)</f>
        <v/>
      </c>
      <c r="P109" s="331" t="str" cm="1">
        <f t="array" ref="P109">IF($O109="","",発電計画!$F$27*_xlfn.IFS($O109&gt;=相対合成効率!$I$14,相対合成効率!$L$14,$O109&gt;=相対合成効率!$I$15,相対合成効率!$L$15,$O109&gt;=相対合成効率!$I$16,相対合成効率!$L$16,TRUE,相対合成効率!$L$17))</f>
        <v/>
      </c>
      <c r="Q109" s="224" t="str">
        <f>IF($O109="","",IF($O109&lt;=発電計画!$F$28,0,9.8*$E109*$L109*$P109))</f>
        <v/>
      </c>
      <c r="R109" s="224" t="str">
        <f t="shared" si="15"/>
        <v/>
      </c>
      <c r="S109" s="207" t="str">
        <f>IF(D109="","",(D109*B109+SUM($D110:D$393))/(D109*365))</f>
        <v/>
      </c>
      <c r="T109" s="208"/>
    </row>
    <row r="110" spans="2:20">
      <c r="B110" s="80">
        <v>82</v>
      </c>
      <c r="C110" s="189" t="str">
        <f>流量データ!$R92</f>
        <v/>
      </c>
      <c r="D110" s="189" t="str">
        <f>IF(AND($C110="",発電計画!$F$33=""),"",MAX(0,$C110-発電計画!$F$33))</f>
        <v/>
      </c>
      <c r="E110" s="189" t="str">
        <f>IF($D110="","",IF(発電計画!$F$19&gt;$D110,$D110,発電計画!$F$19))</f>
        <v/>
      </c>
      <c r="F110" s="27" t="str">
        <f>IF(発電計画!$F$30="","",ROUND((発電計画!$F$30*((E110/発電計画!$F$19)^2)/1000),3))</f>
        <v/>
      </c>
      <c r="G110" s="28">
        <f t="shared" si="16"/>
        <v>0.05</v>
      </c>
      <c r="H110" s="27" t="str">
        <f>IF(発電計画!$F$31="","",ROUND((発電計画!$F$31*((E110/発電計画!$F$19)^2)/200),3))</f>
        <v/>
      </c>
      <c r="I110" s="27" t="str">
        <f>IF(発電計画!$F$32="","",ROUND((発電計画!$F$32*((E110/発電計画!$F$19)^2)/1000),3))</f>
        <v/>
      </c>
      <c r="J110" s="28">
        <f t="shared" si="17"/>
        <v>0.5</v>
      </c>
      <c r="K110" s="27">
        <f t="shared" si="14"/>
        <v>0.55000000000000004</v>
      </c>
      <c r="L110" s="27">
        <f>発電計画!$F$15-$K$29</f>
        <v>-0.55000000000000004</v>
      </c>
      <c r="M110" s="27" t="str">
        <f>IF(発電計画!$F$19="","",9.8*発電計画!$F$19*$L110)</f>
        <v/>
      </c>
      <c r="N110" s="27" t="str">
        <f>IF(発電計画!$F$20="","",9.8*発電計画!$F$20*$L110)</f>
        <v/>
      </c>
      <c r="O110" s="206" t="str">
        <f>IF(AND($E110="",発電計画!$F$19=""),"",$E110/発電計画!$F$19)</f>
        <v/>
      </c>
      <c r="P110" s="331" t="str" cm="1">
        <f t="array" ref="P110">IF($O110="","",発電計画!$F$27*_xlfn.IFS($O110&gt;=相対合成効率!$I$14,相対合成効率!$L$14,$O110&gt;=相対合成効率!$I$15,相対合成効率!$L$15,$O110&gt;=相対合成効率!$I$16,相対合成効率!$L$16,TRUE,相対合成効率!$L$17))</f>
        <v/>
      </c>
      <c r="Q110" s="224" t="str">
        <f>IF($O110="","",IF($O110&lt;=発電計画!$F$28,0,9.8*$E110*$L110*$P110))</f>
        <v/>
      </c>
      <c r="R110" s="224" t="str">
        <f t="shared" si="15"/>
        <v/>
      </c>
      <c r="S110" s="207" t="str">
        <f>IF(D110="","",(D110*B110+SUM($D111:D$393))/(D110*365))</f>
        <v/>
      </c>
      <c r="T110" s="208"/>
    </row>
    <row r="111" spans="2:20">
      <c r="B111" s="80">
        <v>83</v>
      </c>
      <c r="C111" s="189" t="str">
        <f>流量データ!$R93</f>
        <v/>
      </c>
      <c r="D111" s="189" t="str">
        <f>IF(AND($C111="",発電計画!$F$33=""),"",MAX(0,$C111-発電計画!$F$33))</f>
        <v/>
      </c>
      <c r="E111" s="189" t="str">
        <f>IF($D111="","",IF(発電計画!$F$19&gt;$D111,$D111,発電計画!$F$19))</f>
        <v/>
      </c>
      <c r="F111" s="27" t="str">
        <f>IF(発電計画!$F$30="","",ROUND((発電計画!$F$30*((E111/発電計画!$F$19)^2)/1000),3))</f>
        <v/>
      </c>
      <c r="G111" s="28">
        <f t="shared" si="16"/>
        <v>0.05</v>
      </c>
      <c r="H111" s="27" t="str">
        <f>IF(発電計画!$F$31="","",ROUND((発電計画!$F$31*((E111/発電計画!$F$19)^2)/200),3))</f>
        <v/>
      </c>
      <c r="I111" s="27" t="str">
        <f>IF(発電計画!$F$32="","",ROUND((発電計画!$F$32*((E111/発電計画!$F$19)^2)/1000),3))</f>
        <v/>
      </c>
      <c r="J111" s="28">
        <f t="shared" si="17"/>
        <v>0.5</v>
      </c>
      <c r="K111" s="27">
        <f t="shared" si="14"/>
        <v>0.55000000000000004</v>
      </c>
      <c r="L111" s="27">
        <f>発電計画!$F$15-$K$29</f>
        <v>-0.55000000000000004</v>
      </c>
      <c r="M111" s="27" t="str">
        <f>IF(発電計画!$F$19="","",9.8*発電計画!$F$19*$L111)</f>
        <v/>
      </c>
      <c r="N111" s="27" t="str">
        <f>IF(発電計画!$F$20="","",9.8*発電計画!$F$20*$L111)</f>
        <v/>
      </c>
      <c r="O111" s="206" t="str">
        <f>IF(AND($E111="",発電計画!$F$19=""),"",$E111/発電計画!$F$19)</f>
        <v/>
      </c>
      <c r="P111" s="331" t="str" cm="1">
        <f t="array" ref="P111">IF($O111="","",発電計画!$F$27*_xlfn.IFS($O111&gt;=相対合成効率!$I$14,相対合成効率!$L$14,$O111&gt;=相対合成効率!$I$15,相対合成効率!$L$15,$O111&gt;=相対合成効率!$I$16,相対合成効率!$L$16,TRUE,相対合成効率!$L$17))</f>
        <v/>
      </c>
      <c r="Q111" s="224" t="str">
        <f>IF($O111="","",IF($O111&lt;=発電計画!$F$28,0,9.8*$E111*$L111*$P111))</f>
        <v/>
      </c>
      <c r="R111" s="224" t="str">
        <f t="shared" si="15"/>
        <v/>
      </c>
      <c r="S111" s="207" t="str">
        <f>IF(D111="","",(D111*B111+SUM($D112:D$393))/(D111*365))</f>
        <v/>
      </c>
      <c r="T111" s="208"/>
    </row>
    <row r="112" spans="2:20">
      <c r="B112" s="80">
        <v>84</v>
      </c>
      <c r="C112" s="189" t="str">
        <f>流量データ!$R94</f>
        <v/>
      </c>
      <c r="D112" s="189" t="str">
        <f>IF(AND($C112="",発電計画!$F$33=""),"",MAX(0,$C112-発電計画!$F$33))</f>
        <v/>
      </c>
      <c r="E112" s="189" t="str">
        <f>IF($D112="","",IF(発電計画!$F$19&gt;$D112,$D112,発電計画!$F$19))</f>
        <v/>
      </c>
      <c r="F112" s="27" t="str">
        <f>IF(発電計画!$F$30="","",ROUND((発電計画!$F$30*((E112/発電計画!$F$19)^2)/1000),3))</f>
        <v/>
      </c>
      <c r="G112" s="28">
        <f t="shared" si="16"/>
        <v>0.05</v>
      </c>
      <c r="H112" s="27" t="str">
        <f>IF(発電計画!$F$31="","",ROUND((発電計画!$F$31*((E112/発電計画!$F$19)^2)/200),3))</f>
        <v/>
      </c>
      <c r="I112" s="27" t="str">
        <f>IF(発電計画!$F$32="","",ROUND((発電計画!$F$32*((E112/発電計画!$F$19)^2)/1000),3))</f>
        <v/>
      </c>
      <c r="J112" s="28">
        <f t="shared" si="17"/>
        <v>0.5</v>
      </c>
      <c r="K112" s="27">
        <f t="shared" si="14"/>
        <v>0.55000000000000004</v>
      </c>
      <c r="L112" s="27">
        <f>発電計画!$F$15-$K$29</f>
        <v>-0.55000000000000004</v>
      </c>
      <c r="M112" s="27" t="str">
        <f>IF(発電計画!$F$19="","",9.8*発電計画!$F$19*$L112)</f>
        <v/>
      </c>
      <c r="N112" s="27" t="str">
        <f>IF(発電計画!$F$20="","",9.8*発電計画!$F$20*$L112)</f>
        <v/>
      </c>
      <c r="O112" s="206" t="str">
        <f>IF(AND($E112="",発電計画!$F$19=""),"",$E112/発電計画!$F$19)</f>
        <v/>
      </c>
      <c r="P112" s="331" t="str" cm="1">
        <f t="array" ref="P112">IF($O112="","",発電計画!$F$27*_xlfn.IFS($O112&gt;=相対合成効率!$I$14,相対合成効率!$L$14,$O112&gt;=相対合成効率!$I$15,相対合成効率!$L$15,$O112&gt;=相対合成効率!$I$16,相対合成効率!$L$16,TRUE,相対合成効率!$L$17))</f>
        <v/>
      </c>
      <c r="Q112" s="224" t="str">
        <f>IF($O112="","",IF($O112&lt;=発電計画!$F$28,0,9.8*$E112*$L112*$P112))</f>
        <v/>
      </c>
      <c r="R112" s="224" t="str">
        <f t="shared" si="15"/>
        <v/>
      </c>
      <c r="S112" s="207" t="str">
        <f>IF(D112="","",(D112*B112+SUM($D113:D$393))/(D112*365))</f>
        <v/>
      </c>
      <c r="T112" s="208"/>
    </row>
    <row r="113" spans="2:20">
      <c r="B113" s="80">
        <v>85</v>
      </c>
      <c r="C113" s="189" t="str">
        <f>流量データ!$R95</f>
        <v/>
      </c>
      <c r="D113" s="189" t="str">
        <f>IF(AND($C113="",発電計画!$F$33=""),"",MAX(0,$C113-発電計画!$F$33))</f>
        <v/>
      </c>
      <c r="E113" s="189" t="str">
        <f>IF($D113="","",IF(発電計画!$F$19&gt;$D113,$D113,発電計画!$F$19))</f>
        <v/>
      </c>
      <c r="F113" s="27" t="str">
        <f>IF(発電計画!$F$30="","",ROUND((発電計画!$F$30*((E113/発電計画!$F$19)^2)/1000),3))</f>
        <v/>
      </c>
      <c r="G113" s="28">
        <f t="shared" si="16"/>
        <v>0.05</v>
      </c>
      <c r="H113" s="27" t="str">
        <f>IF(発電計画!$F$31="","",ROUND((発電計画!$F$31*((E113/発電計画!$F$19)^2)/200),3))</f>
        <v/>
      </c>
      <c r="I113" s="27" t="str">
        <f>IF(発電計画!$F$32="","",ROUND((発電計画!$F$32*((E113/発電計画!$F$19)^2)/1000),3))</f>
        <v/>
      </c>
      <c r="J113" s="28">
        <f t="shared" si="17"/>
        <v>0.5</v>
      </c>
      <c r="K113" s="27">
        <f t="shared" si="14"/>
        <v>0.55000000000000004</v>
      </c>
      <c r="L113" s="27">
        <f>発電計画!$F$15-$K$29</f>
        <v>-0.55000000000000004</v>
      </c>
      <c r="M113" s="27" t="str">
        <f>IF(発電計画!$F$19="","",9.8*発電計画!$F$19*$L113)</f>
        <v/>
      </c>
      <c r="N113" s="27" t="str">
        <f>IF(発電計画!$F$20="","",9.8*発電計画!$F$20*$L113)</f>
        <v/>
      </c>
      <c r="O113" s="206" t="str">
        <f>IF(AND($E113="",発電計画!$F$19=""),"",$E113/発電計画!$F$19)</f>
        <v/>
      </c>
      <c r="P113" s="331" t="str" cm="1">
        <f t="array" ref="P113">IF($O113="","",発電計画!$F$27*_xlfn.IFS($O113&gt;=相対合成効率!$I$14,相対合成効率!$L$14,$O113&gt;=相対合成効率!$I$15,相対合成効率!$L$15,$O113&gt;=相対合成効率!$I$16,相対合成効率!$L$16,TRUE,相対合成効率!$L$17))</f>
        <v/>
      </c>
      <c r="Q113" s="224" t="str">
        <f>IF($O113="","",IF($O113&lt;=発電計画!$F$28,0,9.8*$E113*$L113*$P113))</f>
        <v/>
      </c>
      <c r="R113" s="224" t="str">
        <f t="shared" si="15"/>
        <v/>
      </c>
      <c r="S113" s="207" t="str">
        <f>IF(D113="","",(D113*B113+SUM($D114:D$393))/(D113*365))</f>
        <v/>
      </c>
      <c r="T113" s="208"/>
    </row>
    <row r="114" spans="2:20">
      <c r="B114" s="80">
        <v>86</v>
      </c>
      <c r="C114" s="189" t="str">
        <f>流量データ!$R96</f>
        <v/>
      </c>
      <c r="D114" s="189" t="str">
        <f>IF(AND($C114="",発電計画!$F$33=""),"",MAX(0,$C114-発電計画!$F$33))</f>
        <v/>
      </c>
      <c r="E114" s="189" t="str">
        <f>IF($D114="","",IF(発電計画!$F$19&gt;$D114,$D114,発電計画!$F$19))</f>
        <v/>
      </c>
      <c r="F114" s="27" t="str">
        <f>IF(発電計画!$F$30="","",ROUND((発電計画!$F$30*((E114/発電計画!$F$19)^2)/1000),3))</f>
        <v/>
      </c>
      <c r="G114" s="28">
        <f t="shared" si="16"/>
        <v>0.05</v>
      </c>
      <c r="H114" s="27" t="str">
        <f>IF(発電計画!$F$31="","",ROUND((発電計画!$F$31*((E114/発電計画!$F$19)^2)/200),3))</f>
        <v/>
      </c>
      <c r="I114" s="27" t="str">
        <f>IF(発電計画!$F$32="","",ROUND((発電計画!$F$32*((E114/発電計画!$F$19)^2)/1000),3))</f>
        <v/>
      </c>
      <c r="J114" s="28">
        <f t="shared" si="17"/>
        <v>0.5</v>
      </c>
      <c r="K114" s="27">
        <f t="shared" si="14"/>
        <v>0.55000000000000004</v>
      </c>
      <c r="L114" s="27">
        <f>発電計画!$F$15-$K$29</f>
        <v>-0.55000000000000004</v>
      </c>
      <c r="M114" s="27" t="str">
        <f>IF(発電計画!$F$19="","",9.8*発電計画!$F$19*$L114)</f>
        <v/>
      </c>
      <c r="N114" s="27" t="str">
        <f>IF(発電計画!$F$20="","",9.8*発電計画!$F$20*$L114)</f>
        <v/>
      </c>
      <c r="O114" s="206" t="str">
        <f>IF(AND($E114="",発電計画!$F$19=""),"",$E114/発電計画!$F$19)</f>
        <v/>
      </c>
      <c r="P114" s="331" t="str" cm="1">
        <f t="array" ref="P114">IF($O114="","",発電計画!$F$27*_xlfn.IFS($O114&gt;=相対合成効率!$I$14,相対合成効率!$L$14,$O114&gt;=相対合成効率!$I$15,相対合成効率!$L$15,$O114&gt;=相対合成効率!$I$16,相対合成効率!$L$16,TRUE,相対合成効率!$L$17))</f>
        <v/>
      </c>
      <c r="Q114" s="224" t="str">
        <f>IF($O114="","",IF($O114&lt;=発電計画!$F$28,0,9.8*$E114*$L114*$P114))</f>
        <v/>
      </c>
      <c r="R114" s="224" t="str">
        <f t="shared" si="15"/>
        <v/>
      </c>
      <c r="S114" s="207" t="str">
        <f>IF(D114="","",(D114*B114+SUM($D115:D$393))/(D114*365))</f>
        <v/>
      </c>
      <c r="T114" s="208"/>
    </row>
    <row r="115" spans="2:20">
      <c r="B115" s="80">
        <v>87</v>
      </c>
      <c r="C115" s="189" t="str">
        <f>流量データ!$R97</f>
        <v/>
      </c>
      <c r="D115" s="189" t="str">
        <f>IF(AND($C115="",発電計画!$F$33=""),"",MAX(0,$C115-発電計画!$F$33))</f>
        <v/>
      </c>
      <c r="E115" s="189" t="str">
        <f>IF($D115="","",IF(発電計画!$F$19&gt;$D115,$D115,発電計画!$F$19))</f>
        <v/>
      </c>
      <c r="F115" s="27" t="str">
        <f>IF(発電計画!$F$30="","",ROUND((発電計画!$F$30*((E115/発電計画!$F$19)^2)/1000),3))</f>
        <v/>
      </c>
      <c r="G115" s="28">
        <f t="shared" si="16"/>
        <v>0.05</v>
      </c>
      <c r="H115" s="27" t="str">
        <f>IF(発電計画!$F$31="","",ROUND((発電計画!$F$31*((E115/発電計画!$F$19)^2)/200),3))</f>
        <v/>
      </c>
      <c r="I115" s="27" t="str">
        <f>IF(発電計画!$F$32="","",ROUND((発電計画!$F$32*((E115/発電計画!$F$19)^2)/1000),3))</f>
        <v/>
      </c>
      <c r="J115" s="28">
        <f t="shared" si="17"/>
        <v>0.5</v>
      </c>
      <c r="K115" s="27">
        <f t="shared" si="14"/>
        <v>0.55000000000000004</v>
      </c>
      <c r="L115" s="27">
        <f>発電計画!$F$15-$K$29</f>
        <v>-0.55000000000000004</v>
      </c>
      <c r="M115" s="27" t="str">
        <f>IF(発電計画!$F$19="","",9.8*発電計画!$F$19*$L115)</f>
        <v/>
      </c>
      <c r="N115" s="27" t="str">
        <f>IF(発電計画!$F$20="","",9.8*発電計画!$F$20*$L115)</f>
        <v/>
      </c>
      <c r="O115" s="206" t="str">
        <f>IF(AND($E115="",発電計画!$F$19=""),"",$E115/発電計画!$F$19)</f>
        <v/>
      </c>
      <c r="P115" s="331" t="str" cm="1">
        <f t="array" ref="P115">IF($O115="","",発電計画!$F$27*_xlfn.IFS($O115&gt;=相対合成効率!$I$14,相対合成効率!$L$14,$O115&gt;=相対合成効率!$I$15,相対合成効率!$L$15,$O115&gt;=相対合成効率!$I$16,相対合成効率!$L$16,TRUE,相対合成効率!$L$17))</f>
        <v/>
      </c>
      <c r="Q115" s="224" t="str">
        <f>IF($O115="","",IF($O115&lt;=発電計画!$F$28,0,9.8*$E115*$L115*$P115))</f>
        <v/>
      </c>
      <c r="R115" s="224" t="str">
        <f t="shared" si="15"/>
        <v/>
      </c>
      <c r="S115" s="207" t="str">
        <f>IF(D115="","",(D115*B115+SUM($D116:D$393))/(D115*365))</f>
        <v/>
      </c>
      <c r="T115" s="208"/>
    </row>
    <row r="116" spans="2:20">
      <c r="B116" s="80">
        <v>88</v>
      </c>
      <c r="C116" s="189" t="str">
        <f>流量データ!$R98</f>
        <v/>
      </c>
      <c r="D116" s="189" t="str">
        <f>IF(AND($C116="",発電計画!$F$33=""),"",MAX(0,$C116-発電計画!$F$33))</f>
        <v/>
      </c>
      <c r="E116" s="189" t="str">
        <f>IF($D116="","",IF(発電計画!$F$19&gt;$D116,$D116,発電計画!$F$19))</f>
        <v/>
      </c>
      <c r="F116" s="27" t="str">
        <f>IF(発電計画!$F$30="","",ROUND((発電計画!$F$30*((E116/発電計画!$F$19)^2)/1000),3))</f>
        <v/>
      </c>
      <c r="G116" s="28">
        <f t="shared" si="16"/>
        <v>0.05</v>
      </c>
      <c r="H116" s="27" t="str">
        <f>IF(発電計画!$F$31="","",ROUND((発電計画!$F$31*((E116/発電計画!$F$19)^2)/200),3))</f>
        <v/>
      </c>
      <c r="I116" s="27" t="str">
        <f>IF(発電計画!$F$32="","",ROUND((発電計画!$F$32*((E116/発電計画!$F$19)^2)/1000),3))</f>
        <v/>
      </c>
      <c r="J116" s="28">
        <f t="shared" si="17"/>
        <v>0.5</v>
      </c>
      <c r="K116" s="27">
        <f t="shared" si="14"/>
        <v>0.55000000000000004</v>
      </c>
      <c r="L116" s="27">
        <f>発電計画!$F$15-$K$29</f>
        <v>-0.55000000000000004</v>
      </c>
      <c r="M116" s="27" t="str">
        <f>IF(発電計画!$F$19="","",9.8*発電計画!$F$19*$L116)</f>
        <v/>
      </c>
      <c r="N116" s="27" t="str">
        <f>IF(発電計画!$F$20="","",9.8*発電計画!$F$20*$L116)</f>
        <v/>
      </c>
      <c r="O116" s="206" t="str">
        <f>IF(AND($E116="",発電計画!$F$19=""),"",$E116/発電計画!$F$19)</f>
        <v/>
      </c>
      <c r="P116" s="331" t="str" cm="1">
        <f t="array" ref="P116">IF($O116="","",発電計画!$F$27*_xlfn.IFS($O116&gt;=相対合成効率!$I$14,相対合成効率!$L$14,$O116&gt;=相対合成効率!$I$15,相対合成効率!$L$15,$O116&gt;=相対合成効率!$I$16,相対合成効率!$L$16,TRUE,相対合成効率!$L$17))</f>
        <v/>
      </c>
      <c r="Q116" s="224" t="str">
        <f>IF($O116="","",IF($O116&lt;=発電計画!$F$28,0,9.8*$E116*$L116*$P116))</f>
        <v/>
      </c>
      <c r="R116" s="224" t="str">
        <f t="shared" si="15"/>
        <v/>
      </c>
      <c r="S116" s="207" t="str">
        <f>IF(D116="","",(D116*B116+SUM($D117:D$393))/(D116*365))</f>
        <v/>
      </c>
      <c r="T116" s="208"/>
    </row>
    <row r="117" spans="2:20">
      <c r="B117" s="80">
        <v>89</v>
      </c>
      <c r="C117" s="189" t="str">
        <f>流量データ!$R99</f>
        <v/>
      </c>
      <c r="D117" s="189" t="str">
        <f>IF(AND($C117="",発電計画!$F$33=""),"",MAX(0,$C117-発電計画!$F$33))</f>
        <v/>
      </c>
      <c r="E117" s="189" t="str">
        <f>IF($D117="","",IF(発電計画!$F$19&gt;$D117,$D117,発電計画!$F$19))</f>
        <v/>
      </c>
      <c r="F117" s="27" t="str">
        <f>IF(発電計画!$F$30="","",ROUND((発電計画!$F$30*((E117/発電計画!$F$19)^2)/1000),3))</f>
        <v/>
      </c>
      <c r="G117" s="28">
        <f t="shared" si="16"/>
        <v>0.05</v>
      </c>
      <c r="H117" s="27" t="str">
        <f>IF(発電計画!$F$31="","",ROUND((発電計画!$F$31*((E117/発電計画!$F$19)^2)/200),3))</f>
        <v/>
      </c>
      <c r="I117" s="27" t="str">
        <f>IF(発電計画!$F$32="","",ROUND((発電計画!$F$32*((E117/発電計画!$F$19)^2)/1000),3))</f>
        <v/>
      </c>
      <c r="J117" s="28">
        <f t="shared" si="17"/>
        <v>0.5</v>
      </c>
      <c r="K117" s="27">
        <f t="shared" si="14"/>
        <v>0.55000000000000004</v>
      </c>
      <c r="L117" s="27">
        <f>発電計画!$F$15-$K$29</f>
        <v>-0.55000000000000004</v>
      </c>
      <c r="M117" s="27" t="str">
        <f>IF(発電計画!$F$19="","",9.8*発電計画!$F$19*$L117)</f>
        <v/>
      </c>
      <c r="N117" s="27" t="str">
        <f>IF(発電計画!$F$20="","",9.8*発電計画!$F$20*$L117)</f>
        <v/>
      </c>
      <c r="O117" s="206" t="str">
        <f>IF(AND($E117="",発電計画!$F$19=""),"",$E117/発電計画!$F$19)</f>
        <v/>
      </c>
      <c r="P117" s="331" t="str" cm="1">
        <f t="array" ref="P117">IF($O117="","",発電計画!$F$27*_xlfn.IFS($O117&gt;=相対合成効率!$I$14,相対合成効率!$L$14,$O117&gt;=相対合成効率!$I$15,相対合成効率!$L$15,$O117&gt;=相対合成効率!$I$16,相対合成効率!$L$16,TRUE,相対合成効率!$L$17))</f>
        <v/>
      </c>
      <c r="Q117" s="224" t="str">
        <f>IF($O117="","",IF($O117&lt;=発電計画!$F$28,0,9.8*$E117*$L117*$P117))</f>
        <v/>
      </c>
      <c r="R117" s="224" t="str">
        <f t="shared" si="15"/>
        <v/>
      </c>
      <c r="S117" s="207" t="str">
        <f>IF(D117="","",(D117*B117+SUM($D118:D$393))/(D117*365))</f>
        <v/>
      </c>
      <c r="T117" s="208"/>
    </row>
    <row r="118" spans="2:20">
      <c r="B118" s="80">
        <v>90</v>
      </c>
      <c r="C118" s="189" t="str">
        <f>流量データ!$R100</f>
        <v/>
      </c>
      <c r="D118" s="189" t="str">
        <f>IF(AND($C118="",発電計画!$F$33=""),"",MAX(0,$C118-発電計画!$F$33))</f>
        <v/>
      </c>
      <c r="E118" s="189" t="str">
        <f>IF($D118="","",IF(発電計画!$F$19&gt;$D118,$D118,発電計画!$F$19))</f>
        <v/>
      </c>
      <c r="F118" s="27" t="str">
        <f>IF(発電計画!$F$30="","",ROUND((発電計画!$F$30*((E118/発電計画!$F$19)^2)/1000),3))</f>
        <v/>
      </c>
      <c r="G118" s="28">
        <f t="shared" si="16"/>
        <v>0.05</v>
      </c>
      <c r="H118" s="27" t="str">
        <f>IF(発電計画!$F$31="","",ROUND((発電計画!$F$31*((E118/発電計画!$F$19)^2)/200),3))</f>
        <v/>
      </c>
      <c r="I118" s="27" t="str">
        <f>IF(発電計画!$F$32="","",ROUND((発電計画!$F$32*((E118/発電計画!$F$19)^2)/1000),3))</f>
        <v/>
      </c>
      <c r="J118" s="28">
        <f t="shared" si="17"/>
        <v>0.5</v>
      </c>
      <c r="K118" s="27">
        <f t="shared" si="14"/>
        <v>0.55000000000000004</v>
      </c>
      <c r="L118" s="27">
        <f>発電計画!$F$15-$K$29</f>
        <v>-0.55000000000000004</v>
      </c>
      <c r="M118" s="27" t="str">
        <f>IF(発電計画!$F$19="","",9.8*発電計画!$F$19*$L118)</f>
        <v/>
      </c>
      <c r="N118" s="27" t="str">
        <f>IF(発電計画!$F$20="","",9.8*発電計画!$F$20*$L118)</f>
        <v/>
      </c>
      <c r="O118" s="206" t="str">
        <f>IF(AND($E118="",発電計画!$F$19=""),"",$E118/発電計画!$F$19)</f>
        <v/>
      </c>
      <c r="P118" s="331" t="str" cm="1">
        <f t="array" ref="P118">IF($O118="","",発電計画!$F$27*_xlfn.IFS($O118&gt;=相対合成効率!$I$14,相対合成効率!$L$14,$O118&gt;=相対合成効率!$I$15,相対合成効率!$L$15,$O118&gt;=相対合成効率!$I$16,相対合成効率!$L$16,TRUE,相対合成効率!$L$17))</f>
        <v/>
      </c>
      <c r="Q118" s="224" t="str">
        <f>IF($O118="","",IF($O118&lt;=発電計画!$F$28,0,9.8*$E118*$L118*$P118))</f>
        <v/>
      </c>
      <c r="R118" s="224" t="str">
        <f t="shared" si="15"/>
        <v/>
      </c>
      <c r="S118" s="207" t="str">
        <f>IF(D118="","",(D118*B118+SUM($D119:D$393))/(D118*365))</f>
        <v/>
      </c>
      <c r="T118" s="208"/>
    </row>
    <row r="119" spans="2:20">
      <c r="B119" s="80">
        <v>91</v>
      </c>
      <c r="C119" s="189" t="str">
        <f>流量データ!$R101</f>
        <v/>
      </c>
      <c r="D119" s="189" t="str">
        <f>IF(AND($C119="",発電計画!$F$33=""),"",MAX(0,$C119-発電計画!$F$33))</f>
        <v/>
      </c>
      <c r="E119" s="189" t="str">
        <f>IF($D119="","",IF(発電計画!$F$19&gt;$D119,$D119,発電計画!$F$19))</f>
        <v/>
      </c>
      <c r="F119" s="27" t="str">
        <f>IF(発電計画!$F$30="","",ROUND((発電計画!$F$30*((E119/発電計画!$F$19)^2)/1000),3))</f>
        <v/>
      </c>
      <c r="G119" s="28">
        <f t="shared" si="16"/>
        <v>0.05</v>
      </c>
      <c r="H119" s="27" t="str">
        <f>IF(発電計画!$F$31="","",ROUND((発電計画!$F$31*((E119/発電計画!$F$19)^2)/200),3))</f>
        <v/>
      </c>
      <c r="I119" s="27" t="str">
        <f>IF(発電計画!$F$32="","",ROUND((発電計画!$F$32*((E119/発電計画!$F$19)^2)/1000),3))</f>
        <v/>
      </c>
      <c r="J119" s="28">
        <f t="shared" si="17"/>
        <v>0.5</v>
      </c>
      <c r="K119" s="27">
        <f t="shared" si="14"/>
        <v>0.55000000000000004</v>
      </c>
      <c r="L119" s="27">
        <f>発電計画!$F$15-$K$29</f>
        <v>-0.55000000000000004</v>
      </c>
      <c r="M119" s="27" t="str">
        <f>IF(発電計画!$F$19="","",9.8*発電計画!$F$19*$L119)</f>
        <v/>
      </c>
      <c r="N119" s="27" t="str">
        <f>IF(発電計画!$F$20="","",9.8*発電計画!$F$20*$L119)</f>
        <v/>
      </c>
      <c r="O119" s="206" t="str">
        <f>IF(AND($E119="",発電計画!$F$19=""),"",$E119/発電計画!$F$19)</f>
        <v/>
      </c>
      <c r="P119" s="331" t="str" cm="1">
        <f t="array" ref="P119">IF($O119="","",発電計画!$F$27*_xlfn.IFS($O119&gt;=相対合成効率!$I$14,相対合成効率!$L$14,$O119&gt;=相対合成効率!$I$15,相対合成効率!$L$15,$O119&gt;=相対合成効率!$I$16,相対合成効率!$L$16,TRUE,相対合成効率!$L$17))</f>
        <v/>
      </c>
      <c r="Q119" s="224" t="str">
        <f>IF($O119="","",IF($O119&lt;=発電計画!$F$28,0,9.8*$E119*$L119*$P119))</f>
        <v/>
      </c>
      <c r="R119" s="224" t="str">
        <f t="shared" si="15"/>
        <v/>
      </c>
      <c r="S119" s="207" t="str">
        <f>IF(D119="","",(D119*B119+SUM($D120:D$393))/(D119*365))</f>
        <v/>
      </c>
      <c r="T119" s="208"/>
    </row>
    <row r="120" spans="2:20">
      <c r="B120" s="80">
        <v>92</v>
      </c>
      <c r="C120" s="189" t="str">
        <f>流量データ!$R102</f>
        <v/>
      </c>
      <c r="D120" s="189" t="str">
        <f>IF(AND($C120="",発電計画!$F$33=""),"",MAX(0,$C120-発電計画!$F$33))</f>
        <v/>
      </c>
      <c r="E120" s="189" t="str">
        <f>IF($D120="","",IF(発電計画!$F$19&gt;$D120,$D120,発電計画!$F$19))</f>
        <v/>
      </c>
      <c r="F120" s="27" t="str">
        <f>IF(発電計画!$F$30="","",ROUND((発電計画!$F$30*((E120/発電計画!$F$19)^2)/1000),3))</f>
        <v/>
      </c>
      <c r="G120" s="28">
        <f t="shared" si="16"/>
        <v>0.05</v>
      </c>
      <c r="H120" s="27" t="str">
        <f>IF(発電計画!$F$31="","",ROUND((発電計画!$F$31*((E120/発電計画!$F$19)^2)/200),3))</f>
        <v/>
      </c>
      <c r="I120" s="27" t="str">
        <f>IF(発電計画!$F$32="","",ROUND((発電計画!$F$32*((E120/発電計画!$F$19)^2)/1000),3))</f>
        <v/>
      </c>
      <c r="J120" s="28">
        <f t="shared" si="17"/>
        <v>0.5</v>
      </c>
      <c r="K120" s="27">
        <f t="shared" si="14"/>
        <v>0.55000000000000004</v>
      </c>
      <c r="L120" s="27">
        <f>発電計画!$F$15-$K$29</f>
        <v>-0.55000000000000004</v>
      </c>
      <c r="M120" s="27" t="str">
        <f>IF(発電計画!$F$19="","",9.8*発電計画!$F$19*$L120)</f>
        <v/>
      </c>
      <c r="N120" s="27" t="str">
        <f>IF(発電計画!$F$20="","",9.8*発電計画!$F$20*$L120)</f>
        <v/>
      </c>
      <c r="O120" s="206" t="str">
        <f>IF(AND($E120="",発電計画!$F$19=""),"",$E120/発電計画!$F$19)</f>
        <v/>
      </c>
      <c r="P120" s="331" t="str" cm="1">
        <f t="array" ref="P120">IF($O120="","",発電計画!$F$27*_xlfn.IFS($O120&gt;=相対合成効率!$I$14,相対合成効率!$L$14,$O120&gt;=相対合成効率!$I$15,相対合成効率!$L$15,$O120&gt;=相対合成効率!$I$16,相対合成効率!$L$16,TRUE,相対合成効率!$L$17))</f>
        <v/>
      </c>
      <c r="Q120" s="224" t="str">
        <f>IF($O120="","",IF($O120&lt;=発電計画!$F$28,0,9.8*$E120*$L120*$P120))</f>
        <v/>
      </c>
      <c r="R120" s="224" t="str">
        <f t="shared" si="15"/>
        <v/>
      </c>
      <c r="S120" s="207" t="str">
        <f>IF(D120="","",(D120*B120+SUM($D121:D$393))/(D120*365))</f>
        <v/>
      </c>
      <c r="T120" s="208"/>
    </row>
    <row r="121" spans="2:20">
      <c r="B121" s="80">
        <v>93</v>
      </c>
      <c r="C121" s="189" t="str">
        <f>流量データ!$R103</f>
        <v/>
      </c>
      <c r="D121" s="189" t="str">
        <f>IF(AND($C121="",発電計画!$F$33=""),"",MAX(0,$C121-発電計画!$F$33))</f>
        <v/>
      </c>
      <c r="E121" s="189" t="str">
        <f>IF($D121="","",IF(発電計画!$F$19&gt;$D121,$D121,発電計画!$F$19))</f>
        <v/>
      </c>
      <c r="F121" s="27" t="str">
        <f>IF(発電計画!$F$30="","",ROUND((発電計画!$F$30*((E121/発電計画!$F$19)^2)/1000),3))</f>
        <v/>
      </c>
      <c r="G121" s="28">
        <f t="shared" si="16"/>
        <v>0.05</v>
      </c>
      <c r="H121" s="27" t="str">
        <f>IF(発電計画!$F$31="","",ROUND((発電計画!$F$31*((E121/発電計画!$F$19)^2)/200),3))</f>
        <v/>
      </c>
      <c r="I121" s="27" t="str">
        <f>IF(発電計画!$F$32="","",ROUND((発電計画!$F$32*((E121/発電計画!$F$19)^2)/1000),3))</f>
        <v/>
      </c>
      <c r="J121" s="28">
        <f t="shared" si="17"/>
        <v>0.5</v>
      </c>
      <c r="K121" s="27">
        <f t="shared" si="14"/>
        <v>0.55000000000000004</v>
      </c>
      <c r="L121" s="27">
        <f>発電計画!$F$15-$K$29</f>
        <v>-0.55000000000000004</v>
      </c>
      <c r="M121" s="27" t="str">
        <f>IF(発電計画!$F$19="","",9.8*発電計画!$F$19*$L121)</f>
        <v/>
      </c>
      <c r="N121" s="27" t="str">
        <f>IF(発電計画!$F$20="","",9.8*発電計画!$F$20*$L121)</f>
        <v/>
      </c>
      <c r="O121" s="206" t="str">
        <f>IF(AND($E121="",発電計画!$F$19=""),"",$E121/発電計画!$F$19)</f>
        <v/>
      </c>
      <c r="P121" s="331" t="str" cm="1">
        <f t="array" ref="P121">IF($O121="","",発電計画!$F$27*_xlfn.IFS($O121&gt;=相対合成効率!$I$14,相対合成効率!$L$14,$O121&gt;=相対合成効率!$I$15,相対合成効率!$L$15,$O121&gt;=相対合成効率!$I$16,相対合成効率!$L$16,TRUE,相対合成効率!$L$17))</f>
        <v/>
      </c>
      <c r="Q121" s="224" t="str">
        <f>IF($O121="","",IF($O121&lt;=発電計画!$F$28,0,9.8*$E121*$L121*$P121))</f>
        <v/>
      </c>
      <c r="R121" s="224" t="str">
        <f t="shared" si="15"/>
        <v/>
      </c>
      <c r="S121" s="207" t="str">
        <f>IF(D121="","",(D121*B121+SUM($D122:D$393))/(D121*365))</f>
        <v/>
      </c>
      <c r="T121" s="208"/>
    </row>
    <row r="122" spans="2:20">
      <c r="B122" s="80">
        <v>94</v>
      </c>
      <c r="C122" s="189" t="str">
        <f>流量データ!$R104</f>
        <v/>
      </c>
      <c r="D122" s="189" t="str">
        <f>IF(AND($C122="",発電計画!$F$33=""),"",MAX(0,$C122-発電計画!$F$33))</f>
        <v/>
      </c>
      <c r="E122" s="189" t="str">
        <f>IF($D122="","",IF(発電計画!$F$19&gt;$D122,$D122,発電計画!$F$19))</f>
        <v/>
      </c>
      <c r="F122" s="27" t="str">
        <f>IF(発電計画!$F$30="","",ROUND((発電計画!$F$30*((E122/発電計画!$F$19)^2)/1000),3))</f>
        <v/>
      </c>
      <c r="G122" s="28">
        <f t="shared" si="16"/>
        <v>0.05</v>
      </c>
      <c r="H122" s="27" t="str">
        <f>IF(発電計画!$F$31="","",ROUND((発電計画!$F$31*((E122/発電計画!$F$19)^2)/200),3))</f>
        <v/>
      </c>
      <c r="I122" s="27" t="str">
        <f>IF(発電計画!$F$32="","",ROUND((発電計画!$F$32*((E122/発電計画!$F$19)^2)/1000),3))</f>
        <v/>
      </c>
      <c r="J122" s="28">
        <f t="shared" si="17"/>
        <v>0.5</v>
      </c>
      <c r="K122" s="27">
        <f t="shared" si="14"/>
        <v>0.55000000000000004</v>
      </c>
      <c r="L122" s="27">
        <f>発電計画!$F$15-$K$29</f>
        <v>-0.55000000000000004</v>
      </c>
      <c r="M122" s="27" t="str">
        <f>IF(発電計画!$F$19="","",9.8*発電計画!$F$19*$L122)</f>
        <v/>
      </c>
      <c r="N122" s="27" t="str">
        <f>IF(発電計画!$F$20="","",9.8*発電計画!$F$20*$L122)</f>
        <v/>
      </c>
      <c r="O122" s="206" t="str">
        <f>IF(AND($E122="",発電計画!$F$19=""),"",$E122/発電計画!$F$19)</f>
        <v/>
      </c>
      <c r="P122" s="331" t="str" cm="1">
        <f t="array" ref="P122">IF($O122="","",発電計画!$F$27*_xlfn.IFS($O122&gt;=相対合成効率!$I$14,相対合成効率!$L$14,$O122&gt;=相対合成効率!$I$15,相対合成効率!$L$15,$O122&gt;=相対合成効率!$I$16,相対合成効率!$L$16,TRUE,相対合成効率!$L$17))</f>
        <v/>
      </c>
      <c r="Q122" s="224" t="str">
        <f>IF($O122="","",IF($O122&lt;=発電計画!$F$28,0,9.8*$E122*$L122*$P122))</f>
        <v/>
      </c>
      <c r="R122" s="224" t="str">
        <f t="shared" si="15"/>
        <v/>
      </c>
      <c r="S122" s="207" t="str">
        <f>IF(D122="","",(D122*B122+SUM($D123:D$393))/(D122*365))</f>
        <v/>
      </c>
      <c r="T122" s="208"/>
    </row>
    <row r="123" spans="2:20">
      <c r="B123" s="80">
        <v>95</v>
      </c>
      <c r="C123" s="189" t="str">
        <f>流量データ!$R105</f>
        <v/>
      </c>
      <c r="D123" s="189" t="str">
        <f>IF(AND($C123="",発電計画!$F$33=""),"",MAX(0,$C123-発電計画!$F$33))</f>
        <v/>
      </c>
      <c r="E123" s="189" t="str">
        <f>IF($D123="","",IF(発電計画!$F$19&gt;$D123,$D123,発電計画!$F$19))</f>
        <v/>
      </c>
      <c r="F123" s="27" t="str">
        <f>IF(発電計画!$F$30="","",ROUND((発電計画!$F$30*((E123/発電計画!$F$19)^2)/1000),3))</f>
        <v/>
      </c>
      <c r="G123" s="28">
        <f t="shared" si="16"/>
        <v>0.05</v>
      </c>
      <c r="H123" s="27" t="str">
        <f>IF(発電計画!$F$31="","",ROUND((発電計画!$F$31*((E123/発電計画!$F$19)^2)/200),3))</f>
        <v/>
      </c>
      <c r="I123" s="27" t="str">
        <f>IF(発電計画!$F$32="","",ROUND((発電計画!$F$32*((E123/発電計画!$F$19)^2)/1000),3))</f>
        <v/>
      </c>
      <c r="J123" s="28">
        <f t="shared" si="17"/>
        <v>0.5</v>
      </c>
      <c r="K123" s="27">
        <f t="shared" si="14"/>
        <v>0.55000000000000004</v>
      </c>
      <c r="L123" s="27">
        <f>発電計画!$F$15-$K$29</f>
        <v>-0.55000000000000004</v>
      </c>
      <c r="M123" s="27" t="str">
        <f>IF(発電計画!$F$19="","",9.8*発電計画!$F$19*$L123)</f>
        <v/>
      </c>
      <c r="N123" s="27" t="str">
        <f>IF(発電計画!$F$20="","",9.8*発電計画!$F$20*$L123)</f>
        <v/>
      </c>
      <c r="O123" s="206" t="str">
        <f>IF(AND($E123="",発電計画!$F$19=""),"",$E123/発電計画!$F$19)</f>
        <v/>
      </c>
      <c r="P123" s="331" t="str" cm="1">
        <f t="array" ref="P123">IF($O123="","",発電計画!$F$27*_xlfn.IFS($O123&gt;=相対合成効率!$I$14,相対合成効率!$L$14,$O123&gt;=相対合成効率!$I$15,相対合成効率!$L$15,$O123&gt;=相対合成効率!$I$16,相対合成効率!$L$16,TRUE,相対合成効率!$L$17))</f>
        <v/>
      </c>
      <c r="Q123" s="224" t="str">
        <f>IF($O123="","",IF($O123&lt;=発電計画!$F$28,0,9.8*$E123*$L123*$P123))</f>
        <v/>
      </c>
      <c r="R123" s="224" t="str">
        <f t="shared" si="15"/>
        <v/>
      </c>
      <c r="S123" s="207" t="str">
        <f>IF(D123="","",(D123*B123+SUM($D124:D$393))/(D123*365))</f>
        <v/>
      </c>
      <c r="T123" s="208"/>
    </row>
    <row r="124" spans="2:20">
      <c r="B124" s="80">
        <v>96</v>
      </c>
      <c r="C124" s="189" t="str">
        <f>流量データ!$R106</f>
        <v/>
      </c>
      <c r="D124" s="189" t="str">
        <f>IF(AND($C124="",発電計画!$F$33=""),"",MAX(0,$C124-発電計画!$F$33))</f>
        <v/>
      </c>
      <c r="E124" s="189" t="str">
        <f>IF($D124="","",IF(発電計画!$F$19&gt;$D124,$D124,発電計画!$F$19))</f>
        <v/>
      </c>
      <c r="F124" s="27" t="str">
        <f>IF(発電計画!$F$30="","",ROUND((発電計画!$F$30*((E124/発電計画!$F$19)^2)/1000),3))</f>
        <v/>
      </c>
      <c r="G124" s="28">
        <f t="shared" si="16"/>
        <v>0.05</v>
      </c>
      <c r="H124" s="27" t="str">
        <f>IF(発電計画!$F$31="","",ROUND((発電計画!$F$31*((E124/発電計画!$F$19)^2)/200),3))</f>
        <v/>
      </c>
      <c r="I124" s="27" t="str">
        <f>IF(発電計画!$F$32="","",ROUND((発電計画!$F$32*((E124/発電計画!$F$19)^2)/1000),3))</f>
        <v/>
      </c>
      <c r="J124" s="28">
        <f t="shared" si="17"/>
        <v>0.5</v>
      </c>
      <c r="K124" s="27">
        <f t="shared" si="14"/>
        <v>0.55000000000000004</v>
      </c>
      <c r="L124" s="27">
        <f>発電計画!$F$15-$K$29</f>
        <v>-0.55000000000000004</v>
      </c>
      <c r="M124" s="27" t="str">
        <f>IF(発電計画!$F$19="","",9.8*発電計画!$F$19*$L124)</f>
        <v/>
      </c>
      <c r="N124" s="27" t="str">
        <f>IF(発電計画!$F$20="","",9.8*発電計画!$F$20*$L124)</f>
        <v/>
      </c>
      <c r="O124" s="206" t="str">
        <f>IF(AND($E124="",発電計画!$F$19=""),"",$E124/発電計画!$F$19)</f>
        <v/>
      </c>
      <c r="P124" s="331" t="str" cm="1">
        <f t="array" ref="P124">IF($O124="","",発電計画!$F$27*_xlfn.IFS($O124&gt;=相対合成効率!$I$14,相対合成効率!$L$14,$O124&gt;=相対合成効率!$I$15,相対合成効率!$L$15,$O124&gt;=相対合成効率!$I$16,相対合成効率!$L$16,TRUE,相対合成効率!$L$17))</f>
        <v/>
      </c>
      <c r="Q124" s="224" t="str">
        <f>IF($O124="","",IF($O124&lt;=発電計画!$F$28,0,9.8*$E124*$L124*$P124))</f>
        <v/>
      </c>
      <c r="R124" s="224" t="str">
        <f t="shared" si="15"/>
        <v/>
      </c>
      <c r="S124" s="207" t="str">
        <f>IF(D124="","",(D124*B124+SUM($D125:D$393))/(D124*365))</f>
        <v/>
      </c>
      <c r="T124" s="208"/>
    </row>
    <row r="125" spans="2:20">
      <c r="B125" s="80">
        <v>97</v>
      </c>
      <c r="C125" s="189" t="str">
        <f>流量データ!$R107</f>
        <v/>
      </c>
      <c r="D125" s="189" t="str">
        <f>IF(AND($C125="",発電計画!$F$33=""),"",MAX(0,$C125-発電計画!$F$33))</f>
        <v/>
      </c>
      <c r="E125" s="189" t="str">
        <f>IF($D125="","",IF(発電計画!$F$19&gt;$D125,$D125,発電計画!$F$19))</f>
        <v/>
      </c>
      <c r="F125" s="27" t="str">
        <f>IF(発電計画!$F$30="","",ROUND((発電計画!$F$30*((E125/発電計画!$F$19)^2)/1000),3))</f>
        <v/>
      </c>
      <c r="G125" s="28">
        <f t="shared" si="16"/>
        <v>0.05</v>
      </c>
      <c r="H125" s="27" t="str">
        <f>IF(発電計画!$F$31="","",ROUND((発電計画!$F$31*((E125/発電計画!$F$19)^2)/200),3))</f>
        <v/>
      </c>
      <c r="I125" s="27" t="str">
        <f>IF(発電計画!$F$32="","",ROUND((発電計画!$F$32*((E125/発電計画!$F$19)^2)/1000),3))</f>
        <v/>
      </c>
      <c r="J125" s="28">
        <f t="shared" si="17"/>
        <v>0.5</v>
      </c>
      <c r="K125" s="27">
        <f t="shared" si="14"/>
        <v>0.55000000000000004</v>
      </c>
      <c r="L125" s="27">
        <f>発電計画!$F$15-$K$29</f>
        <v>-0.55000000000000004</v>
      </c>
      <c r="M125" s="27" t="str">
        <f>IF(発電計画!$F$19="","",9.8*発電計画!$F$19*$L125)</f>
        <v/>
      </c>
      <c r="N125" s="27" t="str">
        <f>IF(発電計画!$F$20="","",9.8*発電計画!$F$20*$L125)</f>
        <v/>
      </c>
      <c r="O125" s="206" t="str">
        <f>IF(AND($E125="",発電計画!$F$19=""),"",$E125/発電計画!$F$19)</f>
        <v/>
      </c>
      <c r="P125" s="331" t="str" cm="1">
        <f t="array" ref="P125">IF($O125="","",発電計画!$F$27*_xlfn.IFS($O125&gt;=相対合成効率!$I$14,相対合成効率!$L$14,$O125&gt;=相対合成効率!$I$15,相対合成効率!$L$15,$O125&gt;=相対合成効率!$I$16,相対合成効率!$L$16,TRUE,相対合成効率!$L$17))</f>
        <v/>
      </c>
      <c r="Q125" s="224" t="str">
        <f>IF($O125="","",IF($O125&lt;=発電計画!$F$28,0,9.8*$E125*$L125*$P125))</f>
        <v/>
      </c>
      <c r="R125" s="224" t="str">
        <f t="shared" si="15"/>
        <v/>
      </c>
      <c r="S125" s="207" t="str">
        <f>IF(D125="","",(D125*B125+SUM($D126:D$393))/(D125*365))</f>
        <v/>
      </c>
      <c r="T125" s="208"/>
    </row>
    <row r="126" spans="2:20">
      <c r="B126" s="80">
        <v>98</v>
      </c>
      <c r="C126" s="189" t="str">
        <f>流量データ!$R108</f>
        <v/>
      </c>
      <c r="D126" s="189" t="str">
        <f>IF(AND($C126="",発電計画!$F$33=""),"",MAX(0,$C126-発電計画!$F$33))</f>
        <v/>
      </c>
      <c r="E126" s="189" t="str">
        <f>IF($D126="","",IF(発電計画!$F$19&gt;$D126,$D126,発電計画!$F$19))</f>
        <v/>
      </c>
      <c r="F126" s="27" t="str">
        <f>IF(発電計画!$F$30="","",ROUND((発電計画!$F$30*((E126/発電計画!$F$19)^2)/1000),3))</f>
        <v/>
      </c>
      <c r="G126" s="28">
        <f t="shared" si="16"/>
        <v>0.05</v>
      </c>
      <c r="H126" s="27" t="str">
        <f>IF(発電計画!$F$31="","",ROUND((発電計画!$F$31*((E126/発電計画!$F$19)^2)/200),3))</f>
        <v/>
      </c>
      <c r="I126" s="27" t="str">
        <f>IF(発電計画!$F$32="","",ROUND((発電計画!$F$32*((E126/発電計画!$F$19)^2)/1000),3))</f>
        <v/>
      </c>
      <c r="J126" s="28">
        <f t="shared" si="17"/>
        <v>0.5</v>
      </c>
      <c r="K126" s="27">
        <f t="shared" si="14"/>
        <v>0.55000000000000004</v>
      </c>
      <c r="L126" s="27">
        <f>発電計画!$F$15-$K$29</f>
        <v>-0.55000000000000004</v>
      </c>
      <c r="M126" s="27" t="str">
        <f>IF(発電計画!$F$19="","",9.8*発電計画!$F$19*$L126)</f>
        <v/>
      </c>
      <c r="N126" s="27" t="str">
        <f>IF(発電計画!$F$20="","",9.8*発電計画!$F$20*$L126)</f>
        <v/>
      </c>
      <c r="O126" s="206" t="str">
        <f>IF(AND($E126="",発電計画!$F$19=""),"",$E126/発電計画!$F$19)</f>
        <v/>
      </c>
      <c r="P126" s="331" t="str" cm="1">
        <f t="array" ref="P126">IF($O126="","",発電計画!$F$27*_xlfn.IFS($O126&gt;=相対合成効率!$I$14,相対合成効率!$L$14,$O126&gt;=相対合成効率!$I$15,相対合成効率!$L$15,$O126&gt;=相対合成効率!$I$16,相対合成効率!$L$16,TRUE,相対合成効率!$L$17))</f>
        <v/>
      </c>
      <c r="Q126" s="224" t="str">
        <f>IF($O126="","",IF($O126&lt;=発電計画!$F$28,0,9.8*$E126*$L126*$P126))</f>
        <v/>
      </c>
      <c r="R126" s="224" t="str">
        <f t="shared" si="15"/>
        <v/>
      </c>
      <c r="S126" s="207" t="str">
        <f>IF(D126="","",(D126*B126+SUM($D127:D$393))/(D126*365))</f>
        <v/>
      </c>
      <c r="T126" s="208"/>
    </row>
    <row r="127" spans="2:20">
      <c r="B127" s="80">
        <v>99</v>
      </c>
      <c r="C127" s="189" t="str">
        <f>流量データ!$R109</f>
        <v/>
      </c>
      <c r="D127" s="189" t="str">
        <f>IF(AND($C127="",発電計画!$F$33=""),"",MAX(0,$C127-発電計画!$F$33))</f>
        <v/>
      </c>
      <c r="E127" s="189" t="str">
        <f>IF($D127="","",IF(発電計画!$F$19&gt;$D127,$D127,発電計画!$F$19))</f>
        <v/>
      </c>
      <c r="F127" s="27" t="str">
        <f>IF(発電計画!$F$30="","",ROUND((発電計画!$F$30*((E127/発電計画!$F$19)^2)/1000),3))</f>
        <v/>
      </c>
      <c r="G127" s="28">
        <f t="shared" si="16"/>
        <v>0.05</v>
      </c>
      <c r="H127" s="27" t="str">
        <f>IF(発電計画!$F$31="","",ROUND((発電計画!$F$31*((E127/発電計画!$F$19)^2)/200),3))</f>
        <v/>
      </c>
      <c r="I127" s="27" t="str">
        <f>IF(発電計画!$F$32="","",ROUND((発電計画!$F$32*((E127/発電計画!$F$19)^2)/1000),3))</f>
        <v/>
      </c>
      <c r="J127" s="28">
        <f t="shared" si="17"/>
        <v>0.5</v>
      </c>
      <c r="K127" s="27">
        <f t="shared" si="14"/>
        <v>0.55000000000000004</v>
      </c>
      <c r="L127" s="27">
        <f>発電計画!$F$15-$K$29</f>
        <v>-0.55000000000000004</v>
      </c>
      <c r="M127" s="27" t="str">
        <f>IF(発電計画!$F$19="","",9.8*発電計画!$F$19*$L127)</f>
        <v/>
      </c>
      <c r="N127" s="27" t="str">
        <f>IF(発電計画!$F$20="","",9.8*発電計画!$F$20*$L127)</f>
        <v/>
      </c>
      <c r="O127" s="206" t="str">
        <f>IF(AND($E127="",発電計画!$F$19=""),"",$E127/発電計画!$F$19)</f>
        <v/>
      </c>
      <c r="P127" s="331" t="str" cm="1">
        <f t="array" ref="P127">IF($O127="","",発電計画!$F$27*_xlfn.IFS($O127&gt;=相対合成効率!$I$14,相対合成効率!$L$14,$O127&gt;=相対合成効率!$I$15,相対合成効率!$L$15,$O127&gt;=相対合成効率!$I$16,相対合成効率!$L$16,TRUE,相対合成効率!$L$17))</f>
        <v/>
      </c>
      <c r="Q127" s="224" t="str">
        <f>IF($O127="","",IF($O127&lt;=発電計画!$F$28,0,9.8*$E127*$L127*$P127))</f>
        <v/>
      </c>
      <c r="R127" s="224" t="str">
        <f t="shared" si="15"/>
        <v/>
      </c>
      <c r="S127" s="207" t="str">
        <f>IF(D127="","",(D127*B127+SUM($D128:D$393))/(D127*365))</f>
        <v/>
      </c>
      <c r="T127" s="208"/>
    </row>
    <row r="128" spans="2:20">
      <c r="B128" s="80">
        <v>100</v>
      </c>
      <c r="C128" s="189" t="str">
        <f>流量データ!$R110</f>
        <v/>
      </c>
      <c r="D128" s="189" t="str">
        <f>IF(AND($C128="",発電計画!$F$33=""),"",MAX(0,$C128-発電計画!$F$33))</f>
        <v/>
      </c>
      <c r="E128" s="189" t="str">
        <f>IF($D128="","",IF(発電計画!$F$19&gt;$D128,$D128,発電計画!$F$19))</f>
        <v/>
      </c>
      <c r="F128" s="27" t="str">
        <f>IF(発電計画!$F$30="","",ROUND((発電計画!$F$30*((E128/発電計画!$F$19)^2)/1000),3))</f>
        <v/>
      </c>
      <c r="G128" s="28">
        <f t="shared" si="16"/>
        <v>0.05</v>
      </c>
      <c r="H128" s="27" t="str">
        <f>IF(発電計画!$F$31="","",ROUND((発電計画!$F$31*((E128/発電計画!$F$19)^2)/200),3))</f>
        <v/>
      </c>
      <c r="I128" s="27" t="str">
        <f>IF(発電計画!$F$32="","",ROUND((発電計画!$F$32*((E128/発電計画!$F$19)^2)/1000),3))</f>
        <v/>
      </c>
      <c r="J128" s="28">
        <f t="shared" si="17"/>
        <v>0.5</v>
      </c>
      <c r="K128" s="27">
        <f t="shared" si="14"/>
        <v>0.55000000000000004</v>
      </c>
      <c r="L128" s="27">
        <f>発電計画!$F$15-$K$29</f>
        <v>-0.55000000000000004</v>
      </c>
      <c r="M128" s="27" t="str">
        <f>IF(発電計画!$F$19="","",9.8*発電計画!$F$19*$L128)</f>
        <v/>
      </c>
      <c r="N128" s="27" t="str">
        <f>IF(発電計画!$F$20="","",9.8*発電計画!$F$20*$L128)</f>
        <v/>
      </c>
      <c r="O128" s="206" t="str">
        <f>IF(AND($E128="",発電計画!$F$19=""),"",$E128/発電計画!$F$19)</f>
        <v/>
      </c>
      <c r="P128" s="331" t="str" cm="1">
        <f t="array" ref="P128">IF($O128="","",発電計画!$F$27*_xlfn.IFS($O128&gt;=相対合成効率!$I$14,相対合成効率!$L$14,$O128&gt;=相対合成効率!$I$15,相対合成効率!$L$15,$O128&gt;=相対合成効率!$I$16,相対合成効率!$L$16,TRUE,相対合成効率!$L$17))</f>
        <v/>
      </c>
      <c r="Q128" s="224" t="str">
        <f>IF($O128="","",IF($O128&lt;=発電計画!$F$28,0,9.8*$E128*$L128*$P128))</f>
        <v/>
      </c>
      <c r="R128" s="224" t="str">
        <f t="shared" si="15"/>
        <v/>
      </c>
      <c r="S128" s="207" t="str">
        <f>IF(D128="","",(D128*B128+SUM($D129:D$393))/(D128*365))</f>
        <v/>
      </c>
      <c r="T128" s="208"/>
    </row>
    <row r="129" spans="2:20">
      <c r="B129" s="80">
        <v>101</v>
      </c>
      <c r="C129" s="189" t="str">
        <f>流量データ!$R111</f>
        <v/>
      </c>
      <c r="D129" s="189" t="str">
        <f>IF(AND($C129="",発電計画!$F$33=""),"",MAX(0,$C129-発電計画!$F$33))</f>
        <v/>
      </c>
      <c r="E129" s="189" t="str">
        <f>IF($D129="","",IF(発電計画!$F$19&gt;$D129,$D129,発電計画!$F$19))</f>
        <v/>
      </c>
      <c r="F129" s="27" t="str">
        <f>IF(発電計画!$F$30="","",ROUND((発電計画!$F$30*((E129/発電計画!$F$19)^2)/1000),3))</f>
        <v/>
      </c>
      <c r="G129" s="28">
        <f t="shared" si="16"/>
        <v>0.05</v>
      </c>
      <c r="H129" s="27" t="str">
        <f>IF(発電計画!$F$31="","",ROUND((発電計画!$F$31*((E129/発電計画!$F$19)^2)/200),3))</f>
        <v/>
      </c>
      <c r="I129" s="27" t="str">
        <f>IF(発電計画!$F$32="","",ROUND((発電計画!$F$32*((E129/発電計画!$F$19)^2)/1000),3))</f>
        <v/>
      </c>
      <c r="J129" s="28">
        <f t="shared" si="17"/>
        <v>0.5</v>
      </c>
      <c r="K129" s="27">
        <f t="shared" si="14"/>
        <v>0.55000000000000004</v>
      </c>
      <c r="L129" s="27">
        <f>発電計画!$F$15-$K$29</f>
        <v>-0.55000000000000004</v>
      </c>
      <c r="M129" s="27" t="str">
        <f>IF(発電計画!$F$19="","",9.8*発電計画!$F$19*$L129)</f>
        <v/>
      </c>
      <c r="N129" s="27" t="str">
        <f>IF(発電計画!$F$20="","",9.8*発電計画!$F$20*$L129)</f>
        <v/>
      </c>
      <c r="O129" s="206" t="str">
        <f>IF(AND($E129="",発電計画!$F$19=""),"",$E129/発電計画!$F$19)</f>
        <v/>
      </c>
      <c r="P129" s="331" t="str" cm="1">
        <f t="array" ref="P129">IF($O129="","",発電計画!$F$27*_xlfn.IFS($O129&gt;=相対合成効率!$I$14,相対合成効率!$L$14,$O129&gt;=相対合成効率!$I$15,相対合成効率!$L$15,$O129&gt;=相対合成効率!$I$16,相対合成効率!$L$16,TRUE,相対合成効率!$L$17))</f>
        <v/>
      </c>
      <c r="Q129" s="224" t="str">
        <f>IF($O129="","",IF($O129&lt;=発電計画!$F$28,0,9.8*$E129*$L129*$P129))</f>
        <v/>
      </c>
      <c r="R129" s="224" t="str">
        <f t="shared" si="15"/>
        <v/>
      </c>
      <c r="S129" s="207" t="str">
        <f>IF(D129="","",(D129*B129+SUM($D130:D$393))/(D129*365))</f>
        <v/>
      </c>
      <c r="T129" s="208"/>
    </row>
    <row r="130" spans="2:20">
      <c r="B130" s="80">
        <v>102</v>
      </c>
      <c r="C130" s="189" t="str">
        <f>流量データ!$R112</f>
        <v/>
      </c>
      <c r="D130" s="189" t="str">
        <f>IF(AND($C130="",発電計画!$F$33=""),"",MAX(0,$C130-発電計画!$F$33))</f>
        <v/>
      </c>
      <c r="E130" s="189" t="str">
        <f>IF($D130="","",IF(発電計画!$F$19&gt;$D130,$D130,発電計画!$F$19))</f>
        <v/>
      </c>
      <c r="F130" s="27" t="str">
        <f>IF(発電計画!$F$30="","",ROUND((発電計画!$F$30*((E130/発電計画!$F$19)^2)/1000),3))</f>
        <v/>
      </c>
      <c r="G130" s="28">
        <f t="shared" si="16"/>
        <v>0.05</v>
      </c>
      <c r="H130" s="27" t="str">
        <f>IF(発電計画!$F$31="","",ROUND((発電計画!$F$31*((E130/発電計画!$F$19)^2)/200),3))</f>
        <v/>
      </c>
      <c r="I130" s="27" t="str">
        <f>IF(発電計画!$F$32="","",ROUND((発電計画!$F$32*((E130/発電計画!$F$19)^2)/1000),3))</f>
        <v/>
      </c>
      <c r="J130" s="28">
        <f t="shared" si="17"/>
        <v>0.5</v>
      </c>
      <c r="K130" s="27">
        <f t="shared" si="14"/>
        <v>0.55000000000000004</v>
      </c>
      <c r="L130" s="27">
        <f>発電計画!$F$15-$K$29</f>
        <v>-0.55000000000000004</v>
      </c>
      <c r="M130" s="27" t="str">
        <f>IF(発電計画!$F$19="","",9.8*発電計画!$F$19*$L130)</f>
        <v/>
      </c>
      <c r="N130" s="27" t="str">
        <f>IF(発電計画!$F$20="","",9.8*発電計画!$F$20*$L130)</f>
        <v/>
      </c>
      <c r="O130" s="206" t="str">
        <f>IF(AND($E130="",発電計画!$F$19=""),"",$E130/発電計画!$F$19)</f>
        <v/>
      </c>
      <c r="P130" s="331" t="str" cm="1">
        <f t="array" ref="P130">IF($O130="","",発電計画!$F$27*_xlfn.IFS($O130&gt;=相対合成効率!$I$14,相対合成効率!$L$14,$O130&gt;=相対合成効率!$I$15,相対合成効率!$L$15,$O130&gt;=相対合成効率!$I$16,相対合成効率!$L$16,TRUE,相対合成効率!$L$17))</f>
        <v/>
      </c>
      <c r="Q130" s="224" t="str">
        <f>IF($O130="","",IF($O130&lt;=発電計画!$F$28,0,9.8*$E130*$L130*$P130))</f>
        <v/>
      </c>
      <c r="R130" s="224" t="str">
        <f t="shared" si="15"/>
        <v/>
      </c>
      <c r="S130" s="207" t="str">
        <f>IF(D130="","",(D130*B130+SUM($D131:D$393))/(D130*365))</f>
        <v/>
      </c>
      <c r="T130" s="208"/>
    </row>
    <row r="131" spans="2:20">
      <c r="B131" s="80">
        <v>103</v>
      </c>
      <c r="C131" s="189" t="str">
        <f>流量データ!$R113</f>
        <v/>
      </c>
      <c r="D131" s="189" t="str">
        <f>IF(AND($C131="",発電計画!$F$33=""),"",MAX(0,$C131-発電計画!$F$33))</f>
        <v/>
      </c>
      <c r="E131" s="189" t="str">
        <f>IF($D131="","",IF(発電計画!$F$19&gt;$D131,$D131,発電計画!$F$19))</f>
        <v/>
      </c>
      <c r="F131" s="27" t="str">
        <f>IF(発電計画!$F$30="","",ROUND((発電計画!$F$30*((E131/発電計画!$F$19)^2)/1000),3))</f>
        <v/>
      </c>
      <c r="G131" s="28">
        <f t="shared" si="16"/>
        <v>0.05</v>
      </c>
      <c r="H131" s="27" t="str">
        <f>IF(発電計画!$F$31="","",ROUND((発電計画!$F$31*((E131/発電計画!$F$19)^2)/200),3))</f>
        <v/>
      </c>
      <c r="I131" s="27" t="str">
        <f>IF(発電計画!$F$32="","",ROUND((発電計画!$F$32*((E131/発電計画!$F$19)^2)/1000),3))</f>
        <v/>
      </c>
      <c r="J131" s="28">
        <f t="shared" si="17"/>
        <v>0.5</v>
      </c>
      <c r="K131" s="27">
        <f t="shared" si="14"/>
        <v>0.55000000000000004</v>
      </c>
      <c r="L131" s="27">
        <f>発電計画!$F$15-$K$29</f>
        <v>-0.55000000000000004</v>
      </c>
      <c r="M131" s="27" t="str">
        <f>IF(発電計画!$F$19="","",9.8*発電計画!$F$19*$L131)</f>
        <v/>
      </c>
      <c r="N131" s="27" t="str">
        <f>IF(発電計画!$F$20="","",9.8*発電計画!$F$20*$L131)</f>
        <v/>
      </c>
      <c r="O131" s="206" t="str">
        <f>IF(AND($E131="",発電計画!$F$19=""),"",$E131/発電計画!$F$19)</f>
        <v/>
      </c>
      <c r="P131" s="331" t="str" cm="1">
        <f t="array" ref="P131">IF($O131="","",発電計画!$F$27*_xlfn.IFS($O131&gt;=相対合成効率!$I$14,相対合成効率!$L$14,$O131&gt;=相対合成効率!$I$15,相対合成効率!$L$15,$O131&gt;=相対合成効率!$I$16,相対合成効率!$L$16,TRUE,相対合成効率!$L$17))</f>
        <v/>
      </c>
      <c r="Q131" s="224" t="str">
        <f>IF($O131="","",IF($O131&lt;=発電計画!$F$28,0,9.8*$E131*$L131*$P131))</f>
        <v/>
      </c>
      <c r="R131" s="224" t="str">
        <f t="shared" si="15"/>
        <v/>
      </c>
      <c r="S131" s="207" t="str">
        <f>IF(D131="","",(D131*B131+SUM($D132:D$393))/(D131*365))</f>
        <v/>
      </c>
      <c r="T131" s="208"/>
    </row>
    <row r="132" spans="2:20">
      <c r="B132" s="80">
        <v>104</v>
      </c>
      <c r="C132" s="189" t="str">
        <f>流量データ!$R114</f>
        <v/>
      </c>
      <c r="D132" s="189" t="str">
        <f>IF(AND($C132="",発電計画!$F$33=""),"",MAX(0,$C132-発電計画!$F$33))</f>
        <v/>
      </c>
      <c r="E132" s="189" t="str">
        <f>IF($D132="","",IF(発電計画!$F$19&gt;$D132,$D132,発電計画!$F$19))</f>
        <v/>
      </c>
      <c r="F132" s="27" t="str">
        <f>IF(発電計画!$F$30="","",ROUND((発電計画!$F$30*((E132/発電計画!$F$19)^2)/1000),3))</f>
        <v/>
      </c>
      <c r="G132" s="28">
        <f t="shared" si="16"/>
        <v>0.05</v>
      </c>
      <c r="H132" s="27" t="str">
        <f>IF(発電計画!$F$31="","",ROUND((発電計画!$F$31*((E132/発電計画!$F$19)^2)/200),3))</f>
        <v/>
      </c>
      <c r="I132" s="27" t="str">
        <f>IF(発電計画!$F$32="","",ROUND((発電計画!$F$32*((E132/発電計画!$F$19)^2)/1000),3))</f>
        <v/>
      </c>
      <c r="J132" s="28">
        <f t="shared" si="17"/>
        <v>0.5</v>
      </c>
      <c r="K132" s="27">
        <f t="shared" si="14"/>
        <v>0.55000000000000004</v>
      </c>
      <c r="L132" s="27">
        <f>発電計画!$F$15-$K$29</f>
        <v>-0.55000000000000004</v>
      </c>
      <c r="M132" s="27" t="str">
        <f>IF(発電計画!$F$19="","",9.8*発電計画!$F$19*$L132)</f>
        <v/>
      </c>
      <c r="N132" s="27" t="str">
        <f>IF(発電計画!$F$20="","",9.8*発電計画!$F$20*$L132)</f>
        <v/>
      </c>
      <c r="O132" s="206" t="str">
        <f>IF(AND($E132="",発電計画!$F$19=""),"",$E132/発電計画!$F$19)</f>
        <v/>
      </c>
      <c r="P132" s="331" t="str" cm="1">
        <f t="array" ref="P132">IF($O132="","",発電計画!$F$27*_xlfn.IFS($O132&gt;=相対合成効率!$I$14,相対合成効率!$L$14,$O132&gt;=相対合成効率!$I$15,相対合成効率!$L$15,$O132&gt;=相対合成効率!$I$16,相対合成効率!$L$16,TRUE,相対合成効率!$L$17))</f>
        <v/>
      </c>
      <c r="Q132" s="224" t="str">
        <f>IF($O132="","",IF($O132&lt;=発電計画!$F$28,0,9.8*$E132*$L132*$P132))</f>
        <v/>
      </c>
      <c r="R132" s="224" t="str">
        <f t="shared" si="15"/>
        <v/>
      </c>
      <c r="S132" s="207" t="str">
        <f>IF(D132="","",(D132*B132+SUM($D133:D$393))/(D132*365))</f>
        <v/>
      </c>
      <c r="T132" s="208"/>
    </row>
    <row r="133" spans="2:20">
      <c r="B133" s="80">
        <v>105</v>
      </c>
      <c r="C133" s="189" t="str">
        <f>流量データ!$R115</f>
        <v/>
      </c>
      <c r="D133" s="189" t="str">
        <f>IF(AND($C133="",発電計画!$F$33=""),"",MAX(0,$C133-発電計画!$F$33))</f>
        <v/>
      </c>
      <c r="E133" s="189" t="str">
        <f>IF($D133="","",IF(発電計画!$F$19&gt;$D133,$D133,発電計画!$F$19))</f>
        <v/>
      </c>
      <c r="F133" s="27" t="str">
        <f>IF(発電計画!$F$30="","",ROUND((発電計画!$F$30*((E133/発電計画!$F$19)^2)/1000),3))</f>
        <v/>
      </c>
      <c r="G133" s="28">
        <f t="shared" si="16"/>
        <v>0.05</v>
      </c>
      <c r="H133" s="27" t="str">
        <f>IF(発電計画!$F$31="","",ROUND((発電計画!$F$31*((E133/発電計画!$F$19)^2)/200),3))</f>
        <v/>
      </c>
      <c r="I133" s="27" t="str">
        <f>IF(発電計画!$F$32="","",ROUND((発電計画!$F$32*((E133/発電計画!$F$19)^2)/1000),3))</f>
        <v/>
      </c>
      <c r="J133" s="28">
        <f t="shared" si="17"/>
        <v>0.5</v>
      </c>
      <c r="K133" s="27">
        <f t="shared" si="14"/>
        <v>0.55000000000000004</v>
      </c>
      <c r="L133" s="27">
        <f>発電計画!$F$15-$K$29</f>
        <v>-0.55000000000000004</v>
      </c>
      <c r="M133" s="27" t="str">
        <f>IF(発電計画!$F$19="","",9.8*発電計画!$F$19*$L133)</f>
        <v/>
      </c>
      <c r="N133" s="27" t="str">
        <f>IF(発電計画!$F$20="","",9.8*発電計画!$F$20*$L133)</f>
        <v/>
      </c>
      <c r="O133" s="206" t="str">
        <f>IF(AND($E133="",発電計画!$F$19=""),"",$E133/発電計画!$F$19)</f>
        <v/>
      </c>
      <c r="P133" s="331" t="str" cm="1">
        <f t="array" ref="P133">IF($O133="","",発電計画!$F$27*_xlfn.IFS($O133&gt;=相対合成効率!$I$14,相対合成効率!$L$14,$O133&gt;=相対合成効率!$I$15,相対合成効率!$L$15,$O133&gt;=相対合成効率!$I$16,相対合成効率!$L$16,TRUE,相対合成効率!$L$17))</f>
        <v/>
      </c>
      <c r="Q133" s="224" t="str">
        <f>IF($O133="","",IF($O133&lt;=発電計画!$F$28,0,9.8*$E133*$L133*$P133))</f>
        <v/>
      </c>
      <c r="R133" s="224" t="str">
        <f t="shared" si="15"/>
        <v/>
      </c>
      <c r="S133" s="207" t="str">
        <f>IF(D133="","",(D133*B133+SUM($D134:D$393))/(D133*365))</f>
        <v/>
      </c>
      <c r="T133" s="208"/>
    </row>
    <row r="134" spans="2:20">
      <c r="B134" s="80">
        <v>106</v>
      </c>
      <c r="C134" s="189" t="str">
        <f>流量データ!$R116</f>
        <v/>
      </c>
      <c r="D134" s="189" t="str">
        <f>IF(AND($C134="",発電計画!$F$33=""),"",MAX(0,$C134-発電計画!$F$33))</f>
        <v/>
      </c>
      <c r="E134" s="189" t="str">
        <f>IF($D134="","",IF(発電計画!$F$19&gt;$D134,$D134,発電計画!$F$19))</f>
        <v/>
      </c>
      <c r="F134" s="27" t="str">
        <f>IF(発電計画!$F$30="","",ROUND((発電計画!$F$30*((E134/発電計画!$F$19)^2)/1000),3))</f>
        <v/>
      </c>
      <c r="G134" s="28">
        <f t="shared" si="16"/>
        <v>0.05</v>
      </c>
      <c r="H134" s="27" t="str">
        <f>IF(発電計画!$F$31="","",ROUND((発電計画!$F$31*((E134/発電計画!$F$19)^2)/200),3))</f>
        <v/>
      </c>
      <c r="I134" s="27" t="str">
        <f>IF(発電計画!$F$32="","",ROUND((発電計画!$F$32*((E134/発電計画!$F$19)^2)/1000),3))</f>
        <v/>
      </c>
      <c r="J134" s="28">
        <f t="shared" si="17"/>
        <v>0.5</v>
      </c>
      <c r="K134" s="27">
        <f t="shared" si="14"/>
        <v>0.55000000000000004</v>
      </c>
      <c r="L134" s="27">
        <f>発電計画!$F$15-$K$29</f>
        <v>-0.55000000000000004</v>
      </c>
      <c r="M134" s="27" t="str">
        <f>IF(発電計画!$F$19="","",9.8*発電計画!$F$19*$L134)</f>
        <v/>
      </c>
      <c r="N134" s="27" t="str">
        <f>IF(発電計画!$F$20="","",9.8*発電計画!$F$20*$L134)</f>
        <v/>
      </c>
      <c r="O134" s="206" t="str">
        <f>IF(AND($E134="",発電計画!$F$19=""),"",$E134/発電計画!$F$19)</f>
        <v/>
      </c>
      <c r="P134" s="331" t="str" cm="1">
        <f t="array" ref="P134">IF($O134="","",発電計画!$F$27*_xlfn.IFS($O134&gt;=相対合成効率!$I$14,相対合成効率!$L$14,$O134&gt;=相対合成効率!$I$15,相対合成効率!$L$15,$O134&gt;=相対合成効率!$I$16,相対合成効率!$L$16,TRUE,相対合成効率!$L$17))</f>
        <v/>
      </c>
      <c r="Q134" s="224" t="str">
        <f>IF($O134="","",IF($O134&lt;=発電計画!$F$28,0,9.8*$E134*$L134*$P134))</f>
        <v/>
      </c>
      <c r="R134" s="224" t="str">
        <f t="shared" si="15"/>
        <v/>
      </c>
      <c r="S134" s="207" t="str">
        <f>IF(D134="","",(D134*B134+SUM($D135:D$393))/(D134*365))</f>
        <v/>
      </c>
      <c r="T134" s="208"/>
    </row>
    <row r="135" spans="2:20">
      <c r="B135" s="80">
        <v>107</v>
      </c>
      <c r="C135" s="189" t="str">
        <f>流量データ!$R117</f>
        <v/>
      </c>
      <c r="D135" s="189" t="str">
        <f>IF(AND($C135="",発電計画!$F$33=""),"",MAX(0,$C135-発電計画!$F$33))</f>
        <v/>
      </c>
      <c r="E135" s="189" t="str">
        <f>IF($D135="","",IF(発電計画!$F$19&gt;$D135,$D135,発電計画!$F$19))</f>
        <v/>
      </c>
      <c r="F135" s="27" t="str">
        <f>IF(発電計画!$F$30="","",ROUND((発電計画!$F$30*((E135/発電計画!$F$19)^2)/1000),3))</f>
        <v/>
      </c>
      <c r="G135" s="28">
        <f t="shared" si="16"/>
        <v>0.05</v>
      </c>
      <c r="H135" s="27" t="str">
        <f>IF(発電計画!$F$31="","",ROUND((発電計画!$F$31*((E135/発電計画!$F$19)^2)/200),3))</f>
        <v/>
      </c>
      <c r="I135" s="27" t="str">
        <f>IF(発電計画!$F$32="","",ROUND((発電計画!$F$32*((E135/発電計画!$F$19)^2)/1000),3))</f>
        <v/>
      </c>
      <c r="J135" s="28">
        <f t="shared" si="17"/>
        <v>0.5</v>
      </c>
      <c r="K135" s="27">
        <f t="shared" si="14"/>
        <v>0.55000000000000004</v>
      </c>
      <c r="L135" s="27">
        <f>発電計画!$F$15-$K$29</f>
        <v>-0.55000000000000004</v>
      </c>
      <c r="M135" s="27" t="str">
        <f>IF(発電計画!$F$19="","",9.8*発電計画!$F$19*$L135)</f>
        <v/>
      </c>
      <c r="N135" s="27" t="str">
        <f>IF(発電計画!$F$20="","",9.8*発電計画!$F$20*$L135)</f>
        <v/>
      </c>
      <c r="O135" s="206" t="str">
        <f>IF(AND($E135="",発電計画!$F$19=""),"",$E135/発電計画!$F$19)</f>
        <v/>
      </c>
      <c r="P135" s="331" t="str" cm="1">
        <f t="array" ref="P135">IF($O135="","",発電計画!$F$27*_xlfn.IFS($O135&gt;=相対合成効率!$I$14,相対合成効率!$L$14,$O135&gt;=相対合成効率!$I$15,相対合成効率!$L$15,$O135&gt;=相対合成効率!$I$16,相対合成効率!$L$16,TRUE,相対合成効率!$L$17))</f>
        <v/>
      </c>
      <c r="Q135" s="224" t="str">
        <f>IF($O135="","",IF($O135&lt;=発電計画!$F$28,0,9.8*$E135*$L135*$P135))</f>
        <v/>
      </c>
      <c r="R135" s="224" t="str">
        <f t="shared" si="15"/>
        <v/>
      </c>
      <c r="S135" s="207" t="str">
        <f>IF(D135="","",(D135*B135+SUM($D136:D$393))/(D135*365))</f>
        <v/>
      </c>
      <c r="T135" s="208"/>
    </row>
    <row r="136" spans="2:20">
      <c r="B136" s="80">
        <v>108</v>
      </c>
      <c r="C136" s="189" t="str">
        <f>流量データ!$R118</f>
        <v/>
      </c>
      <c r="D136" s="189" t="str">
        <f>IF(AND($C136="",発電計画!$F$33=""),"",MAX(0,$C136-発電計画!$F$33))</f>
        <v/>
      </c>
      <c r="E136" s="189" t="str">
        <f>IF($D136="","",IF(発電計画!$F$19&gt;$D136,$D136,発電計画!$F$19))</f>
        <v/>
      </c>
      <c r="F136" s="27" t="str">
        <f>IF(発電計画!$F$30="","",ROUND((発電計画!$F$30*((E136/発電計画!$F$19)^2)/1000),3))</f>
        <v/>
      </c>
      <c r="G136" s="28">
        <f t="shared" si="16"/>
        <v>0.05</v>
      </c>
      <c r="H136" s="27" t="str">
        <f>IF(発電計画!$F$31="","",ROUND((発電計画!$F$31*((E136/発電計画!$F$19)^2)/200),3))</f>
        <v/>
      </c>
      <c r="I136" s="27" t="str">
        <f>IF(発電計画!$F$32="","",ROUND((発電計画!$F$32*((E136/発電計画!$F$19)^2)/1000),3))</f>
        <v/>
      </c>
      <c r="J136" s="28">
        <f t="shared" si="17"/>
        <v>0.5</v>
      </c>
      <c r="K136" s="27">
        <f t="shared" si="14"/>
        <v>0.55000000000000004</v>
      </c>
      <c r="L136" s="27">
        <f>発電計画!$F$15-$K$29</f>
        <v>-0.55000000000000004</v>
      </c>
      <c r="M136" s="27" t="str">
        <f>IF(発電計画!$F$19="","",9.8*発電計画!$F$19*$L136)</f>
        <v/>
      </c>
      <c r="N136" s="27" t="str">
        <f>IF(発電計画!$F$20="","",9.8*発電計画!$F$20*$L136)</f>
        <v/>
      </c>
      <c r="O136" s="206" t="str">
        <f>IF(AND($E136="",発電計画!$F$19=""),"",$E136/発電計画!$F$19)</f>
        <v/>
      </c>
      <c r="P136" s="331" t="str" cm="1">
        <f t="array" ref="P136">IF($O136="","",発電計画!$F$27*_xlfn.IFS($O136&gt;=相対合成効率!$I$14,相対合成効率!$L$14,$O136&gt;=相対合成効率!$I$15,相対合成効率!$L$15,$O136&gt;=相対合成効率!$I$16,相対合成効率!$L$16,TRUE,相対合成効率!$L$17))</f>
        <v/>
      </c>
      <c r="Q136" s="224" t="str">
        <f>IF($O136="","",IF($O136&lt;=発電計画!$F$28,0,9.8*$E136*$L136*$P136))</f>
        <v/>
      </c>
      <c r="R136" s="224" t="str">
        <f t="shared" si="15"/>
        <v/>
      </c>
      <c r="S136" s="207" t="str">
        <f>IF(D136="","",(D136*B136+SUM($D137:D$393))/(D136*365))</f>
        <v/>
      </c>
      <c r="T136" s="208"/>
    </row>
    <row r="137" spans="2:20">
      <c r="B137" s="80">
        <v>109</v>
      </c>
      <c r="C137" s="189" t="str">
        <f>流量データ!$R119</f>
        <v/>
      </c>
      <c r="D137" s="189" t="str">
        <f>IF(AND($C137="",発電計画!$F$33=""),"",MAX(0,$C137-発電計画!$F$33))</f>
        <v/>
      </c>
      <c r="E137" s="189" t="str">
        <f>IF($D137="","",IF(発電計画!$F$19&gt;$D137,$D137,発電計画!$F$19))</f>
        <v/>
      </c>
      <c r="F137" s="27" t="str">
        <f>IF(発電計画!$F$30="","",ROUND((発電計画!$F$30*((E137/発電計画!$F$19)^2)/1000),3))</f>
        <v/>
      </c>
      <c r="G137" s="28">
        <f t="shared" si="16"/>
        <v>0.05</v>
      </c>
      <c r="H137" s="27" t="str">
        <f>IF(発電計画!$F$31="","",ROUND((発電計画!$F$31*((E137/発電計画!$F$19)^2)/200),3))</f>
        <v/>
      </c>
      <c r="I137" s="27" t="str">
        <f>IF(発電計画!$F$32="","",ROUND((発電計画!$F$32*((E137/発電計画!$F$19)^2)/1000),3))</f>
        <v/>
      </c>
      <c r="J137" s="28">
        <f t="shared" si="17"/>
        <v>0.5</v>
      </c>
      <c r="K137" s="27">
        <f t="shared" si="14"/>
        <v>0.55000000000000004</v>
      </c>
      <c r="L137" s="27">
        <f>発電計画!$F$15-$K$29</f>
        <v>-0.55000000000000004</v>
      </c>
      <c r="M137" s="27" t="str">
        <f>IF(発電計画!$F$19="","",9.8*発電計画!$F$19*$L137)</f>
        <v/>
      </c>
      <c r="N137" s="27" t="str">
        <f>IF(発電計画!$F$20="","",9.8*発電計画!$F$20*$L137)</f>
        <v/>
      </c>
      <c r="O137" s="206" t="str">
        <f>IF(AND($E137="",発電計画!$F$19=""),"",$E137/発電計画!$F$19)</f>
        <v/>
      </c>
      <c r="P137" s="331" t="str" cm="1">
        <f t="array" ref="P137">IF($O137="","",発電計画!$F$27*_xlfn.IFS($O137&gt;=相対合成効率!$I$14,相対合成効率!$L$14,$O137&gt;=相対合成効率!$I$15,相対合成効率!$L$15,$O137&gt;=相対合成効率!$I$16,相対合成効率!$L$16,TRUE,相対合成効率!$L$17))</f>
        <v/>
      </c>
      <c r="Q137" s="224" t="str">
        <f>IF($O137="","",IF($O137&lt;=発電計画!$F$28,0,9.8*$E137*$L137*$P137))</f>
        <v/>
      </c>
      <c r="R137" s="224" t="str">
        <f t="shared" si="15"/>
        <v/>
      </c>
      <c r="S137" s="207" t="str">
        <f>IF(D137="","",(D137*B137+SUM($D138:D$393))/(D137*365))</f>
        <v/>
      </c>
      <c r="T137" s="208"/>
    </row>
    <row r="138" spans="2:20">
      <c r="B138" s="80">
        <v>110</v>
      </c>
      <c r="C138" s="189" t="str">
        <f>流量データ!$R120</f>
        <v/>
      </c>
      <c r="D138" s="189" t="str">
        <f>IF(AND($C138="",発電計画!$F$33=""),"",MAX(0,$C138-発電計画!$F$33))</f>
        <v/>
      </c>
      <c r="E138" s="189" t="str">
        <f>IF($D138="","",IF(発電計画!$F$19&gt;$D138,$D138,発電計画!$F$19))</f>
        <v/>
      </c>
      <c r="F138" s="27" t="str">
        <f>IF(発電計画!$F$30="","",ROUND((発電計画!$F$30*((E138/発電計画!$F$19)^2)/1000),3))</f>
        <v/>
      </c>
      <c r="G138" s="28">
        <f t="shared" si="16"/>
        <v>0.05</v>
      </c>
      <c r="H138" s="27" t="str">
        <f>IF(発電計画!$F$31="","",ROUND((発電計画!$F$31*((E138/発電計画!$F$19)^2)/200),3))</f>
        <v/>
      </c>
      <c r="I138" s="27" t="str">
        <f>IF(発電計画!$F$32="","",ROUND((発電計画!$F$32*((E138/発電計画!$F$19)^2)/1000),3))</f>
        <v/>
      </c>
      <c r="J138" s="28">
        <f t="shared" si="17"/>
        <v>0.5</v>
      </c>
      <c r="K138" s="27">
        <f t="shared" si="14"/>
        <v>0.55000000000000004</v>
      </c>
      <c r="L138" s="27">
        <f>発電計画!$F$15-$K$29</f>
        <v>-0.55000000000000004</v>
      </c>
      <c r="M138" s="27" t="str">
        <f>IF(発電計画!$F$19="","",9.8*発電計画!$F$19*$L138)</f>
        <v/>
      </c>
      <c r="N138" s="27" t="str">
        <f>IF(発電計画!$F$20="","",9.8*発電計画!$F$20*$L138)</f>
        <v/>
      </c>
      <c r="O138" s="206" t="str">
        <f>IF(AND($E138="",発電計画!$F$19=""),"",$E138/発電計画!$F$19)</f>
        <v/>
      </c>
      <c r="P138" s="331" t="str" cm="1">
        <f t="array" ref="P138">IF($O138="","",発電計画!$F$27*_xlfn.IFS($O138&gt;=相対合成効率!$I$14,相対合成効率!$L$14,$O138&gt;=相対合成効率!$I$15,相対合成効率!$L$15,$O138&gt;=相対合成効率!$I$16,相対合成効率!$L$16,TRUE,相対合成効率!$L$17))</f>
        <v/>
      </c>
      <c r="Q138" s="224" t="str">
        <f>IF($O138="","",IF($O138&lt;=発電計画!$F$28,0,9.8*$E138*$L138*$P138))</f>
        <v/>
      </c>
      <c r="R138" s="224" t="str">
        <f t="shared" si="15"/>
        <v/>
      </c>
      <c r="S138" s="207" t="str">
        <f>IF(D138="","",(D138*B138+SUM($D139:D$393))/(D138*365))</f>
        <v/>
      </c>
      <c r="T138" s="208"/>
    </row>
    <row r="139" spans="2:20">
      <c r="B139" s="80">
        <v>111</v>
      </c>
      <c r="C139" s="189" t="str">
        <f>流量データ!$R121</f>
        <v/>
      </c>
      <c r="D139" s="189" t="str">
        <f>IF(AND($C139="",発電計画!$F$33=""),"",MAX(0,$C139-発電計画!$F$33))</f>
        <v/>
      </c>
      <c r="E139" s="189" t="str">
        <f>IF($D139="","",IF(発電計画!$F$19&gt;$D139,$D139,発電計画!$F$19))</f>
        <v/>
      </c>
      <c r="F139" s="27" t="str">
        <f>IF(発電計画!$F$30="","",ROUND((発電計画!$F$30*((E139/発電計画!$F$19)^2)/1000),3))</f>
        <v/>
      </c>
      <c r="G139" s="28">
        <f t="shared" si="16"/>
        <v>0.05</v>
      </c>
      <c r="H139" s="27" t="str">
        <f>IF(発電計画!$F$31="","",ROUND((発電計画!$F$31*((E139/発電計画!$F$19)^2)/200),3))</f>
        <v/>
      </c>
      <c r="I139" s="27" t="str">
        <f>IF(発電計画!$F$32="","",ROUND((発電計画!$F$32*((E139/発電計画!$F$19)^2)/1000),3))</f>
        <v/>
      </c>
      <c r="J139" s="28">
        <f t="shared" si="17"/>
        <v>0.5</v>
      </c>
      <c r="K139" s="27">
        <f t="shared" si="14"/>
        <v>0.55000000000000004</v>
      </c>
      <c r="L139" s="27">
        <f>発電計画!$F$15-$K$29</f>
        <v>-0.55000000000000004</v>
      </c>
      <c r="M139" s="27" t="str">
        <f>IF(発電計画!$F$19="","",9.8*発電計画!$F$19*$L139)</f>
        <v/>
      </c>
      <c r="N139" s="27" t="str">
        <f>IF(発電計画!$F$20="","",9.8*発電計画!$F$20*$L139)</f>
        <v/>
      </c>
      <c r="O139" s="206" t="str">
        <f>IF(AND($E139="",発電計画!$F$19=""),"",$E139/発電計画!$F$19)</f>
        <v/>
      </c>
      <c r="P139" s="331" t="str" cm="1">
        <f t="array" ref="P139">IF($O139="","",発電計画!$F$27*_xlfn.IFS($O139&gt;=相対合成効率!$I$14,相対合成効率!$L$14,$O139&gt;=相対合成効率!$I$15,相対合成効率!$L$15,$O139&gt;=相対合成効率!$I$16,相対合成効率!$L$16,TRUE,相対合成効率!$L$17))</f>
        <v/>
      </c>
      <c r="Q139" s="224" t="str">
        <f>IF($O139="","",IF($O139&lt;=発電計画!$F$28,0,9.8*$E139*$L139*$P139))</f>
        <v/>
      </c>
      <c r="R139" s="224" t="str">
        <f t="shared" si="15"/>
        <v/>
      </c>
      <c r="S139" s="207" t="str">
        <f>IF(D139="","",(D139*B139+SUM($D140:D$393))/(D139*365))</f>
        <v/>
      </c>
      <c r="T139" s="208"/>
    </row>
    <row r="140" spans="2:20">
      <c r="B140" s="80">
        <v>112</v>
      </c>
      <c r="C140" s="189" t="str">
        <f>流量データ!$R122</f>
        <v/>
      </c>
      <c r="D140" s="189" t="str">
        <f>IF(AND($C140="",発電計画!$F$33=""),"",MAX(0,$C140-発電計画!$F$33))</f>
        <v/>
      </c>
      <c r="E140" s="189" t="str">
        <f>IF($D140="","",IF(発電計画!$F$19&gt;$D140,$D140,発電計画!$F$19))</f>
        <v/>
      </c>
      <c r="F140" s="27" t="str">
        <f>IF(発電計画!$F$30="","",ROUND((発電計画!$F$30*((E140/発電計画!$F$19)^2)/1000),3))</f>
        <v/>
      </c>
      <c r="G140" s="28">
        <f t="shared" si="16"/>
        <v>0.05</v>
      </c>
      <c r="H140" s="27" t="str">
        <f>IF(発電計画!$F$31="","",ROUND((発電計画!$F$31*((E140/発電計画!$F$19)^2)/200),3))</f>
        <v/>
      </c>
      <c r="I140" s="27" t="str">
        <f>IF(発電計画!$F$32="","",ROUND((発電計画!$F$32*((E140/発電計画!$F$19)^2)/1000),3))</f>
        <v/>
      </c>
      <c r="J140" s="28">
        <f t="shared" si="17"/>
        <v>0.5</v>
      </c>
      <c r="K140" s="27">
        <f t="shared" si="14"/>
        <v>0.55000000000000004</v>
      </c>
      <c r="L140" s="27">
        <f>発電計画!$F$15-$K$29</f>
        <v>-0.55000000000000004</v>
      </c>
      <c r="M140" s="27" t="str">
        <f>IF(発電計画!$F$19="","",9.8*発電計画!$F$19*$L140)</f>
        <v/>
      </c>
      <c r="N140" s="27" t="str">
        <f>IF(発電計画!$F$20="","",9.8*発電計画!$F$20*$L140)</f>
        <v/>
      </c>
      <c r="O140" s="206" t="str">
        <f>IF(AND($E140="",発電計画!$F$19=""),"",$E140/発電計画!$F$19)</f>
        <v/>
      </c>
      <c r="P140" s="331" t="str" cm="1">
        <f t="array" ref="P140">IF($O140="","",発電計画!$F$27*_xlfn.IFS($O140&gt;=相対合成効率!$I$14,相対合成効率!$L$14,$O140&gt;=相対合成効率!$I$15,相対合成効率!$L$15,$O140&gt;=相対合成効率!$I$16,相対合成効率!$L$16,TRUE,相対合成効率!$L$17))</f>
        <v/>
      </c>
      <c r="Q140" s="224" t="str">
        <f>IF($O140="","",IF($O140&lt;=発電計画!$F$28,0,9.8*$E140*$L140*$P140))</f>
        <v/>
      </c>
      <c r="R140" s="224" t="str">
        <f t="shared" si="15"/>
        <v/>
      </c>
      <c r="S140" s="207" t="str">
        <f>IF(D140="","",(D140*B140+SUM($D141:D$393))/(D140*365))</f>
        <v/>
      </c>
      <c r="T140" s="208"/>
    </row>
    <row r="141" spans="2:20">
      <c r="B141" s="80">
        <v>113</v>
      </c>
      <c r="C141" s="189" t="str">
        <f>流量データ!$R123</f>
        <v/>
      </c>
      <c r="D141" s="189" t="str">
        <f>IF(AND($C141="",発電計画!$F$33=""),"",MAX(0,$C141-発電計画!$F$33))</f>
        <v/>
      </c>
      <c r="E141" s="189" t="str">
        <f>IF($D141="","",IF(発電計画!$F$19&gt;$D141,$D141,発電計画!$F$19))</f>
        <v/>
      </c>
      <c r="F141" s="27" t="str">
        <f>IF(発電計画!$F$30="","",ROUND((発電計画!$F$30*((E141/発電計画!$F$19)^2)/1000),3))</f>
        <v/>
      </c>
      <c r="G141" s="28">
        <f t="shared" si="16"/>
        <v>0.05</v>
      </c>
      <c r="H141" s="27" t="str">
        <f>IF(発電計画!$F$31="","",ROUND((発電計画!$F$31*((E141/発電計画!$F$19)^2)/200),3))</f>
        <v/>
      </c>
      <c r="I141" s="27" t="str">
        <f>IF(発電計画!$F$32="","",ROUND((発電計画!$F$32*((E141/発電計画!$F$19)^2)/1000),3))</f>
        <v/>
      </c>
      <c r="J141" s="28">
        <f t="shared" si="17"/>
        <v>0.5</v>
      </c>
      <c r="K141" s="27">
        <f t="shared" si="14"/>
        <v>0.55000000000000004</v>
      </c>
      <c r="L141" s="27">
        <f>発電計画!$F$15-$K$29</f>
        <v>-0.55000000000000004</v>
      </c>
      <c r="M141" s="27" t="str">
        <f>IF(発電計画!$F$19="","",9.8*発電計画!$F$19*$L141)</f>
        <v/>
      </c>
      <c r="N141" s="27" t="str">
        <f>IF(発電計画!$F$20="","",9.8*発電計画!$F$20*$L141)</f>
        <v/>
      </c>
      <c r="O141" s="206" t="str">
        <f>IF(AND($E141="",発電計画!$F$19=""),"",$E141/発電計画!$F$19)</f>
        <v/>
      </c>
      <c r="P141" s="331" t="str" cm="1">
        <f t="array" ref="P141">IF($O141="","",発電計画!$F$27*_xlfn.IFS($O141&gt;=相対合成効率!$I$14,相対合成効率!$L$14,$O141&gt;=相対合成効率!$I$15,相対合成効率!$L$15,$O141&gt;=相対合成効率!$I$16,相対合成効率!$L$16,TRUE,相対合成効率!$L$17))</f>
        <v/>
      </c>
      <c r="Q141" s="224" t="str">
        <f>IF($O141="","",IF($O141&lt;=発電計画!$F$28,0,9.8*$E141*$L141*$P141))</f>
        <v/>
      </c>
      <c r="R141" s="224" t="str">
        <f t="shared" si="15"/>
        <v/>
      </c>
      <c r="S141" s="207" t="str">
        <f>IF(D141="","",(D141*B141+SUM($D142:D$393))/(D141*365))</f>
        <v/>
      </c>
      <c r="T141" s="208"/>
    </row>
    <row r="142" spans="2:20">
      <c r="B142" s="80">
        <v>114</v>
      </c>
      <c r="C142" s="189" t="str">
        <f>流量データ!$R124</f>
        <v/>
      </c>
      <c r="D142" s="189" t="str">
        <f>IF(AND($C142="",発電計画!$F$33=""),"",MAX(0,$C142-発電計画!$F$33))</f>
        <v/>
      </c>
      <c r="E142" s="189" t="str">
        <f>IF($D142="","",IF(発電計画!$F$19&gt;$D142,$D142,発電計画!$F$19))</f>
        <v/>
      </c>
      <c r="F142" s="27" t="str">
        <f>IF(発電計画!$F$30="","",ROUND((発電計画!$F$30*((E142/発電計画!$F$19)^2)/1000),3))</f>
        <v/>
      </c>
      <c r="G142" s="28">
        <f t="shared" si="16"/>
        <v>0.05</v>
      </c>
      <c r="H142" s="27" t="str">
        <f>IF(発電計画!$F$31="","",ROUND((発電計画!$F$31*((E142/発電計画!$F$19)^2)/200),3))</f>
        <v/>
      </c>
      <c r="I142" s="27" t="str">
        <f>IF(発電計画!$F$32="","",ROUND((発電計画!$F$32*((E142/発電計画!$F$19)^2)/1000),3))</f>
        <v/>
      </c>
      <c r="J142" s="28">
        <f t="shared" si="17"/>
        <v>0.5</v>
      </c>
      <c r="K142" s="27">
        <f t="shared" si="14"/>
        <v>0.55000000000000004</v>
      </c>
      <c r="L142" s="27">
        <f>発電計画!$F$15-$K$29</f>
        <v>-0.55000000000000004</v>
      </c>
      <c r="M142" s="27" t="str">
        <f>IF(発電計画!$F$19="","",9.8*発電計画!$F$19*$L142)</f>
        <v/>
      </c>
      <c r="N142" s="27" t="str">
        <f>IF(発電計画!$F$20="","",9.8*発電計画!$F$20*$L142)</f>
        <v/>
      </c>
      <c r="O142" s="206" t="str">
        <f>IF(AND($E142="",発電計画!$F$19=""),"",$E142/発電計画!$F$19)</f>
        <v/>
      </c>
      <c r="P142" s="331" t="str" cm="1">
        <f t="array" ref="P142">IF($O142="","",発電計画!$F$27*_xlfn.IFS($O142&gt;=相対合成効率!$I$14,相対合成効率!$L$14,$O142&gt;=相対合成効率!$I$15,相対合成効率!$L$15,$O142&gt;=相対合成効率!$I$16,相対合成効率!$L$16,TRUE,相対合成効率!$L$17))</f>
        <v/>
      </c>
      <c r="Q142" s="224" t="str">
        <f>IF($O142="","",IF($O142&lt;=発電計画!$F$28,0,9.8*$E142*$L142*$P142))</f>
        <v/>
      </c>
      <c r="R142" s="224" t="str">
        <f t="shared" si="15"/>
        <v/>
      </c>
      <c r="S142" s="207" t="str">
        <f>IF(D142="","",(D142*B142+SUM($D143:D$393))/(D142*365))</f>
        <v/>
      </c>
      <c r="T142" s="208"/>
    </row>
    <row r="143" spans="2:20">
      <c r="B143" s="80">
        <v>115</v>
      </c>
      <c r="C143" s="189" t="str">
        <f>流量データ!$R125</f>
        <v/>
      </c>
      <c r="D143" s="189" t="str">
        <f>IF(AND($C143="",発電計画!$F$33=""),"",MAX(0,$C143-発電計画!$F$33))</f>
        <v/>
      </c>
      <c r="E143" s="189" t="str">
        <f>IF($D143="","",IF(発電計画!$F$19&gt;$D143,$D143,発電計画!$F$19))</f>
        <v/>
      </c>
      <c r="F143" s="27" t="str">
        <f>IF(発電計画!$F$30="","",ROUND((発電計画!$F$30*((E143/発電計画!$F$19)^2)/1000),3))</f>
        <v/>
      </c>
      <c r="G143" s="28">
        <f t="shared" si="16"/>
        <v>0.05</v>
      </c>
      <c r="H143" s="27" t="str">
        <f>IF(発電計画!$F$31="","",ROUND((発電計画!$F$31*((E143/発電計画!$F$19)^2)/200),3))</f>
        <v/>
      </c>
      <c r="I143" s="27" t="str">
        <f>IF(発電計画!$F$32="","",ROUND((発電計画!$F$32*((E143/発電計画!$F$19)^2)/1000),3))</f>
        <v/>
      </c>
      <c r="J143" s="28">
        <f t="shared" si="17"/>
        <v>0.5</v>
      </c>
      <c r="K143" s="27">
        <f t="shared" si="14"/>
        <v>0.55000000000000004</v>
      </c>
      <c r="L143" s="27">
        <f>発電計画!$F$15-$K$29</f>
        <v>-0.55000000000000004</v>
      </c>
      <c r="M143" s="27" t="str">
        <f>IF(発電計画!$F$19="","",9.8*発電計画!$F$19*$L143)</f>
        <v/>
      </c>
      <c r="N143" s="27" t="str">
        <f>IF(発電計画!$F$20="","",9.8*発電計画!$F$20*$L143)</f>
        <v/>
      </c>
      <c r="O143" s="206" t="str">
        <f>IF(AND($E143="",発電計画!$F$19=""),"",$E143/発電計画!$F$19)</f>
        <v/>
      </c>
      <c r="P143" s="331" t="str" cm="1">
        <f t="array" ref="P143">IF($O143="","",発電計画!$F$27*_xlfn.IFS($O143&gt;=相対合成効率!$I$14,相対合成効率!$L$14,$O143&gt;=相対合成効率!$I$15,相対合成効率!$L$15,$O143&gt;=相対合成効率!$I$16,相対合成効率!$L$16,TRUE,相対合成効率!$L$17))</f>
        <v/>
      </c>
      <c r="Q143" s="224" t="str">
        <f>IF($O143="","",IF($O143&lt;=発電計画!$F$28,0,9.8*$E143*$L143*$P143))</f>
        <v/>
      </c>
      <c r="R143" s="224" t="str">
        <f t="shared" si="15"/>
        <v/>
      </c>
      <c r="S143" s="207" t="str">
        <f>IF(D143="","",(D143*B143+SUM($D144:D$393))/(D143*365))</f>
        <v/>
      </c>
      <c r="T143" s="208"/>
    </row>
    <row r="144" spans="2:20">
      <c r="B144" s="80">
        <v>116</v>
      </c>
      <c r="C144" s="189" t="str">
        <f>流量データ!$R126</f>
        <v/>
      </c>
      <c r="D144" s="189" t="str">
        <f>IF(AND($C144="",発電計画!$F$33=""),"",MAX(0,$C144-発電計画!$F$33))</f>
        <v/>
      </c>
      <c r="E144" s="189" t="str">
        <f>IF($D144="","",IF(発電計画!$F$19&gt;$D144,$D144,発電計画!$F$19))</f>
        <v/>
      </c>
      <c r="F144" s="27" t="str">
        <f>IF(発電計画!$F$30="","",ROUND((発電計画!$F$30*((E144/発電計画!$F$19)^2)/1000),3))</f>
        <v/>
      </c>
      <c r="G144" s="28">
        <f t="shared" si="16"/>
        <v>0.05</v>
      </c>
      <c r="H144" s="27" t="str">
        <f>IF(発電計画!$F$31="","",ROUND((発電計画!$F$31*((E144/発電計画!$F$19)^2)/200),3))</f>
        <v/>
      </c>
      <c r="I144" s="27" t="str">
        <f>IF(発電計画!$F$32="","",ROUND((発電計画!$F$32*((E144/発電計画!$F$19)^2)/1000),3))</f>
        <v/>
      </c>
      <c r="J144" s="28">
        <f t="shared" si="17"/>
        <v>0.5</v>
      </c>
      <c r="K144" s="27">
        <f t="shared" si="14"/>
        <v>0.55000000000000004</v>
      </c>
      <c r="L144" s="27">
        <f>発電計画!$F$15-$K$29</f>
        <v>-0.55000000000000004</v>
      </c>
      <c r="M144" s="27" t="str">
        <f>IF(発電計画!$F$19="","",9.8*発電計画!$F$19*$L144)</f>
        <v/>
      </c>
      <c r="N144" s="27" t="str">
        <f>IF(発電計画!$F$20="","",9.8*発電計画!$F$20*$L144)</f>
        <v/>
      </c>
      <c r="O144" s="206" t="str">
        <f>IF(AND($E144="",発電計画!$F$19=""),"",$E144/発電計画!$F$19)</f>
        <v/>
      </c>
      <c r="P144" s="331" t="str" cm="1">
        <f t="array" ref="P144">IF($O144="","",発電計画!$F$27*_xlfn.IFS($O144&gt;=相対合成効率!$I$14,相対合成効率!$L$14,$O144&gt;=相対合成効率!$I$15,相対合成効率!$L$15,$O144&gt;=相対合成効率!$I$16,相対合成効率!$L$16,TRUE,相対合成効率!$L$17))</f>
        <v/>
      </c>
      <c r="Q144" s="224" t="str">
        <f>IF($O144="","",IF($O144&lt;=発電計画!$F$28,0,9.8*$E144*$L144*$P144))</f>
        <v/>
      </c>
      <c r="R144" s="224" t="str">
        <f t="shared" si="15"/>
        <v/>
      </c>
      <c r="S144" s="207" t="str">
        <f>IF(D144="","",(D144*B144+SUM($D145:D$393))/(D144*365))</f>
        <v/>
      </c>
      <c r="T144" s="208"/>
    </row>
    <row r="145" spans="2:20">
      <c r="B145" s="80">
        <v>117</v>
      </c>
      <c r="C145" s="189" t="str">
        <f>流量データ!$R127</f>
        <v/>
      </c>
      <c r="D145" s="189" t="str">
        <f>IF(AND($C145="",発電計画!$F$33=""),"",MAX(0,$C145-発電計画!$F$33))</f>
        <v/>
      </c>
      <c r="E145" s="189" t="str">
        <f>IF($D145="","",IF(発電計画!$F$19&gt;$D145,$D145,発電計画!$F$19))</f>
        <v/>
      </c>
      <c r="F145" s="27" t="str">
        <f>IF(発電計画!$F$30="","",ROUND((発電計画!$F$30*((E145/発電計画!$F$19)^2)/1000),3))</f>
        <v/>
      </c>
      <c r="G145" s="28">
        <f t="shared" si="16"/>
        <v>0.05</v>
      </c>
      <c r="H145" s="27" t="str">
        <f>IF(発電計画!$F$31="","",ROUND((発電計画!$F$31*((E145/発電計画!$F$19)^2)/200),3))</f>
        <v/>
      </c>
      <c r="I145" s="27" t="str">
        <f>IF(発電計画!$F$32="","",ROUND((発電計画!$F$32*((E145/発電計画!$F$19)^2)/1000),3))</f>
        <v/>
      </c>
      <c r="J145" s="28">
        <f t="shared" si="17"/>
        <v>0.5</v>
      </c>
      <c r="K145" s="27">
        <f t="shared" si="14"/>
        <v>0.55000000000000004</v>
      </c>
      <c r="L145" s="27">
        <f>発電計画!$F$15-$K$29</f>
        <v>-0.55000000000000004</v>
      </c>
      <c r="M145" s="27" t="str">
        <f>IF(発電計画!$F$19="","",9.8*発電計画!$F$19*$L145)</f>
        <v/>
      </c>
      <c r="N145" s="27" t="str">
        <f>IF(発電計画!$F$20="","",9.8*発電計画!$F$20*$L145)</f>
        <v/>
      </c>
      <c r="O145" s="206" t="str">
        <f>IF(AND($E145="",発電計画!$F$19=""),"",$E145/発電計画!$F$19)</f>
        <v/>
      </c>
      <c r="P145" s="331" t="str" cm="1">
        <f t="array" ref="P145">IF($O145="","",発電計画!$F$27*_xlfn.IFS($O145&gt;=相対合成効率!$I$14,相対合成効率!$L$14,$O145&gt;=相対合成効率!$I$15,相対合成効率!$L$15,$O145&gt;=相対合成効率!$I$16,相対合成効率!$L$16,TRUE,相対合成効率!$L$17))</f>
        <v/>
      </c>
      <c r="Q145" s="224" t="str">
        <f>IF($O145="","",IF($O145&lt;=発電計画!$F$28,0,9.8*$E145*$L145*$P145))</f>
        <v/>
      </c>
      <c r="R145" s="224" t="str">
        <f t="shared" si="15"/>
        <v/>
      </c>
      <c r="S145" s="207" t="str">
        <f>IF(D145="","",(D145*B145+SUM($D146:D$393))/(D145*365))</f>
        <v/>
      </c>
      <c r="T145" s="208"/>
    </row>
    <row r="146" spans="2:20">
      <c r="B146" s="80">
        <v>118</v>
      </c>
      <c r="C146" s="189" t="str">
        <f>流量データ!$R128</f>
        <v/>
      </c>
      <c r="D146" s="189" t="str">
        <f>IF(AND($C146="",発電計画!$F$33=""),"",MAX(0,$C146-発電計画!$F$33))</f>
        <v/>
      </c>
      <c r="E146" s="189" t="str">
        <f>IF($D146="","",IF(発電計画!$F$19&gt;$D146,$D146,発電計画!$F$19))</f>
        <v/>
      </c>
      <c r="F146" s="27" t="str">
        <f>IF(発電計画!$F$30="","",ROUND((発電計画!$F$30*((E146/発電計画!$F$19)^2)/1000),3))</f>
        <v/>
      </c>
      <c r="G146" s="28">
        <f t="shared" si="16"/>
        <v>0.05</v>
      </c>
      <c r="H146" s="27" t="str">
        <f>IF(発電計画!$F$31="","",ROUND((発電計画!$F$31*((E146/発電計画!$F$19)^2)/200),3))</f>
        <v/>
      </c>
      <c r="I146" s="27" t="str">
        <f>IF(発電計画!$F$32="","",ROUND((発電計画!$F$32*((E146/発電計画!$F$19)^2)/1000),3))</f>
        <v/>
      </c>
      <c r="J146" s="28">
        <f t="shared" si="17"/>
        <v>0.5</v>
      </c>
      <c r="K146" s="27">
        <f t="shared" si="14"/>
        <v>0.55000000000000004</v>
      </c>
      <c r="L146" s="27">
        <f>発電計画!$F$15-$K$29</f>
        <v>-0.55000000000000004</v>
      </c>
      <c r="M146" s="27" t="str">
        <f>IF(発電計画!$F$19="","",9.8*発電計画!$F$19*$L146)</f>
        <v/>
      </c>
      <c r="N146" s="27" t="str">
        <f>IF(発電計画!$F$20="","",9.8*発電計画!$F$20*$L146)</f>
        <v/>
      </c>
      <c r="O146" s="206" t="str">
        <f>IF(AND($E146="",発電計画!$F$19=""),"",$E146/発電計画!$F$19)</f>
        <v/>
      </c>
      <c r="P146" s="331" t="str" cm="1">
        <f t="array" ref="P146">IF($O146="","",発電計画!$F$27*_xlfn.IFS($O146&gt;=相対合成効率!$I$14,相対合成効率!$L$14,$O146&gt;=相対合成効率!$I$15,相対合成効率!$L$15,$O146&gt;=相対合成効率!$I$16,相対合成効率!$L$16,TRUE,相対合成効率!$L$17))</f>
        <v/>
      </c>
      <c r="Q146" s="224" t="str">
        <f>IF($O146="","",IF($O146&lt;=発電計画!$F$28,0,9.8*$E146*$L146*$P146))</f>
        <v/>
      </c>
      <c r="R146" s="224" t="str">
        <f t="shared" si="15"/>
        <v/>
      </c>
      <c r="S146" s="207" t="str">
        <f>IF(D146="","",(D146*B146+SUM($D147:D$393))/(D146*365))</f>
        <v/>
      </c>
      <c r="T146" s="208"/>
    </row>
    <row r="147" spans="2:20">
      <c r="B147" s="80">
        <v>119</v>
      </c>
      <c r="C147" s="189" t="str">
        <f>流量データ!$R129</f>
        <v/>
      </c>
      <c r="D147" s="189" t="str">
        <f>IF(AND($C147="",発電計画!$F$33=""),"",MAX(0,$C147-発電計画!$F$33))</f>
        <v/>
      </c>
      <c r="E147" s="189" t="str">
        <f>IF($D147="","",IF(発電計画!$F$19&gt;$D147,$D147,発電計画!$F$19))</f>
        <v/>
      </c>
      <c r="F147" s="27" t="str">
        <f>IF(発電計画!$F$30="","",ROUND((発電計画!$F$30*((E147/発電計画!$F$19)^2)/1000),3))</f>
        <v/>
      </c>
      <c r="G147" s="28">
        <f t="shared" si="16"/>
        <v>0.05</v>
      </c>
      <c r="H147" s="27" t="str">
        <f>IF(発電計画!$F$31="","",ROUND((発電計画!$F$31*((E147/発電計画!$F$19)^2)/200),3))</f>
        <v/>
      </c>
      <c r="I147" s="27" t="str">
        <f>IF(発電計画!$F$32="","",ROUND((発電計画!$F$32*((E147/発電計画!$F$19)^2)/1000),3))</f>
        <v/>
      </c>
      <c r="J147" s="28">
        <f t="shared" si="17"/>
        <v>0.5</v>
      </c>
      <c r="K147" s="27">
        <f t="shared" si="14"/>
        <v>0.55000000000000004</v>
      </c>
      <c r="L147" s="27">
        <f>発電計画!$F$15-$K$29</f>
        <v>-0.55000000000000004</v>
      </c>
      <c r="M147" s="27" t="str">
        <f>IF(発電計画!$F$19="","",9.8*発電計画!$F$19*$L147)</f>
        <v/>
      </c>
      <c r="N147" s="27" t="str">
        <f>IF(発電計画!$F$20="","",9.8*発電計画!$F$20*$L147)</f>
        <v/>
      </c>
      <c r="O147" s="206" t="str">
        <f>IF(AND($E147="",発電計画!$F$19=""),"",$E147/発電計画!$F$19)</f>
        <v/>
      </c>
      <c r="P147" s="331" t="str" cm="1">
        <f t="array" ref="P147">IF($O147="","",発電計画!$F$27*_xlfn.IFS($O147&gt;=相対合成効率!$I$14,相対合成効率!$L$14,$O147&gt;=相対合成効率!$I$15,相対合成効率!$L$15,$O147&gt;=相対合成効率!$I$16,相対合成効率!$L$16,TRUE,相対合成効率!$L$17))</f>
        <v/>
      </c>
      <c r="Q147" s="224" t="str">
        <f>IF($O147="","",IF($O147&lt;=発電計画!$F$28,0,9.8*$E147*$L147*$P147))</f>
        <v/>
      </c>
      <c r="R147" s="224" t="str">
        <f t="shared" si="15"/>
        <v/>
      </c>
      <c r="S147" s="207" t="str">
        <f>IF(D147="","",(D147*B147+SUM($D148:D$393))/(D147*365))</f>
        <v/>
      </c>
      <c r="T147" s="208"/>
    </row>
    <row r="148" spans="2:20">
      <c r="B148" s="80">
        <v>120</v>
      </c>
      <c r="C148" s="189" t="str">
        <f>流量データ!$R130</f>
        <v/>
      </c>
      <c r="D148" s="189" t="str">
        <f>IF(AND($C148="",発電計画!$F$33=""),"",MAX(0,$C148-発電計画!$F$33))</f>
        <v/>
      </c>
      <c r="E148" s="189" t="str">
        <f>IF($D148="","",IF(発電計画!$F$19&gt;$D148,$D148,発電計画!$F$19))</f>
        <v/>
      </c>
      <c r="F148" s="27" t="str">
        <f>IF(発電計画!$F$30="","",ROUND((発電計画!$F$30*((E148/発電計画!$F$19)^2)/1000),3))</f>
        <v/>
      </c>
      <c r="G148" s="28">
        <f t="shared" si="16"/>
        <v>0.05</v>
      </c>
      <c r="H148" s="27" t="str">
        <f>IF(発電計画!$F$31="","",ROUND((発電計画!$F$31*((E148/発電計画!$F$19)^2)/200),3))</f>
        <v/>
      </c>
      <c r="I148" s="27" t="str">
        <f>IF(発電計画!$F$32="","",ROUND((発電計画!$F$32*((E148/発電計画!$F$19)^2)/1000),3))</f>
        <v/>
      </c>
      <c r="J148" s="28">
        <f t="shared" si="17"/>
        <v>0.5</v>
      </c>
      <c r="K148" s="27">
        <f t="shared" si="14"/>
        <v>0.55000000000000004</v>
      </c>
      <c r="L148" s="27">
        <f>発電計画!$F$15-$K$29</f>
        <v>-0.55000000000000004</v>
      </c>
      <c r="M148" s="27" t="str">
        <f>IF(発電計画!$F$19="","",9.8*発電計画!$F$19*$L148)</f>
        <v/>
      </c>
      <c r="N148" s="27" t="str">
        <f>IF(発電計画!$F$20="","",9.8*発電計画!$F$20*$L148)</f>
        <v/>
      </c>
      <c r="O148" s="206" t="str">
        <f>IF(AND($E148="",発電計画!$F$19=""),"",$E148/発電計画!$F$19)</f>
        <v/>
      </c>
      <c r="P148" s="331" t="str" cm="1">
        <f t="array" ref="P148">IF($O148="","",発電計画!$F$27*_xlfn.IFS($O148&gt;=相対合成効率!$I$14,相対合成効率!$L$14,$O148&gt;=相対合成効率!$I$15,相対合成効率!$L$15,$O148&gt;=相対合成効率!$I$16,相対合成効率!$L$16,TRUE,相対合成効率!$L$17))</f>
        <v/>
      </c>
      <c r="Q148" s="224" t="str">
        <f>IF($O148="","",IF($O148&lt;=発電計画!$F$28,0,9.8*$E148*$L148*$P148))</f>
        <v/>
      </c>
      <c r="R148" s="224" t="str">
        <f t="shared" si="15"/>
        <v/>
      </c>
      <c r="S148" s="207" t="str">
        <f>IF(D148="","",(D148*B148+SUM($D149:D$393))/(D148*365))</f>
        <v/>
      </c>
      <c r="T148" s="208"/>
    </row>
    <row r="149" spans="2:20">
      <c r="B149" s="80">
        <v>121</v>
      </c>
      <c r="C149" s="189" t="str">
        <f>流量データ!$R131</f>
        <v/>
      </c>
      <c r="D149" s="189" t="str">
        <f>IF(AND($C149="",発電計画!$F$33=""),"",MAX(0,$C149-発電計画!$F$33))</f>
        <v/>
      </c>
      <c r="E149" s="189" t="str">
        <f>IF($D149="","",IF(発電計画!$F$19&gt;$D149,$D149,発電計画!$F$19))</f>
        <v/>
      </c>
      <c r="F149" s="27" t="str">
        <f>IF(発電計画!$F$30="","",ROUND((発電計画!$F$30*((E149/発電計画!$F$19)^2)/1000),3))</f>
        <v/>
      </c>
      <c r="G149" s="28">
        <f t="shared" si="16"/>
        <v>0.05</v>
      </c>
      <c r="H149" s="27" t="str">
        <f>IF(発電計画!$F$31="","",ROUND((発電計画!$F$31*((E149/発電計画!$F$19)^2)/200),3))</f>
        <v/>
      </c>
      <c r="I149" s="27" t="str">
        <f>IF(発電計画!$F$32="","",ROUND((発電計画!$F$32*((E149/発電計画!$F$19)^2)/1000),3))</f>
        <v/>
      </c>
      <c r="J149" s="28">
        <f t="shared" si="17"/>
        <v>0.5</v>
      </c>
      <c r="K149" s="27">
        <f t="shared" si="14"/>
        <v>0.55000000000000004</v>
      </c>
      <c r="L149" s="27">
        <f>発電計画!$F$15-$K$29</f>
        <v>-0.55000000000000004</v>
      </c>
      <c r="M149" s="27" t="str">
        <f>IF(発電計画!$F$19="","",9.8*発電計画!$F$19*$L149)</f>
        <v/>
      </c>
      <c r="N149" s="27" t="str">
        <f>IF(発電計画!$F$20="","",9.8*発電計画!$F$20*$L149)</f>
        <v/>
      </c>
      <c r="O149" s="206" t="str">
        <f>IF(AND($E149="",発電計画!$F$19=""),"",$E149/発電計画!$F$19)</f>
        <v/>
      </c>
      <c r="P149" s="331" t="str" cm="1">
        <f t="array" ref="P149">IF($O149="","",発電計画!$F$27*_xlfn.IFS($O149&gt;=相対合成効率!$I$14,相対合成効率!$L$14,$O149&gt;=相対合成効率!$I$15,相対合成効率!$L$15,$O149&gt;=相対合成効率!$I$16,相対合成効率!$L$16,TRUE,相対合成効率!$L$17))</f>
        <v/>
      </c>
      <c r="Q149" s="224" t="str">
        <f>IF($O149="","",IF($O149&lt;=発電計画!$F$28,0,9.8*$E149*$L149*$P149))</f>
        <v/>
      </c>
      <c r="R149" s="224" t="str">
        <f t="shared" si="15"/>
        <v/>
      </c>
      <c r="S149" s="207" t="str">
        <f>IF(D149="","",(D149*B149+SUM($D150:D$393))/(D149*365))</f>
        <v/>
      </c>
      <c r="T149" s="208"/>
    </row>
    <row r="150" spans="2:20">
      <c r="B150" s="80">
        <v>122</v>
      </c>
      <c r="C150" s="189" t="str">
        <f>流量データ!$R132</f>
        <v/>
      </c>
      <c r="D150" s="189" t="str">
        <f>IF(AND($C150="",発電計画!$F$33=""),"",MAX(0,$C150-発電計画!$F$33))</f>
        <v/>
      </c>
      <c r="E150" s="189" t="str">
        <f>IF($D150="","",IF(発電計画!$F$19&gt;$D150,$D150,発電計画!$F$19))</f>
        <v/>
      </c>
      <c r="F150" s="27" t="str">
        <f>IF(発電計画!$F$30="","",ROUND((発電計画!$F$30*((E150/発電計画!$F$19)^2)/1000),3))</f>
        <v/>
      </c>
      <c r="G150" s="28">
        <f t="shared" si="16"/>
        <v>0.05</v>
      </c>
      <c r="H150" s="27" t="str">
        <f>IF(発電計画!$F$31="","",ROUND((発電計画!$F$31*((E150/発電計画!$F$19)^2)/200),3))</f>
        <v/>
      </c>
      <c r="I150" s="27" t="str">
        <f>IF(発電計画!$F$32="","",ROUND((発電計画!$F$32*((E150/発電計画!$F$19)^2)/1000),3))</f>
        <v/>
      </c>
      <c r="J150" s="28">
        <f t="shared" si="17"/>
        <v>0.5</v>
      </c>
      <c r="K150" s="27">
        <f t="shared" si="14"/>
        <v>0.55000000000000004</v>
      </c>
      <c r="L150" s="27">
        <f>発電計画!$F$15-$K$29</f>
        <v>-0.55000000000000004</v>
      </c>
      <c r="M150" s="27" t="str">
        <f>IF(発電計画!$F$19="","",9.8*発電計画!$F$19*$L150)</f>
        <v/>
      </c>
      <c r="N150" s="27" t="str">
        <f>IF(発電計画!$F$20="","",9.8*発電計画!$F$20*$L150)</f>
        <v/>
      </c>
      <c r="O150" s="206" t="str">
        <f>IF(AND($E150="",発電計画!$F$19=""),"",$E150/発電計画!$F$19)</f>
        <v/>
      </c>
      <c r="P150" s="331" t="str" cm="1">
        <f t="array" ref="P150">IF($O150="","",発電計画!$F$27*_xlfn.IFS($O150&gt;=相対合成効率!$I$14,相対合成効率!$L$14,$O150&gt;=相対合成効率!$I$15,相対合成効率!$L$15,$O150&gt;=相対合成効率!$I$16,相対合成効率!$L$16,TRUE,相対合成効率!$L$17))</f>
        <v/>
      </c>
      <c r="Q150" s="224" t="str">
        <f>IF($O150="","",IF($O150&lt;=発電計画!$F$28,0,9.8*$E150*$L150*$P150))</f>
        <v/>
      </c>
      <c r="R150" s="224" t="str">
        <f t="shared" si="15"/>
        <v/>
      </c>
      <c r="S150" s="207" t="str">
        <f>IF(D150="","",(D150*B150+SUM($D151:D$393))/(D150*365))</f>
        <v/>
      </c>
      <c r="T150" s="208"/>
    </row>
    <row r="151" spans="2:20">
      <c r="B151" s="80">
        <v>123</v>
      </c>
      <c r="C151" s="189" t="str">
        <f>流量データ!$R133</f>
        <v/>
      </c>
      <c r="D151" s="189" t="str">
        <f>IF(AND($C151="",発電計画!$F$33=""),"",MAX(0,$C151-発電計画!$F$33))</f>
        <v/>
      </c>
      <c r="E151" s="189" t="str">
        <f>IF($D151="","",IF(発電計画!$F$19&gt;$D151,$D151,発電計画!$F$19))</f>
        <v/>
      </c>
      <c r="F151" s="27" t="str">
        <f>IF(発電計画!$F$30="","",ROUND((発電計画!$F$30*((E151/発電計画!$F$19)^2)/1000),3))</f>
        <v/>
      </c>
      <c r="G151" s="28">
        <f t="shared" si="16"/>
        <v>0.05</v>
      </c>
      <c r="H151" s="27" t="str">
        <f>IF(発電計画!$F$31="","",ROUND((発電計画!$F$31*((E151/発電計画!$F$19)^2)/200),3))</f>
        <v/>
      </c>
      <c r="I151" s="27" t="str">
        <f>IF(発電計画!$F$32="","",ROUND((発電計画!$F$32*((E151/発電計画!$F$19)^2)/1000),3))</f>
        <v/>
      </c>
      <c r="J151" s="28">
        <f t="shared" si="17"/>
        <v>0.5</v>
      </c>
      <c r="K151" s="27">
        <f t="shared" si="14"/>
        <v>0.55000000000000004</v>
      </c>
      <c r="L151" s="27">
        <f>発電計画!$F$15-$K$29</f>
        <v>-0.55000000000000004</v>
      </c>
      <c r="M151" s="27" t="str">
        <f>IF(発電計画!$F$19="","",9.8*発電計画!$F$19*$L151)</f>
        <v/>
      </c>
      <c r="N151" s="27" t="str">
        <f>IF(発電計画!$F$20="","",9.8*発電計画!$F$20*$L151)</f>
        <v/>
      </c>
      <c r="O151" s="206" t="str">
        <f>IF(AND($E151="",発電計画!$F$19=""),"",$E151/発電計画!$F$19)</f>
        <v/>
      </c>
      <c r="P151" s="331" t="str" cm="1">
        <f t="array" ref="P151">IF($O151="","",発電計画!$F$27*_xlfn.IFS($O151&gt;=相対合成効率!$I$14,相対合成効率!$L$14,$O151&gt;=相対合成効率!$I$15,相対合成効率!$L$15,$O151&gt;=相対合成効率!$I$16,相対合成効率!$L$16,TRUE,相対合成効率!$L$17))</f>
        <v/>
      </c>
      <c r="Q151" s="224" t="str">
        <f>IF($O151="","",IF($O151&lt;=発電計画!$F$28,0,9.8*$E151*$L151*$P151))</f>
        <v/>
      </c>
      <c r="R151" s="224" t="str">
        <f t="shared" si="15"/>
        <v/>
      </c>
      <c r="S151" s="207" t="str">
        <f>IF(D151="","",(D151*B151+SUM($D152:D$393))/(D151*365))</f>
        <v/>
      </c>
      <c r="T151" s="208"/>
    </row>
    <row r="152" spans="2:20">
      <c r="B152" s="80">
        <v>124</v>
      </c>
      <c r="C152" s="189" t="str">
        <f>流量データ!$R134</f>
        <v/>
      </c>
      <c r="D152" s="189" t="str">
        <f>IF(AND($C152="",発電計画!$F$33=""),"",MAX(0,$C152-発電計画!$F$33))</f>
        <v/>
      </c>
      <c r="E152" s="189" t="str">
        <f>IF($D152="","",IF(発電計画!$F$19&gt;$D152,$D152,発電計画!$F$19))</f>
        <v/>
      </c>
      <c r="F152" s="27" t="str">
        <f>IF(発電計画!$F$30="","",ROUND((発電計画!$F$30*((E152/発電計画!$F$19)^2)/1000),3))</f>
        <v/>
      </c>
      <c r="G152" s="28">
        <f t="shared" si="16"/>
        <v>0.05</v>
      </c>
      <c r="H152" s="27" t="str">
        <f>IF(発電計画!$F$31="","",ROUND((発電計画!$F$31*((E152/発電計画!$F$19)^2)/200),3))</f>
        <v/>
      </c>
      <c r="I152" s="27" t="str">
        <f>IF(発電計画!$F$32="","",ROUND((発電計画!$F$32*((E152/発電計画!$F$19)^2)/1000),3))</f>
        <v/>
      </c>
      <c r="J152" s="28">
        <f t="shared" si="17"/>
        <v>0.5</v>
      </c>
      <c r="K152" s="27">
        <f t="shared" si="14"/>
        <v>0.55000000000000004</v>
      </c>
      <c r="L152" s="27">
        <f>発電計画!$F$15-$K$29</f>
        <v>-0.55000000000000004</v>
      </c>
      <c r="M152" s="27" t="str">
        <f>IF(発電計画!$F$19="","",9.8*発電計画!$F$19*$L152)</f>
        <v/>
      </c>
      <c r="N152" s="27" t="str">
        <f>IF(発電計画!$F$20="","",9.8*発電計画!$F$20*$L152)</f>
        <v/>
      </c>
      <c r="O152" s="206" t="str">
        <f>IF(AND($E152="",発電計画!$F$19=""),"",$E152/発電計画!$F$19)</f>
        <v/>
      </c>
      <c r="P152" s="331" t="str" cm="1">
        <f t="array" ref="P152">IF($O152="","",発電計画!$F$27*_xlfn.IFS($O152&gt;=相対合成効率!$I$14,相対合成効率!$L$14,$O152&gt;=相対合成効率!$I$15,相対合成効率!$L$15,$O152&gt;=相対合成効率!$I$16,相対合成効率!$L$16,TRUE,相対合成効率!$L$17))</f>
        <v/>
      </c>
      <c r="Q152" s="224" t="str">
        <f>IF($O152="","",IF($O152&lt;=発電計画!$F$28,0,9.8*$E152*$L152*$P152))</f>
        <v/>
      </c>
      <c r="R152" s="224" t="str">
        <f t="shared" si="15"/>
        <v/>
      </c>
      <c r="S152" s="207" t="str">
        <f>IF(D152="","",(D152*B152+SUM($D153:D$393))/(D152*365))</f>
        <v/>
      </c>
      <c r="T152" s="208"/>
    </row>
    <row r="153" spans="2:20">
      <c r="B153" s="80">
        <v>125</v>
      </c>
      <c r="C153" s="189" t="str">
        <f>流量データ!$R135</f>
        <v/>
      </c>
      <c r="D153" s="189" t="str">
        <f>IF(AND($C153="",発電計画!$F$33=""),"",MAX(0,$C153-発電計画!$F$33))</f>
        <v/>
      </c>
      <c r="E153" s="189" t="str">
        <f>IF($D153="","",IF(発電計画!$F$19&gt;$D153,$D153,発電計画!$F$19))</f>
        <v/>
      </c>
      <c r="F153" s="27" t="str">
        <f>IF(発電計画!$F$30="","",ROUND((発電計画!$F$30*((E153/発電計画!$F$19)^2)/1000),3))</f>
        <v/>
      </c>
      <c r="G153" s="28">
        <f t="shared" si="16"/>
        <v>0.05</v>
      </c>
      <c r="H153" s="27" t="str">
        <f>IF(発電計画!$F$31="","",ROUND((発電計画!$F$31*((E153/発電計画!$F$19)^2)/200),3))</f>
        <v/>
      </c>
      <c r="I153" s="27" t="str">
        <f>IF(発電計画!$F$32="","",ROUND((発電計画!$F$32*((E153/発電計画!$F$19)^2)/1000),3))</f>
        <v/>
      </c>
      <c r="J153" s="28">
        <f t="shared" si="17"/>
        <v>0.5</v>
      </c>
      <c r="K153" s="27">
        <f t="shared" si="14"/>
        <v>0.55000000000000004</v>
      </c>
      <c r="L153" s="27">
        <f>発電計画!$F$15-$K$29</f>
        <v>-0.55000000000000004</v>
      </c>
      <c r="M153" s="27" t="str">
        <f>IF(発電計画!$F$19="","",9.8*発電計画!$F$19*$L153)</f>
        <v/>
      </c>
      <c r="N153" s="27" t="str">
        <f>IF(発電計画!$F$20="","",9.8*発電計画!$F$20*$L153)</f>
        <v/>
      </c>
      <c r="O153" s="206" t="str">
        <f>IF(AND($E153="",発電計画!$F$19=""),"",$E153/発電計画!$F$19)</f>
        <v/>
      </c>
      <c r="P153" s="331" t="str" cm="1">
        <f t="array" ref="P153">IF($O153="","",発電計画!$F$27*_xlfn.IFS($O153&gt;=相対合成効率!$I$14,相対合成効率!$L$14,$O153&gt;=相対合成効率!$I$15,相対合成効率!$L$15,$O153&gt;=相対合成効率!$I$16,相対合成効率!$L$16,TRUE,相対合成効率!$L$17))</f>
        <v/>
      </c>
      <c r="Q153" s="224" t="str">
        <f>IF($O153="","",IF($O153&lt;=発電計画!$F$28,0,9.8*$E153*$L153*$P153))</f>
        <v/>
      </c>
      <c r="R153" s="224" t="str">
        <f t="shared" si="15"/>
        <v/>
      </c>
      <c r="S153" s="207" t="str">
        <f>IF(D153="","",(D153*B153+SUM($D154:D$393))/(D153*365))</f>
        <v/>
      </c>
      <c r="T153" s="208"/>
    </row>
    <row r="154" spans="2:20">
      <c r="B154" s="80">
        <v>126</v>
      </c>
      <c r="C154" s="189" t="str">
        <f>流量データ!$R136</f>
        <v/>
      </c>
      <c r="D154" s="189" t="str">
        <f>IF(AND($C154="",発電計画!$F$33=""),"",MAX(0,$C154-発電計画!$F$33))</f>
        <v/>
      </c>
      <c r="E154" s="189" t="str">
        <f>IF($D154="","",IF(発電計画!$F$19&gt;$D154,$D154,発電計画!$F$19))</f>
        <v/>
      </c>
      <c r="F154" s="27" t="str">
        <f>IF(発電計画!$F$30="","",ROUND((発電計画!$F$30*((E154/発電計画!$F$19)^2)/1000),3))</f>
        <v/>
      </c>
      <c r="G154" s="28">
        <f t="shared" si="16"/>
        <v>0.05</v>
      </c>
      <c r="H154" s="27" t="str">
        <f>IF(発電計画!$F$31="","",ROUND((発電計画!$F$31*((E154/発電計画!$F$19)^2)/200),3))</f>
        <v/>
      </c>
      <c r="I154" s="27" t="str">
        <f>IF(発電計画!$F$32="","",ROUND((発電計画!$F$32*((E154/発電計画!$F$19)^2)/1000),3))</f>
        <v/>
      </c>
      <c r="J154" s="28">
        <f t="shared" si="17"/>
        <v>0.5</v>
      </c>
      <c r="K154" s="27">
        <f t="shared" si="14"/>
        <v>0.55000000000000004</v>
      </c>
      <c r="L154" s="27">
        <f>発電計画!$F$15-$K$29</f>
        <v>-0.55000000000000004</v>
      </c>
      <c r="M154" s="27" t="str">
        <f>IF(発電計画!$F$19="","",9.8*発電計画!$F$19*$L154)</f>
        <v/>
      </c>
      <c r="N154" s="27" t="str">
        <f>IF(発電計画!$F$20="","",9.8*発電計画!$F$20*$L154)</f>
        <v/>
      </c>
      <c r="O154" s="206" t="str">
        <f>IF(AND($E154="",発電計画!$F$19=""),"",$E154/発電計画!$F$19)</f>
        <v/>
      </c>
      <c r="P154" s="331" t="str" cm="1">
        <f t="array" ref="P154">IF($O154="","",発電計画!$F$27*_xlfn.IFS($O154&gt;=相対合成効率!$I$14,相対合成効率!$L$14,$O154&gt;=相対合成効率!$I$15,相対合成効率!$L$15,$O154&gt;=相対合成効率!$I$16,相対合成効率!$L$16,TRUE,相対合成効率!$L$17))</f>
        <v/>
      </c>
      <c r="Q154" s="224" t="str">
        <f>IF($O154="","",IF($O154&lt;=発電計画!$F$28,0,9.8*$E154*$L154*$P154))</f>
        <v/>
      </c>
      <c r="R154" s="224" t="str">
        <f t="shared" si="15"/>
        <v/>
      </c>
      <c r="S154" s="207" t="str">
        <f>IF(D154="","",(D154*B154+SUM($D155:D$393))/(D154*365))</f>
        <v/>
      </c>
      <c r="T154" s="208"/>
    </row>
    <row r="155" spans="2:20">
      <c r="B155" s="80">
        <v>127</v>
      </c>
      <c r="C155" s="189" t="str">
        <f>流量データ!$R137</f>
        <v/>
      </c>
      <c r="D155" s="189" t="str">
        <f>IF(AND($C155="",発電計画!$F$33=""),"",MAX(0,$C155-発電計画!$F$33))</f>
        <v/>
      </c>
      <c r="E155" s="189" t="str">
        <f>IF($D155="","",IF(発電計画!$F$19&gt;$D155,$D155,発電計画!$F$19))</f>
        <v/>
      </c>
      <c r="F155" s="27" t="str">
        <f>IF(発電計画!$F$30="","",ROUND((発電計画!$F$30*((E155/発電計画!$F$19)^2)/1000),3))</f>
        <v/>
      </c>
      <c r="G155" s="28">
        <f t="shared" si="16"/>
        <v>0.05</v>
      </c>
      <c r="H155" s="27" t="str">
        <f>IF(発電計画!$F$31="","",ROUND((発電計画!$F$31*((E155/発電計画!$F$19)^2)/200),3))</f>
        <v/>
      </c>
      <c r="I155" s="27" t="str">
        <f>IF(発電計画!$F$32="","",ROUND((発電計画!$F$32*((E155/発電計画!$F$19)^2)/1000),3))</f>
        <v/>
      </c>
      <c r="J155" s="28">
        <f t="shared" si="17"/>
        <v>0.5</v>
      </c>
      <c r="K155" s="27">
        <f t="shared" si="14"/>
        <v>0.55000000000000004</v>
      </c>
      <c r="L155" s="27">
        <f>発電計画!$F$15-$K$29</f>
        <v>-0.55000000000000004</v>
      </c>
      <c r="M155" s="27" t="str">
        <f>IF(発電計画!$F$19="","",9.8*発電計画!$F$19*$L155)</f>
        <v/>
      </c>
      <c r="N155" s="27" t="str">
        <f>IF(発電計画!$F$20="","",9.8*発電計画!$F$20*$L155)</f>
        <v/>
      </c>
      <c r="O155" s="206" t="str">
        <f>IF(AND($E155="",発電計画!$F$19=""),"",$E155/発電計画!$F$19)</f>
        <v/>
      </c>
      <c r="P155" s="331" t="str" cm="1">
        <f t="array" ref="P155">IF($O155="","",発電計画!$F$27*_xlfn.IFS($O155&gt;=相対合成効率!$I$14,相対合成効率!$L$14,$O155&gt;=相対合成効率!$I$15,相対合成効率!$L$15,$O155&gt;=相対合成効率!$I$16,相対合成効率!$L$16,TRUE,相対合成効率!$L$17))</f>
        <v/>
      </c>
      <c r="Q155" s="224" t="str">
        <f>IF($O155="","",IF($O155&lt;=発電計画!$F$28,0,9.8*$E155*$L155*$P155))</f>
        <v/>
      </c>
      <c r="R155" s="224" t="str">
        <f t="shared" si="15"/>
        <v/>
      </c>
      <c r="S155" s="207" t="str">
        <f>IF(D155="","",(D155*B155+SUM($D156:D$393))/(D155*365))</f>
        <v/>
      </c>
      <c r="T155" s="208"/>
    </row>
    <row r="156" spans="2:20">
      <c r="B156" s="80">
        <v>128</v>
      </c>
      <c r="C156" s="189" t="str">
        <f>流量データ!$R138</f>
        <v/>
      </c>
      <c r="D156" s="189" t="str">
        <f>IF(AND($C156="",発電計画!$F$33=""),"",MAX(0,$C156-発電計画!$F$33))</f>
        <v/>
      </c>
      <c r="E156" s="189" t="str">
        <f>IF($D156="","",IF(発電計画!$F$19&gt;$D156,$D156,発電計画!$F$19))</f>
        <v/>
      </c>
      <c r="F156" s="27" t="str">
        <f>IF(発電計画!$F$30="","",ROUND((発電計画!$F$30*((E156/発電計画!$F$19)^2)/1000),3))</f>
        <v/>
      </c>
      <c r="G156" s="28">
        <f t="shared" si="16"/>
        <v>0.05</v>
      </c>
      <c r="H156" s="27" t="str">
        <f>IF(発電計画!$F$31="","",ROUND((発電計画!$F$31*((E156/発電計画!$F$19)^2)/200),3))</f>
        <v/>
      </c>
      <c r="I156" s="27" t="str">
        <f>IF(発電計画!$F$32="","",ROUND((発電計画!$F$32*((E156/発電計画!$F$19)^2)/1000),3))</f>
        <v/>
      </c>
      <c r="J156" s="28">
        <f t="shared" si="17"/>
        <v>0.5</v>
      </c>
      <c r="K156" s="27">
        <f t="shared" si="14"/>
        <v>0.55000000000000004</v>
      </c>
      <c r="L156" s="27">
        <f>発電計画!$F$15-$K$29</f>
        <v>-0.55000000000000004</v>
      </c>
      <c r="M156" s="27" t="str">
        <f>IF(発電計画!$F$19="","",9.8*発電計画!$F$19*$L156)</f>
        <v/>
      </c>
      <c r="N156" s="27" t="str">
        <f>IF(発電計画!$F$20="","",9.8*発電計画!$F$20*$L156)</f>
        <v/>
      </c>
      <c r="O156" s="206" t="str">
        <f>IF(AND($E156="",発電計画!$F$19=""),"",$E156/発電計画!$F$19)</f>
        <v/>
      </c>
      <c r="P156" s="331" t="str" cm="1">
        <f t="array" ref="P156">IF($O156="","",発電計画!$F$27*_xlfn.IFS($O156&gt;=相対合成効率!$I$14,相対合成効率!$L$14,$O156&gt;=相対合成効率!$I$15,相対合成効率!$L$15,$O156&gt;=相対合成効率!$I$16,相対合成効率!$L$16,TRUE,相対合成効率!$L$17))</f>
        <v/>
      </c>
      <c r="Q156" s="224" t="str">
        <f>IF($O156="","",IF($O156&lt;=発電計画!$F$28,0,9.8*$E156*$L156*$P156))</f>
        <v/>
      </c>
      <c r="R156" s="224" t="str">
        <f t="shared" si="15"/>
        <v/>
      </c>
      <c r="S156" s="207" t="str">
        <f>IF(D156="","",(D156*B156+SUM($D157:D$393))/(D156*365))</f>
        <v/>
      </c>
      <c r="T156" s="208"/>
    </row>
    <row r="157" spans="2:20">
      <c r="B157" s="80">
        <v>129</v>
      </c>
      <c r="C157" s="189" t="str">
        <f>流量データ!$R139</f>
        <v/>
      </c>
      <c r="D157" s="189" t="str">
        <f>IF(AND($C157="",発電計画!$F$33=""),"",MAX(0,$C157-発電計画!$F$33))</f>
        <v/>
      </c>
      <c r="E157" s="189" t="str">
        <f>IF($D157="","",IF(発電計画!$F$19&gt;$D157,$D157,発電計画!$F$19))</f>
        <v/>
      </c>
      <c r="F157" s="27" t="str">
        <f>IF(発電計画!$F$30="","",ROUND((発電計画!$F$30*((E157/発電計画!$F$19)^2)/1000),3))</f>
        <v/>
      </c>
      <c r="G157" s="28">
        <f t="shared" si="16"/>
        <v>0.05</v>
      </c>
      <c r="H157" s="27" t="str">
        <f>IF(発電計画!$F$31="","",ROUND((発電計画!$F$31*((E157/発電計画!$F$19)^2)/200),3))</f>
        <v/>
      </c>
      <c r="I157" s="27" t="str">
        <f>IF(発電計画!$F$32="","",ROUND((発電計画!$F$32*((E157/発電計画!$F$19)^2)/1000),3))</f>
        <v/>
      </c>
      <c r="J157" s="28">
        <f t="shared" si="17"/>
        <v>0.5</v>
      </c>
      <c r="K157" s="27">
        <f t="shared" ref="K157:K220" si="18">SUM($F157:$J157)</f>
        <v>0.55000000000000004</v>
      </c>
      <c r="L157" s="27">
        <f>発電計画!$F$15-$K$29</f>
        <v>-0.55000000000000004</v>
      </c>
      <c r="M157" s="27" t="str">
        <f>IF(発電計画!$F$19="","",9.8*発電計画!$F$19*$L157)</f>
        <v/>
      </c>
      <c r="N157" s="27" t="str">
        <f>IF(発電計画!$F$20="","",9.8*発電計画!$F$20*$L157)</f>
        <v/>
      </c>
      <c r="O157" s="206" t="str">
        <f>IF(AND($E157="",発電計画!$F$19=""),"",$E157/発電計画!$F$19)</f>
        <v/>
      </c>
      <c r="P157" s="331" t="str" cm="1">
        <f t="array" ref="P157">IF($O157="","",発電計画!$F$27*_xlfn.IFS($O157&gt;=相対合成効率!$I$14,相対合成効率!$L$14,$O157&gt;=相対合成効率!$I$15,相対合成効率!$L$15,$O157&gt;=相対合成効率!$I$16,相対合成効率!$L$16,TRUE,相対合成効率!$L$17))</f>
        <v/>
      </c>
      <c r="Q157" s="224" t="str">
        <f>IF($O157="","",IF($O157&lt;=発電計画!$F$28,0,9.8*$E157*$L157*$P157))</f>
        <v/>
      </c>
      <c r="R157" s="224" t="str">
        <f t="shared" ref="R157:R220" si="19">IF($Q157="","",$Q157*24)</f>
        <v/>
      </c>
      <c r="S157" s="207" t="str">
        <f>IF(D157="","",(D157*B157+SUM($D158:D$393))/(D157*365))</f>
        <v/>
      </c>
      <c r="T157" s="208"/>
    </row>
    <row r="158" spans="2:20">
      <c r="B158" s="80">
        <v>130</v>
      </c>
      <c r="C158" s="189" t="str">
        <f>流量データ!$R140</f>
        <v/>
      </c>
      <c r="D158" s="189" t="str">
        <f>IF(AND($C158="",発電計画!$F$33=""),"",MAX(0,$C158-発電計画!$F$33))</f>
        <v/>
      </c>
      <c r="E158" s="189" t="str">
        <f>IF($D158="","",IF(発電計画!$F$19&gt;$D158,$D158,発電計画!$F$19))</f>
        <v/>
      </c>
      <c r="F158" s="27" t="str">
        <f>IF(発電計画!$F$30="","",ROUND((発電計画!$F$30*((E158/発電計画!$F$19)^2)/1000),3))</f>
        <v/>
      </c>
      <c r="G158" s="28">
        <f t="shared" ref="G158:G221" si="20">G157</f>
        <v>0.05</v>
      </c>
      <c r="H158" s="27" t="str">
        <f>IF(発電計画!$F$31="","",ROUND((発電計画!$F$31*((E158/発電計画!$F$19)^2)/200),3))</f>
        <v/>
      </c>
      <c r="I158" s="27" t="str">
        <f>IF(発電計画!$F$32="","",ROUND((発電計画!$F$32*((E158/発電計画!$F$19)^2)/1000),3))</f>
        <v/>
      </c>
      <c r="J158" s="28">
        <f t="shared" ref="J158:J221" si="21">J157</f>
        <v>0.5</v>
      </c>
      <c r="K158" s="27">
        <f t="shared" si="18"/>
        <v>0.55000000000000004</v>
      </c>
      <c r="L158" s="27">
        <f>発電計画!$F$15-$K$29</f>
        <v>-0.55000000000000004</v>
      </c>
      <c r="M158" s="27" t="str">
        <f>IF(発電計画!$F$19="","",9.8*発電計画!$F$19*$L158)</f>
        <v/>
      </c>
      <c r="N158" s="27" t="str">
        <f>IF(発電計画!$F$20="","",9.8*発電計画!$F$20*$L158)</f>
        <v/>
      </c>
      <c r="O158" s="206" t="str">
        <f>IF(AND($E158="",発電計画!$F$19=""),"",$E158/発電計画!$F$19)</f>
        <v/>
      </c>
      <c r="P158" s="331" t="str" cm="1">
        <f t="array" ref="P158">IF($O158="","",発電計画!$F$27*_xlfn.IFS($O158&gt;=相対合成効率!$I$14,相対合成効率!$L$14,$O158&gt;=相対合成効率!$I$15,相対合成効率!$L$15,$O158&gt;=相対合成効率!$I$16,相対合成効率!$L$16,TRUE,相対合成効率!$L$17))</f>
        <v/>
      </c>
      <c r="Q158" s="224" t="str">
        <f>IF($O158="","",IF($O158&lt;=発電計画!$F$28,0,9.8*$E158*$L158*$P158))</f>
        <v/>
      </c>
      <c r="R158" s="224" t="str">
        <f t="shared" si="19"/>
        <v/>
      </c>
      <c r="S158" s="207" t="str">
        <f>IF(D158="","",(D158*B158+SUM($D159:D$393))/(D158*365))</f>
        <v/>
      </c>
      <c r="T158" s="208"/>
    </row>
    <row r="159" spans="2:20">
      <c r="B159" s="80">
        <v>131</v>
      </c>
      <c r="C159" s="189" t="str">
        <f>流量データ!$R141</f>
        <v/>
      </c>
      <c r="D159" s="189" t="str">
        <f>IF(AND($C159="",発電計画!$F$33=""),"",MAX(0,$C159-発電計画!$F$33))</f>
        <v/>
      </c>
      <c r="E159" s="189" t="str">
        <f>IF($D159="","",IF(発電計画!$F$19&gt;$D159,$D159,発電計画!$F$19))</f>
        <v/>
      </c>
      <c r="F159" s="27" t="str">
        <f>IF(発電計画!$F$30="","",ROUND((発電計画!$F$30*((E159/発電計画!$F$19)^2)/1000),3))</f>
        <v/>
      </c>
      <c r="G159" s="28">
        <f t="shared" si="20"/>
        <v>0.05</v>
      </c>
      <c r="H159" s="27" t="str">
        <f>IF(発電計画!$F$31="","",ROUND((発電計画!$F$31*((E159/発電計画!$F$19)^2)/200),3))</f>
        <v/>
      </c>
      <c r="I159" s="27" t="str">
        <f>IF(発電計画!$F$32="","",ROUND((発電計画!$F$32*((E159/発電計画!$F$19)^2)/1000),3))</f>
        <v/>
      </c>
      <c r="J159" s="28">
        <f t="shared" si="21"/>
        <v>0.5</v>
      </c>
      <c r="K159" s="27">
        <f t="shared" si="18"/>
        <v>0.55000000000000004</v>
      </c>
      <c r="L159" s="27">
        <f>発電計画!$F$15-$K$29</f>
        <v>-0.55000000000000004</v>
      </c>
      <c r="M159" s="27" t="str">
        <f>IF(発電計画!$F$19="","",9.8*発電計画!$F$19*$L159)</f>
        <v/>
      </c>
      <c r="N159" s="27" t="str">
        <f>IF(発電計画!$F$20="","",9.8*発電計画!$F$20*$L159)</f>
        <v/>
      </c>
      <c r="O159" s="206" t="str">
        <f>IF(AND($E159="",発電計画!$F$19=""),"",$E159/発電計画!$F$19)</f>
        <v/>
      </c>
      <c r="P159" s="331" t="str" cm="1">
        <f t="array" ref="P159">IF($O159="","",発電計画!$F$27*_xlfn.IFS($O159&gt;=相対合成効率!$I$14,相対合成効率!$L$14,$O159&gt;=相対合成効率!$I$15,相対合成効率!$L$15,$O159&gt;=相対合成効率!$I$16,相対合成効率!$L$16,TRUE,相対合成効率!$L$17))</f>
        <v/>
      </c>
      <c r="Q159" s="224" t="str">
        <f>IF($O159="","",IF($O159&lt;=発電計画!$F$28,0,9.8*$E159*$L159*$P159))</f>
        <v/>
      </c>
      <c r="R159" s="224" t="str">
        <f t="shared" si="19"/>
        <v/>
      </c>
      <c r="S159" s="207" t="str">
        <f>IF(D159="","",(D159*B159+SUM($D160:D$393))/(D159*365))</f>
        <v/>
      </c>
      <c r="T159" s="208"/>
    </row>
    <row r="160" spans="2:20">
      <c r="B160" s="80">
        <v>132</v>
      </c>
      <c r="C160" s="189" t="str">
        <f>流量データ!$R142</f>
        <v/>
      </c>
      <c r="D160" s="189" t="str">
        <f>IF(AND($C160="",発電計画!$F$33=""),"",MAX(0,$C160-発電計画!$F$33))</f>
        <v/>
      </c>
      <c r="E160" s="189" t="str">
        <f>IF($D160="","",IF(発電計画!$F$19&gt;$D160,$D160,発電計画!$F$19))</f>
        <v/>
      </c>
      <c r="F160" s="27" t="str">
        <f>IF(発電計画!$F$30="","",ROUND((発電計画!$F$30*((E160/発電計画!$F$19)^2)/1000),3))</f>
        <v/>
      </c>
      <c r="G160" s="28">
        <f t="shared" si="20"/>
        <v>0.05</v>
      </c>
      <c r="H160" s="27" t="str">
        <f>IF(発電計画!$F$31="","",ROUND((発電計画!$F$31*((E160/発電計画!$F$19)^2)/200),3))</f>
        <v/>
      </c>
      <c r="I160" s="27" t="str">
        <f>IF(発電計画!$F$32="","",ROUND((発電計画!$F$32*((E160/発電計画!$F$19)^2)/1000),3))</f>
        <v/>
      </c>
      <c r="J160" s="28">
        <f t="shared" si="21"/>
        <v>0.5</v>
      </c>
      <c r="K160" s="27">
        <f t="shared" si="18"/>
        <v>0.55000000000000004</v>
      </c>
      <c r="L160" s="27">
        <f>発電計画!$F$15-$K$29</f>
        <v>-0.55000000000000004</v>
      </c>
      <c r="M160" s="27" t="str">
        <f>IF(発電計画!$F$19="","",9.8*発電計画!$F$19*$L160)</f>
        <v/>
      </c>
      <c r="N160" s="27" t="str">
        <f>IF(発電計画!$F$20="","",9.8*発電計画!$F$20*$L160)</f>
        <v/>
      </c>
      <c r="O160" s="206" t="str">
        <f>IF(AND($E160="",発電計画!$F$19=""),"",$E160/発電計画!$F$19)</f>
        <v/>
      </c>
      <c r="P160" s="331" t="str" cm="1">
        <f t="array" ref="P160">IF($O160="","",発電計画!$F$27*_xlfn.IFS($O160&gt;=相対合成効率!$I$14,相対合成効率!$L$14,$O160&gt;=相対合成効率!$I$15,相対合成効率!$L$15,$O160&gt;=相対合成効率!$I$16,相対合成効率!$L$16,TRUE,相対合成効率!$L$17))</f>
        <v/>
      </c>
      <c r="Q160" s="224" t="str">
        <f>IF($O160="","",IF($O160&lt;=発電計画!$F$28,0,9.8*$E160*$L160*$P160))</f>
        <v/>
      </c>
      <c r="R160" s="224" t="str">
        <f t="shared" si="19"/>
        <v/>
      </c>
      <c r="S160" s="207" t="str">
        <f>IF(D160="","",(D160*B160+SUM($D161:D$393))/(D160*365))</f>
        <v/>
      </c>
      <c r="T160" s="208"/>
    </row>
    <row r="161" spans="2:20">
      <c r="B161" s="80">
        <v>133</v>
      </c>
      <c r="C161" s="189" t="str">
        <f>流量データ!$R143</f>
        <v/>
      </c>
      <c r="D161" s="189" t="str">
        <f>IF(AND($C161="",発電計画!$F$33=""),"",MAX(0,$C161-発電計画!$F$33))</f>
        <v/>
      </c>
      <c r="E161" s="189" t="str">
        <f>IF($D161="","",IF(発電計画!$F$19&gt;$D161,$D161,発電計画!$F$19))</f>
        <v/>
      </c>
      <c r="F161" s="27" t="str">
        <f>IF(発電計画!$F$30="","",ROUND((発電計画!$F$30*((E161/発電計画!$F$19)^2)/1000),3))</f>
        <v/>
      </c>
      <c r="G161" s="28">
        <f t="shared" si="20"/>
        <v>0.05</v>
      </c>
      <c r="H161" s="27" t="str">
        <f>IF(発電計画!$F$31="","",ROUND((発電計画!$F$31*((E161/発電計画!$F$19)^2)/200),3))</f>
        <v/>
      </c>
      <c r="I161" s="27" t="str">
        <f>IF(発電計画!$F$32="","",ROUND((発電計画!$F$32*((E161/発電計画!$F$19)^2)/1000),3))</f>
        <v/>
      </c>
      <c r="J161" s="28">
        <f t="shared" si="21"/>
        <v>0.5</v>
      </c>
      <c r="K161" s="27">
        <f t="shared" si="18"/>
        <v>0.55000000000000004</v>
      </c>
      <c r="L161" s="27">
        <f>発電計画!$F$15-$K$29</f>
        <v>-0.55000000000000004</v>
      </c>
      <c r="M161" s="27" t="str">
        <f>IF(発電計画!$F$19="","",9.8*発電計画!$F$19*$L161)</f>
        <v/>
      </c>
      <c r="N161" s="27" t="str">
        <f>IF(発電計画!$F$20="","",9.8*発電計画!$F$20*$L161)</f>
        <v/>
      </c>
      <c r="O161" s="206" t="str">
        <f>IF(AND($E161="",発電計画!$F$19=""),"",$E161/発電計画!$F$19)</f>
        <v/>
      </c>
      <c r="P161" s="331" t="str" cm="1">
        <f t="array" ref="P161">IF($O161="","",発電計画!$F$27*_xlfn.IFS($O161&gt;=相対合成効率!$I$14,相対合成効率!$L$14,$O161&gt;=相対合成効率!$I$15,相対合成効率!$L$15,$O161&gt;=相対合成効率!$I$16,相対合成効率!$L$16,TRUE,相対合成効率!$L$17))</f>
        <v/>
      </c>
      <c r="Q161" s="224" t="str">
        <f>IF($O161="","",IF($O161&lt;=発電計画!$F$28,0,9.8*$E161*$L161*$P161))</f>
        <v/>
      </c>
      <c r="R161" s="224" t="str">
        <f t="shared" si="19"/>
        <v/>
      </c>
      <c r="S161" s="207" t="str">
        <f>IF(D161="","",(D161*B161+SUM($D162:D$393))/(D161*365))</f>
        <v/>
      </c>
      <c r="T161" s="208"/>
    </row>
    <row r="162" spans="2:20">
      <c r="B162" s="80">
        <v>134</v>
      </c>
      <c r="C162" s="189" t="str">
        <f>流量データ!$R144</f>
        <v/>
      </c>
      <c r="D162" s="189" t="str">
        <f>IF(AND($C162="",発電計画!$F$33=""),"",MAX(0,$C162-発電計画!$F$33))</f>
        <v/>
      </c>
      <c r="E162" s="189" t="str">
        <f>IF($D162="","",IF(発電計画!$F$19&gt;$D162,$D162,発電計画!$F$19))</f>
        <v/>
      </c>
      <c r="F162" s="27" t="str">
        <f>IF(発電計画!$F$30="","",ROUND((発電計画!$F$30*((E162/発電計画!$F$19)^2)/1000),3))</f>
        <v/>
      </c>
      <c r="G162" s="28">
        <f t="shared" si="20"/>
        <v>0.05</v>
      </c>
      <c r="H162" s="27" t="str">
        <f>IF(発電計画!$F$31="","",ROUND((発電計画!$F$31*((E162/発電計画!$F$19)^2)/200),3))</f>
        <v/>
      </c>
      <c r="I162" s="27" t="str">
        <f>IF(発電計画!$F$32="","",ROUND((発電計画!$F$32*((E162/発電計画!$F$19)^2)/1000),3))</f>
        <v/>
      </c>
      <c r="J162" s="28">
        <f t="shared" si="21"/>
        <v>0.5</v>
      </c>
      <c r="K162" s="27">
        <f t="shared" si="18"/>
        <v>0.55000000000000004</v>
      </c>
      <c r="L162" s="27">
        <f>発電計画!$F$15-$K$29</f>
        <v>-0.55000000000000004</v>
      </c>
      <c r="M162" s="27" t="str">
        <f>IF(発電計画!$F$19="","",9.8*発電計画!$F$19*$L162)</f>
        <v/>
      </c>
      <c r="N162" s="27" t="str">
        <f>IF(発電計画!$F$20="","",9.8*発電計画!$F$20*$L162)</f>
        <v/>
      </c>
      <c r="O162" s="206" t="str">
        <f>IF(AND($E162="",発電計画!$F$19=""),"",$E162/発電計画!$F$19)</f>
        <v/>
      </c>
      <c r="P162" s="331" t="str" cm="1">
        <f t="array" ref="P162">IF($O162="","",発電計画!$F$27*_xlfn.IFS($O162&gt;=相対合成効率!$I$14,相対合成効率!$L$14,$O162&gt;=相対合成効率!$I$15,相対合成効率!$L$15,$O162&gt;=相対合成効率!$I$16,相対合成効率!$L$16,TRUE,相対合成効率!$L$17))</f>
        <v/>
      </c>
      <c r="Q162" s="224" t="str">
        <f>IF($O162="","",IF($O162&lt;=発電計画!$F$28,0,9.8*$E162*$L162*$P162))</f>
        <v/>
      </c>
      <c r="R162" s="224" t="str">
        <f t="shared" si="19"/>
        <v/>
      </c>
      <c r="S162" s="207" t="str">
        <f>IF(D162="","",(D162*B162+SUM($D163:D$393))/(D162*365))</f>
        <v/>
      </c>
      <c r="T162" s="208"/>
    </row>
    <row r="163" spans="2:20">
      <c r="B163" s="80">
        <v>135</v>
      </c>
      <c r="C163" s="189" t="str">
        <f>流量データ!$R145</f>
        <v/>
      </c>
      <c r="D163" s="189" t="str">
        <f>IF(AND($C163="",発電計画!$F$33=""),"",MAX(0,$C163-発電計画!$F$33))</f>
        <v/>
      </c>
      <c r="E163" s="189" t="str">
        <f>IF($D163="","",IF(発電計画!$F$19&gt;$D163,$D163,発電計画!$F$19))</f>
        <v/>
      </c>
      <c r="F163" s="27" t="str">
        <f>IF(発電計画!$F$30="","",ROUND((発電計画!$F$30*((E163/発電計画!$F$19)^2)/1000),3))</f>
        <v/>
      </c>
      <c r="G163" s="28">
        <f t="shared" si="20"/>
        <v>0.05</v>
      </c>
      <c r="H163" s="27" t="str">
        <f>IF(発電計画!$F$31="","",ROUND((発電計画!$F$31*((E163/発電計画!$F$19)^2)/200),3))</f>
        <v/>
      </c>
      <c r="I163" s="27" t="str">
        <f>IF(発電計画!$F$32="","",ROUND((発電計画!$F$32*((E163/発電計画!$F$19)^2)/1000),3))</f>
        <v/>
      </c>
      <c r="J163" s="28">
        <f t="shared" si="21"/>
        <v>0.5</v>
      </c>
      <c r="K163" s="27">
        <f t="shared" si="18"/>
        <v>0.55000000000000004</v>
      </c>
      <c r="L163" s="27">
        <f>発電計画!$F$15-$K$29</f>
        <v>-0.55000000000000004</v>
      </c>
      <c r="M163" s="27" t="str">
        <f>IF(発電計画!$F$19="","",9.8*発電計画!$F$19*$L163)</f>
        <v/>
      </c>
      <c r="N163" s="27" t="str">
        <f>IF(発電計画!$F$20="","",9.8*発電計画!$F$20*$L163)</f>
        <v/>
      </c>
      <c r="O163" s="206" t="str">
        <f>IF(AND($E163="",発電計画!$F$19=""),"",$E163/発電計画!$F$19)</f>
        <v/>
      </c>
      <c r="P163" s="331" t="str" cm="1">
        <f t="array" ref="P163">IF($O163="","",発電計画!$F$27*_xlfn.IFS($O163&gt;=相対合成効率!$I$14,相対合成効率!$L$14,$O163&gt;=相対合成効率!$I$15,相対合成効率!$L$15,$O163&gt;=相対合成効率!$I$16,相対合成効率!$L$16,TRUE,相対合成効率!$L$17))</f>
        <v/>
      </c>
      <c r="Q163" s="224" t="str">
        <f>IF($O163="","",IF($O163&lt;=発電計画!$F$28,0,9.8*$E163*$L163*$P163))</f>
        <v/>
      </c>
      <c r="R163" s="224" t="str">
        <f t="shared" si="19"/>
        <v/>
      </c>
      <c r="S163" s="207" t="str">
        <f>IF(D163="","",(D163*B163+SUM($D164:D$393))/(D163*365))</f>
        <v/>
      </c>
      <c r="T163" s="208"/>
    </row>
    <row r="164" spans="2:20">
      <c r="B164" s="80">
        <v>136</v>
      </c>
      <c r="C164" s="189" t="str">
        <f>流量データ!$R146</f>
        <v/>
      </c>
      <c r="D164" s="189" t="str">
        <f>IF(AND($C164="",発電計画!$F$33=""),"",MAX(0,$C164-発電計画!$F$33))</f>
        <v/>
      </c>
      <c r="E164" s="189" t="str">
        <f>IF($D164="","",IF(発電計画!$F$19&gt;$D164,$D164,発電計画!$F$19))</f>
        <v/>
      </c>
      <c r="F164" s="27" t="str">
        <f>IF(発電計画!$F$30="","",ROUND((発電計画!$F$30*((E164/発電計画!$F$19)^2)/1000),3))</f>
        <v/>
      </c>
      <c r="G164" s="28">
        <f t="shared" si="20"/>
        <v>0.05</v>
      </c>
      <c r="H164" s="27" t="str">
        <f>IF(発電計画!$F$31="","",ROUND((発電計画!$F$31*((E164/発電計画!$F$19)^2)/200),3))</f>
        <v/>
      </c>
      <c r="I164" s="27" t="str">
        <f>IF(発電計画!$F$32="","",ROUND((発電計画!$F$32*((E164/発電計画!$F$19)^2)/1000),3))</f>
        <v/>
      </c>
      <c r="J164" s="28">
        <f t="shared" si="21"/>
        <v>0.5</v>
      </c>
      <c r="K164" s="27">
        <f t="shared" si="18"/>
        <v>0.55000000000000004</v>
      </c>
      <c r="L164" s="27">
        <f>発電計画!$F$15-$K$29</f>
        <v>-0.55000000000000004</v>
      </c>
      <c r="M164" s="27" t="str">
        <f>IF(発電計画!$F$19="","",9.8*発電計画!$F$19*$L164)</f>
        <v/>
      </c>
      <c r="N164" s="27" t="str">
        <f>IF(発電計画!$F$20="","",9.8*発電計画!$F$20*$L164)</f>
        <v/>
      </c>
      <c r="O164" s="206" t="str">
        <f>IF(AND($E164="",発電計画!$F$19=""),"",$E164/発電計画!$F$19)</f>
        <v/>
      </c>
      <c r="P164" s="331" t="str" cm="1">
        <f t="array" ref="P164">IF($O164="","",発電計画!$F$27*_xlfn.IFS($O164&gt;=相対合成効率!$I$14,相対合成効率!$L$14,$O164&gt;=相対合成効率!$I$15,相対合成効率!$L$15,$O164&gt;=相対合成効率!$I$16,相対合成効率!$L$16,TRUE,相対合成効率!$L$17))</f>
        <v/>
      </c>
      <c r="Q164" s="224" t="str">
        <f>IF($O164="","",IF($O164&lt;=発電計画!$F$28,0,9.8*$E164*$L164*$P164))</f>
        <v/>
      </c>
      <c r="R164" s="224" t="str">
        <f t="shared" si="19"/>
        <v/>
      </c>
      <c r="S164" s="207" t="str">
        <f>IF(D164="","",(D164*B164+SUM($D165:D$393))/(D164*365))</f>
        <v/>
      </c>
      <c r="T164" s="208"/>
    </row>
    <row r="165" spans="2:20">
      <c r="B165" s="80">
        <v>137</v>
      </c>
      <c r="C165" s="189" t="str">
        <f>流量データ!$R147</f>
        <v/>
      </c>
      <c r="D165" s="189" t="str">
        <f>IF(AND($C165="",発電計画!$F$33=""),"",MAX(0,$C165-発電計画!$F$33))</f>
        <v/>
      </c>
      <c r="E165" s="189" t="str">
        <f>IF($D165="","",IF(発電計画!$F$19&gt;$D165,$D165,発電計画!$F$19))</f>
        <v/>
      </c>
      <c r="F165" s="27" t="str">
        <f>IF(発電計画!$F$30="","",ROUND((発電計画!$F$30*((E165/発電計画!$F$19)^2)/1000),3))</f>
        <v/>
      </c>
      <c r="G165" s="28">
        <f t="shared" si="20"/>
        <v>0.05</v>
      </c>
      <c r="H165" s="27" t="str">
        <f>IF(発電計画!$F$31="","",ROUND((発電計画!$F$31*((E165/発電計画!$F$19)^2)/200),3))</f>
        <v/>
      </c>
      <c r="I165" s="27" t="str">
        <f>IF(発電計画!$F$32="","",ROUND((発電計画!$F$32*((E165/発電計画!$F$19)^2)/1000),3))</f>
        <v/>
      </c>
      <c r="J165" s="28">
        <f t="shared" si="21"/>
        <v>0.5</v>
      </c>
      <c r="K165" s="27">
        <f t="shared" si="18"/>
        <v>0.55000000000000004</v>
      </c>
      <c r="L165" s="27">
        <f>発電計画!$F$15-$K$29</f>
        <v>-0.55000000000000004</v>
      </c>
      <c r="M165" s="27" t="str">
        <f>IF(発電計画!$F$19="","",9.8*発電計画!$F$19*$L165)</f>
        <v/>
      </c>
      <c r="N165" s="27" t="str">
        <f>IF(発電計画!$F$20="","",9.8*発電計画!$F$20*$L165)</f>
        <v/>
      </c>
      <c r="O165" s="206" t="str">
        <f>IF(AND($E165="",発電計画!$F$19=""),"",$E165/発電計画!$F$19)</f>
        <v/>
      </c>
      <c r="P165" s="331" t="str" cm="1">
        <f t="array" ref="P165">IF($O165="","",発電計画!$F$27*_xlfn.IFS($O165&gt;=相対合成効率!$I$14,相対合成効率!$L$14,$O165&gt;=相対合成効率!$I$15,相対合成効率!$L$15,$O165&gt;=相対合成効率!$I$16,相対合成効率!$L$16,TRUE,相対合成効率!$L$17))</f>
        <v/>
      </c>
      <c r="Q165" s="224" t="str">
        <f>IF($O165="","",IF($O165&lt;=発電計画!$F$28,0,9.8*$E165*$L165*$P165))</f>
        <v/>
      </c>
      <c r="R165" s="224" t="str">
        <f t="shared" si="19"/>
        <v/>
      </c>
      <c r="S165" s="207" t="str">
        <f>IF(D165="","",(D165*B165+SUM($D166:D$393))/(D165*365))</f>
        <v/>
      </c>
      <c r="T165" s="208"/>
    </row>
    <row r="166" spans="2:20">
      <c r="B166" s="80">
        <v>138</v>
      </c>
      <c r="C166" s="189" t="str">
        <f>流量データ!$R148</f>
        <v/>
      </c>
      <c r="D166" s="189" t="str">
        <f>IF(AND($C166="",発電計画!$F$33=""),"",MAX(0,$C166-発電計画!$F$33))</f>
        <v/>
      </c>
      <c r="E166" s="189" t="str">
        <f>IF($D166="","",IF(発電計画!$F$19&gt;$D166,$D166,発電計画!$F$19))</f>
        <v/>
      </c>
      <c r="F166" s="27" t="str">
        <f>IF(発電計画!$F$30="","",ROUND((発電計画!$F$30*((E166/発電計画!$F$19)^2)/1000),3))</f>
        <v/>
      </c>
      <c r="G166" s="28">
        <f t="shared" si="20"/>
        <v>0.05</v>
      </c>
      <c r="H166" s="27" t="str">
        <f>IF(発電計画!$F$31="","",ROUND((発電計画!$F$31*((E166/発電計画!$F$19)^2)/200),3))</f>
        <v/>
      </c>
      <c r="I166" s="27" t="str">
        <f>IF(発電計画!$F$32="","",ROUND((発電計画!$F$32*((E166/発電計画!$F$19)^2)/1000),3))</f>
        <v/>
      </c>
      <c r="J166" s="28">
        <f t="shared" si="21"/>
        <v>0.5</v>
      </c>
      <c r="K166" s="27">
        <f t="shared" si="18"/>
        <v>0.55000000000000004</v>
      </c>
      <c r="L166" s="27">
        <f>発電計画!$F$15-$K$29</f>
        <v>-0.55000000000000004</v>
      </c>
      <c r="M166" s="27" t="str">
        <f>IF(発電計画!$F$19="","",9.8*発電計画!$F$19*$L166)</f>
        <v/>
      </c>
      <c r="N166" s="27" t="str">
        <f>IF(発電計画!$F$20="","",9.8*発電計画!$F$20*$L166)</f>
        <v/>
      </c>
      <c r="O166" s="206" t="str">
        <f>IF(AND($E166="",発電計画!$F$19=""),"",$E166/発電計画!$F$19)</f>
        <v/>
      </c>
      <c r="P166" s="331" t="str" cm="1">
        <f t="array" ref="P166">IF($O166="","",発電計画!$F$27*_xlfn.IFS($O166&gt;=相対合成効率!$I$14,相対合成効率!$L$14,$O166&gt;=相対合成効率!$I$15,相対合成効率!$L$15,$O166&gt;=相対合成効率!$I$16,相対合成効率!$L$16,TRUE,相対合成効率!$L$17))</f>
        <v/>
      </c>
      <c r="Q166" s="224" t="str">
        <f>IF($O166="","",IF($O166&lt;=発電計画!$F$28,0,9.8*$E166*$L166*$P166))</f>
        <v/>
      </c>
      <c r="R166" s="224" t="str">
        <f t="shared" si="19"/>
        <v/>
      </c>
      <c r="S166" s="207" t="str">
        <f>IF(D166="","",(D166*B166+SUM($D167:D$393))/(D166*365))</f>
        <v/>
      </c>
      <c r="T166" s="208"/>
    </row>
    <row r="167" spans="2:20">
      <c r="B167" s="80">
        <v>139</v>
      </c>
      <c r="C167" s="189" t="str">
        <f>流量データ!$R149</f>
        <v/>
      </c>
      <c r="D167" s="189" t="str">
        <f>IF(AND($C167="",発電計画!$F$33=""),"",MAX(0,$C167-発電計画!$F$33))</f>
        <v/>
      </c>
      <c r="E167" s="189" t="str">
        <f>IF($D167="","",IF(発電計画!$F$19&gt;$D167,$D167,発電計画!$F$19))</f>
        <v/>
      </c>
      <c r="F167" s="27" t="str">
        <f>IF(発電計画!$F$30="","",ROUND((発電計画!$F$30*((E167/発電計画!$F$19)^2)/1000),3))</f>
        <v/>
      </c>
      <c r="G167" s="28">
        <f t="shared" si="20"/>
        <v>0.05</v>
      </c>
      <c r="H167" s="27" t="str">
        <f>IF(発電計画!$F$31="","",ROUND((発電計画!$F$31*((E167/発電計画!$F$19)^2)/200),3))</f>
        <v/>
      </c>
      <c r="I167" s="27" t="str">
        <f>IF(発電計画!$F$32="","",ROUND((発電計画!$F$32*((E167/発電計画!$F$19)^2)/1000),3))</f>
        <v/>
      </c>
      <c r="J167" s="28">
        <f t="shared" si="21"/>
        <v>0.5</v>
      </c>
      <c r="K167" s="27">
        <f t="shared" si="18"/>
        <v>0.55000000000000004</v>
      </c>
      <c r="L167" s="27">
        <f>発電計画!$F$15-$K$29</f>
        <v>-0.55000000000000004</v>
      </c>
      <c r="M167" s="27" t="str">
        <f>IF(発電計画!$F$19="","",9.8*発電計画!$F$19*$L167)</f>
        <v/>
      </c>
      <c r="N167" s="27" t="str">
        <f>IF(発電計画!$F$20="","",9.8*発電計画!$F$20*$L167)</f>
        <v/>
      </c>
      <c r="O167" s="206" t="str">
        <f>IF(AND($E167="",発電計画!$F$19=""),"",$E167/発電計画!$F$19)</f>
        <v/>
      </c>
      <c r="P167" s="331" t="str" cm="1">
        <f t="array" ref="P167">IF($O167="","",発電計画!$F$27*_xlfn.IFS($O167&gt;=相対合成効率!$I$14,相対合成効率!$L$14,$O167&gt;=相対合成効率!$I$15,相対合成効率!$L$15,$O167&gt;=相対合成効率!$I$16,相対合成効率!$L$16,TRUE,相対合成効率!$L$17))</f>
        <v/>
      </c>
      <c r="Q167" s="224" t="str">
        <f>IF($O167="","",IF($O167&lt;=発電計画!$F$28,0,9.8*$E167*$L167*$P167))</f>
        <v/>
      </c>
      <c r="R167" s="224" t="str">
        <f t="shared" si="19"/>
        <v/>
      </c>
      <c r="S167" s="207" t="str">
        <f>IF(D167="","",(D167*B167+SUM($D168:D$393))/(D167*365))</f>
        <v/>
      </c>
      <c r="T167" s="208"/>
    </row>
    <row r="168" spans="2:20">
      <c r="B168" s="80">
        <v>140</v>
      </c>
      <c r="C168" s="189" t="str">
        <f>流量データ!$R150</f>
        <v/>
      </c>
      <c r="D168" s="189" t="str">
        <f>IF(AND($C168="",発電計画!$F$33=""),"",MAX(0,$C168-発電計画!$F$33))</f>
        <v/>
      </c>
      <c r="E168" s="189" t="str">
        <f>IF($D168="","",IF(発電計画!$F$19&gt;$D168,$D168,発電計画!$F$19))</f>
        <v/>
      </c>
      <c r="F168" s="27" t="str">
        <f>IF(発電計画!$F$30="","",ROUND((発電計画!$F$30*((E168/発電計画!$F$19)^2)/1000),3))</f>
        <v/>
      </c>
      <c r="G168" s="28">
        <f t="shared" si="20"/>
        <v>0.05</v>
      </c>
      <c r="H168" s="27" t="str">
        <f>IF(発電計画!$F$31="","",ROUND((発電計画!$F$31*((E168/発電計画!$F$19)^2)/200),3))</f>
        <v/>
      </c>
      <c r="I168" s="27" t="str">
        <f>IF(発電計画!$F$32="","",ROUND((発電計画!$F$32*((E168/発電計画!$F$19)^2)/1000),3))</f>
        <v/>
      </c>
      <c r="J168" s="28">
        <f t="shared" si="21"/>
        <v>0.5</v>
      </c>
      <c r="K168" s="27">
        <f t="shared" si="18"/>
        <v>0.55000000000000004</v>
      </c>
      <c r="L168" s="27">
        <f>発電計画!$F$15-$K$29</f>
        <v>-0.55000000000000004</v>
      </c>
      <c r="M168" s="27" t="str">
        <f>IF(発電計画!$F$19="","",9.8*発電計画!$F$19*$L168)</f>
        <v/>
      </c>
      <c r="N168" s="27" t="str">
        <f>IF(発電計画!$F$20="","",9.8*発電計画!$F$20*$L168)</f>
        <v/>
      </c>
      <c r="O168" s="206" t="str">
        <f>IF(AND($E168="",発電計画!$F$19=""),"",$E168/発電計画!$F$19)</f>
        <v/>
      </c>
      <c r="P168" s="331" t="str" cm="1">
        <f t="array" ref="P168">IF($O168="","",発電計画!$F$27*_xlfn.IFS($O168&gt;=相対合成効率!$I$14,相対合成効率!$L$14,$O168&gt;=相対合成効率!$I$15,相対合成効率!$L$15,$O168&gt;=相対合成効率!$I$16,相対合成効率!$L$16,TRUE,相対合成効率!$L$17))</f>
        <v/>
      </c>
      <c r="Q168" s="224" t="str">
        <f>IF($O168="","",IF($O168&lt;=発電計画!$F$28,0,9.8*$E168*$L168*$P168))</f>
        <v/>
      </c>
      <c r="R168" s="224" t="str">
        <f t="shared" si="19"/>
        <v/>
      </c>
      <c r="S168" s="207" t="str">
        <f>IF(D168="","",(D168*B168+SUM($D169:D$393))/(D168*365))</f>
        <v/>
      </c>
      <c r="T168" s="208"/>
    </row>
    <row r="169" spans="2:20">
      <c r="B169" s="80">
        <v>141</v>
      </c>
      <c r="C169" s="189" t="str">
        <f>流量データ!$R151</f>
        <v/>
      </c>
      <c r="D169" s="189" t="str">
        <f>IF(AND($C169="",発電計画!$F$33=""),"",MAX(0,$C169-発電計画!$F$33))</f>
        <v/>
      </c>
      <c r="E169" s="189" t="str">
        <f>IF($D169="","",IF(発電計画!$F$19&gt;$D169,$D169,発電計画!$F$19))</f>
        <v/>
      </c>
      <c r="F169" s="27" t="str">
        <f>IF(発電計画!$F$30="","",ROUND((発電計画!$F$30*((E169/発電計画!$F$19)^2)/1000),3))</f>
        <v/>
      </c>
      <c r="G169" s="28">
        <f t="shared" si="20"/>
        <v>0.05</v>
      </c>
      <c r="H169" s="27" t="str">
        <f>IF(発電計画!$F$31="","",ROUND((発電計画!$F$31*((E169/発電計画!$F$19)^2)/200),3))</f>
        <v/>
      </c>
      <c r="I169" s="27" t="str">
        <f>IF(発電計画!$F$32="","",ROUND((発電計画!$F$32*((E169/発電計画!$F$19)^2)/1000),3))</f>
        <v/>
      </c>
      <c r="J169" s="28">
        <f t="shared" si="21"/>
        <v>0.5</v>
      </c>
      <c r="K169" s="27">
        <f t="shared" si="18"/>
        <v>0.55000000000000004</v>
      </c>
      <c r="L169" s="27">
        <f>発電計画!$F$15-$K$29</f>
        <v>-0.55000000000000004</v>
      </c>
      <c r="M169" s="27" t="str">
        <f>IF(発電計画!$F$19="","",9.8*発電計画!$F$19*$L169)</f>
        <v/>
      </c>
      <c r="N169" s="27" t="str">
        <f>IF(発電計画!$F$20="","",9.8*発電計画!$F$20*$L169)</f>
        <v/>
      </c>
      <c r="O169" s="206" t="str">
        <f>IF(AND($E169="",発電計画!$F$19=""),"",$E169/発電計画!$F$19)</f>
        <v/>
      </c>
      <c r="P169" s="331" t="str" cm="1">
        <f t="array" ref="P169">IF($O169="","",発電計画!$F$27*_xlfn.IFS($O169&gt;=相対合成効率!$I$14,相対合成効率!$L$14,$O169&gt;=相対合成効率!$I$15,相対合成効率!$L$15,$O169&gt;=相対合成効率!$I$16,相対合成効率!$L$16,TRUE,相対合成効率!$L$17))</f>
        <v/>
      </c>
      <c r="Q169" s="224" t="str">
        <f>IF($O169="","",IF($O169&lt;=発電計画!$F$28,0,9.8*$E169*$L169*$P169))</f>
        <v/>
      </c>
      <c r="R169" s="224" t="str">
        <f t="shared" si="19"/>
        <v/>
      </c>
      <c r="S169" s="207" t="str">
        <f>IF(D169="","",(D169*B169+SUM($D170:D$393))/(D169*365))</f>
        <v/>
      </c>
      <c r="T169" s="208"/>
    </row>
    <row r="170" spans="2:20">
      <c r="B170" s="80">
        <v>142</v>
      </c>
      <c r="C170" s="189" t="str">
        <f>流量データ!$R152</f>
        <v/>
      </c>
      <c r="D170" s="189" t="str">
        <f>IF(AND($C170="",発電計画!$F$33=""),"",MAX(0,$C170-発電計画!$F$33))</f>
        <v/>
      </c>
      <c r="E170" s="189" t="str">
        <f>IF($D170="","",IF(発電計画!$F$19&gt;$D170,$D170,発電計画!$F$19))</f>
        <v/>
      </c>
      <c r="F170" s="27" t="str">
        <f>IF(発電計画!$F$30="","",ROUND((発電計画!$F$30*((E170/発電計画!$F$19)^2)/1000),3))</f>
        <v/>
      </c>
      <c r="G170" s="28">
        <f t="shared" si="20"/>
        <v>0.05</v>
      </c>
      <c r="H170" s="27" t="str">
        <f>IF(発電計画!$F$31="","",ROUND((発電計画!$F$31*((E170/発電計画!$F$19)^2)/200),3))</f>
        <v/>
      </c>
      <c r="I170" s="27" t="str">
        <f>IF(発電計画!$F$32="","",ROUND((発電計画!$F$32*((E170/発電計画!$F$19)^2)/1000),3))</f>
        <v/>
      </c>
      <c r="J170" s="28">
        <f t="shared" si="21"/>
        <v>0.5</v>
      </c>
      <c r="K170" s="27">
        <f t="shared" si="18"/>
        <v>0.55000000000000004</v>
      </c>
      <c r="L170" s="27">
        <f>発電計画!$F$15-$K$29</f>
        <v>-0.55000000000000004</v>
      </c>
      <c r="M170" s="27" t="str">
        <f>IF(発電計画!$F$19="","",9.8*発電計画!$F$19*$L170)</f>
        <v/>
      </c>
      <c r="N170" s="27" t="str">
        <f>IF(発電計画!$F$20="","",9.8*発電計画!$F$20*$L170)</f>
        <v/>
      </c>
      <c r="O170" s="206" t="str">
        <f>IF(AND($E170="",発電計画!$F$19=""),"",$E170/発電計画!$F$19)</f>
        <v/>
      </c>
      <c r="P170" s="331" t="str" cm="1">
        <f t="array" ref="P170">IF($O170="","",発電計画!$F$27*_xlfn.IFS($O170&gt;=相対合成効率!$I$14,相対合成効率!$L$14,$O170&gt;=相対合成効率!$I$15,相対合成効率!$L$15,$O170&gt;=相対合成効率!$I$16,相対合成効率!$L$16,TRUE,相対合成効率!$L$17))</f>
        <v/>
      </c>
      <c r="Q170" s="224" t="str">
        <f>IF($O170="","",IF($O170&lt;=発電計画!$F$28,0,9.8*$E170*$L170*$P170))</f>
        <v/>
      </c>
      <c r="R170" s="224" t="str">
        <f t="shared" si="19"/>
        <v/>
      </c>
      <c r="S170" s="207" t="str">
        <f>IF(D170="","",(D170*B170+SUM($D171:D$393))/(D170*365))</f>
        <v/>
      </c>
      <c r="T170" s="208"/>
    </row>
    <row r="171" spans="2:20">
      <c r="B171" s="80">
        <v>143</v>
      </c>
      <c r="C171" s="189" t="str">
        <f>流量データ!$R153</f>
        <v/>
      </c>
      <c r="D171" s="189" t="str">
        <f>IF(AND($C171="",発電計画!$F$33=""),"",MAX(0,$C171-発電計画!$F$33))</f>
        <v/>
      </c>
      <c r="E171" s="189" t="str">
        <f>IF($D171="","",IF(発電計画!$F$19&gt;$D171,$D171,発電計画!$F$19))</f>
        <v/>
      </c>
      <c r="F171" s="27" t="str">
        <f>IF(発電計画!$F$30="","",ROUND((発電計画!$F$30*((E171/発電計画!$F$19)^2)/1000),3))</f>
        <v/>
      </c>
      <c r="G171" s="28">
        <f t="shared" si="20"/>
        <v>0.05</v>
      </c>
      <c r="H171" s="27" t="str">
        <f>IF(発電計画!$F$31="","",ROUND((発電計画!$F$31*((E171/発電計画!$F$19)^2)/200),3))</f>
        <v/>
      </c>
      <c r="I171" s="27" t="str">
        <f>IF(発電計画!$F$32="","",ROUND((発電計画!$F$32*((E171/発電計画!$F$19)^2)/1000),3))</f>
        <v/>
      </c>
      <c r="J171" s="28">
        <f t="shared" si="21"/>
        <v>0.5</v>
      </c>
      <c r="K171" s="27">
        <f t="shared" si="18"/>
        <v>0.55000000000000004</v>
      </c>
      <c r="L171" s="27">
        <f>発電計画!$F$15-$K$29</f>
        <v>-0.55000000000000004</v>
      </c>
      <c r="M171" s="27" t="str">
        <f>IF(発電計画!$F$19="","",9.8*発電計画!$F$19*$L171)</f>
        <v/>
      </c>
      <c r="N171" s="27" t="str">
        <f>IF(発電計画!$F$20="","",9.8*発電計画!$F$20*$L171)</f>
        <v/>
      </c>
      <c r="O171" s="206" t="str">
        <f>IF(AND($E171="",発電計画!$F$19=""),"",$E171/発電計画!$F$19)</f>
        <v/>
      </c>
      <c r="P171" s="331" t="str" cm="1">
        <f t="array" ref="P171">IF($O171="","",発電計画!$F$27*_xlfn.IFS($O171&gt;=相対合成効率!$I$14,相対合成効率!$L$14,$O171&gt;=相対合成効率!$I$15,相対合成効率!$L$15,$O171&gt;=相対合成効率!$I$16,相対合成効率!$L$16,TRUE,相対合成効率!$L$17))</f>
        <v/>
      </c>
      <c r="Q171" s="224" t="str">
        <f>IF($O171="","",IF($O171&lt;=発電計画!$F$28,0,9.8*$E171*$L171*$P171))</f>
        <v/>
      </c>
      <c r="R171" s="224" t="str">
        <f t="shared" si="19"/>
        <v/>
      </c>
      <c r="S171" s="207" t="str">
        <f>IF(D171="","",(D171*B171+SUM($D172:D$393))/(D171*365))</f>
        <v/>
      </c>
      <c r="T171" s="208"/>
    </row>
    <row r="172" spans="2:20">
      <c r="B172" s="80">
        <v>144</v>
      </c>
      <c r="C172" s="189" t="str">
        <f>流量データ!$R154</f>
        <v/>
      </c>
      <c r="D172" s="189" t="str">
        <f>IF(AND($C172="",発電計画!$F$33=""),"",MAX(0,$C172-発電計画!$F$33))</f>
        <v/>
      </c>
      <c r="E172" s="189" t="str">
        <f>IF($D172="","",IF(発電計画!$F$19&gt;$D172,$D172,発電計画!$F$19))</f>
        <v/>
      </c>
      <c r="F172" s="27" t="str">
        <f>IF(発電計画!$F$30="","",ROUND((発電計画!$F$30*((E172/発電計画!$F$19)^2)/1000),3))</f>
        <v/>
      </c>
      <c r="G172" s="28">
        <f t="shared" si="20"/>
        <v>0.05</v>
      </c>
      <c r="H172" s="27" t="str">
        <f>IF(発電計画!$F$31="","",ROUND((発電計画!$F$31*((E172/発電計画!$F$19)^2)/200),3))</f>
        <v/>
      </c>
      <c r="I172" s="27" t="str">
        <f>IF(発電計画!$F$32="","",ROUND((発電計画!$F$32*((E172/発電計画!$F$19)^2)/1000),3))</f>
        <v/>
      </c>
      <c r="J172" s="28">
        <f t="shared" si="21"/>
        <v>0.5</v>
      </c>
      <c r="K172" s="27">
        <f t="shared" si="18"/>
        <v>0.55000000000000004</v>
      </c>
      <c r="L172" s="27">
        <f>発電計画!$F$15-$K$29</f>
        <v>-0.55000000000000004</v>
      </c>
      <c r="M172" s="27" t="str">
        <f>IF(発電計画!$F$19="","",9.8*発電計画!$F$19*$L172)</f>
        <v/>
      </c>
      <c r="N172" s="27" t="str">
        <f>IF(発電計画!$F$20="","",9.8*発電計画!$F$20*$L172)</f>
        <v/>
      </c>
      <c r="O172" s="206" t="str">
        <f>IF(AND($E172="",発電計画!$F$19=""),"",$E172/発電計画!$F$19)</f>
        <v/>
      </c>
      <c r="P172" s="331" t="str" cm="1">
        <f t="array" ref="P172">IF($O172="","",発電計画!$F$27*_xlfn.IFS($O172&gt;=相対合成効率!$I$14,相対合成効率!$L$14,$O172&gt;=相対合成効率!$I$15,相対合成効率!$L$15,$O172&gt;=相対合成効率!$I$16,相対合成効率!$L$16,TRUE,相対合成効率!$L$17))</f>
        <v/>
      </c>
      <c r="Q172" s="224" t="str">
        <f>IF($O172="","",IF($O172&lt;=発電計画!$F$28,0,9.8*$E172*$L172*$P172))</f>
        <v/>
      </c>
      <c r="R172" s="224" t="str">
        <f t="shared" si="19"/>
        <v/>
      </c>
      <c r="S172" s="207" t="str">
        <f>IF(D172="","",(D172*B172+SUM($D173:D$393))/(D172*365))</f>
        <v/>
      </c>
      <c r="T172" s="208"/>
    </row>
    <row r="173" spans="2:20">
      <c r="B173" s="80">
        <v>145</v>
      </c>
      <c r="C173" s="189" t="str">
        <f>流量データ!$R155</f>
        <v/>
      </c>
      <c r="D173" s="189" t="str">
        <f>IF(AND($C173="",発電計画!$F$33=""),"",MAX(0,$C173-発電計画!$F$33))</f>
        <v/>
      </c>
      <c r="E173" s="189" t="str">
        <f>IF($D173="","",IF(発電計画!$F$19&gt;$D173,$D173,発電計画!$F$19))</f>
        <v/>
      </c>
      <c r="F173" s="27" t="str">
        <f>IF(発電計画!$F$30="","",ROUND((発電計画!$F$30*((E173/発電計画!$F$19)^2)/1000),3))</f>
        <v/>
      </c>
      <c r="G173" s="28">
        <f t="shared" si="20"/>
        <v>0.05</v>
      </c>
      <c r="H173" s="27" t="str">
        <f>IF(発電計画!$F$31="","",ROUND((発電計画!$F$31*((E173/発電計画!$F$19)^2)/200),3))</f>
        <v/>
      </c>
      <c r="I173" s="27" t="str">
        <f>IF(発電計画!$F$32="","",ROUND((発電計画!$F$32*((E173/発電計画!$F$19)^2)/1000),3))</f>
        <v/>
      </c>
      <c r="J173" s="28">
        <f t="shared" si="21"/>
        <v>0.5</v>
      </c>
      <c r="K173" s="27">
        <f t="shared" si="18"/>
        <v>0.55000000000000004</v>
      </c>
      <c r="L173" s="27">
        <f>発電計画!$F$15-$K$29</f>
        <v>-0.55000000000000004</v>
      </c>
      <c r="M173" s="27" t="str">
        <f>IF(発電計画!$F$19="","",9.8*発電計画!$F$19*$L173)</f>
        <v/>
      </c>
      <c r="N173" s="27" t="str">
        <f>IF(発電計画!$F$20="","",9.8*発電計画!$F$20*$L173)</f>
        <v/>
      </c>
      <c r="O173" s="206" t="str">
        <f>IF(AND($E173="",発電計画!$F$19=""),"",$E173/発電計画!$F$19)</f>
        <v/>
      </c>
      <c r="P173" s="331" t="str" cm="1">
        <f t="array" ref="P173">IF($O173="","",発電計画!$F$27*_xlfn.IFS($O173&gt;=相対合成効率!$I$14,相対合成効率!$L$14,$O173&gt;=相対合成効率!$I$15,相対合成効率!$L$15,$O173&gt;=相対合成効率!$I$16,相対合成効率!$L$16,TRUE,相対合成効率!$L$17))</f>
        <v/>
      </c>
      <c r="Q173" s="224" t="str">
        <f>IF($O173="","",IF($O173&lt;=発電計画!$F$28,0,9.8*$E173*$L173*$P173))</f>
        <v/>
      </c>
      <c r="R173" s="224" t="str">
        <f t="shared" si="19"/>
        <v/>
      </c>
      <c r="S173" s="207" t="str">
        <f>IF(D173="","",(D173*B173+SUM($D174:D$393))/(D173*365))</f>
        <v/>
      </c>
      <c r="T173" s="208"/>
    </row>
    <row r="174" spans="2:20">
      <c r="B174" s="80">
        <v>146</v>
      </c>
      <c r="C174" s="189" t="str">
        <f>流量データ!$R156</f>
        <v/>
      </c>
      <c r="D174" s="189" t="str">
        <f>IF(AND($C174="",発電計画!$F$33=""),"",MAX(0,$C174-発電計画!$F$33))</f>
        <v/>
      </c>
      <c r="E174" s="189" t="str">
        <f>IF($D174="","",IF(発電計画!$F$19&gt;$D174,$D174,発電計画!$F$19))</f>
        <v/>
      </c>
      <c r="F174" s="27" t="str">
        <f>IF(発電計画!$F$30="","",ROUND((発電計画!$F$30*((E174/発電計画!$F$19)^2)/1000),3))</f>
        <v/>
      </c>
      <c r="G174" s="28">
        <f t="shared" si="20"/>
        <v>0.05</v>
      </c>
      <c r="H174" s="27" t="str">
        <f>IF(発電計画!$F$31="","",ROUND((発電計画!$F$31*((E174/発電計画!$F$19)^2)/200),3))</f>
        <v/>
      </c>
      <c r="I174" s="27" t="str">
        <f>IF(発電計画!$F$32="","",ROUND((発電計画!$F$32*((E174/発電計画!$F$19)^2)/1000),3))</f>
        <v/>
      </c>
      <c r="J174" s="28">
        <f t="shared" si="21"/>
        <v>0.5</v>
      </c>
      <c r="K174" s="27">
        <f t="shared" si="18"/>
        <v>0.55000000000000004</v>
      </c>
      <c r="L174" s="27">
        <f>発電計画!$F$15-$K$29</f>
        <v>-0.55000000000000004</v>
      </c>
      <c r="M174" s="27" t="str">
        <f>IF(発電計画!$F$19="","",9.8*発電計画!$F$19*$L174)</f>
        <v/>
      </c>
      <c r="N174" s="27" t="str">
        <f>IF(発電計画!$F$20="","",9.8*発電計画!$F$20*$L174)</f>
        <v/>
      </c>
      <c r="O174" s="206" t="str">
        <f>IF(AND($E174="",発電計画!$F$19=""),"",$E174/発電計画!$F$19)</f>
        <v/>
      </c>
      <c r="P174" s="331" t="str" cm="1">
        <f t="array" ref="P174">IF($O174="","",発電計画!$F$27*_xlfn.IFS($O174&gt;=相対合成効率!$I$14,相対合成効率!$L$14,$O174&gt;=相対合成効率!$I$15,相対合成効率!$L$15,$O174&gt;=相対合成効率!$I$16,相対合成効率!$L$16,TRUE,相対合成効率!$L$17))</f>
        <v/>
      </c>
      <c r="Q174" s="224" t="str">
        <f>IF($O174="","",IF($O174&lt;=発電計画!$F$28,0,9.8*$E174*$L174*$P174))</f>
        <v/>
      </c>
      <c r="R174" s="224" t="str">
        <f t="shared" si="19"/>
        <v/>
      </c>
      <c r="S174" s="207" t="str">
        <f>IF(D174="","",(D174*B174+SUM($D175:D$393))/(D174*365))</f>
        <v/>
      </c>
      <c r="T174" s="208"/>
    </row>
    <row r="175" spans="2:20">
      <c r="B175" s="80">
        <v>147</v>
      </c>
      <c r="C175" s="189" t="str">
        <f>流量データ!$R157</f>
        <v/>
      </c>
      <c r="D175" s="189" t="str">
        <f>IF(AND($C175="",発電計画!$F$33=""),"",MAX(0,$C175-発電計画!$F$33))</f>
        <v/>
      </c>
      <c r="E175" s="189" t="str">
        <f>IF($D175="","",IF(発電計画!$F$19&gt;$D175,$D175,発電計画!$F$19))</f>
        <v/>
      </c>
      <c r="F175" s="27" t="str">
        <f>IF(発電計画!$F$30="","",ROUND((発電計画!$F$30*((E175/発電計画!$F$19)^2)/1000),3))</f>
        <v/>
      </c>
      <c r="G175" s="28">
        <f t="shared" si="20"/>
        <v>0.05</v>
      </c>
      <c r="H175" s="27" t="str">
        <f>IF(発電計画!$F$31="","",ROUND((発電計画!$F$31*((E175/発電計画!$F$19)^2)/200),3))</f>
        <v/>
      </c>
      <c r="I175" s="27" t="str">
        <f>IF(発電計画!$F$32="","",ROUND((発電計画!$F$32*((E175/発電計画!$F$19)^2)/1000),3))</f>
        <v/>
      </c>
      <c r="J175" s="28">
        <f t="shared" si="21"/>
        <v>0.5</v>
      </c>
      <c r="K175" s="27">
        <f t="shared" si="18"/>
        <v>0.55000000000000004</v>
      </c>
      <c r="L175" s="27">
        <f>発電計画!$F$15-$K$29</f>
        <v>-0.55000000000000004</v>
      </c>
      <c r="M175" s="27" t="str">
        <f>IF(発電計画!$F$19="","",9.8*発電計画!$F$19*$L175)</f>
        <v/>
      </c>
      <c r="N175" s="27" t="str">
        <f>IF(発電計画!$F$20="","",9.8*発電計画!$F$20*$L175)</f>
        <v/>
      </c>
      <c r="O175" s="206" t="str">
        <f>IF(AND($E175="",発電計画!$F$19=""),"",$E175/発電計画!$F$19)</f>
        <v/>
      </c>
      <c r="P175" s="331" t="str" cm="1">
        <f t="array" ref="P175">IF($O175="","",発電計画!$F$27*_xlfn.IFS($O175&gt;=相対合成効率!$I$14,相対合成効率!$L$14,$O175&gt;=相対合成効率!$I$15,相対合成効率!$L$15,$O175&gt;=相対合成効率!$I$16,相対合成効率!$L$16,TRUE,相対合成効率!$L$17))</f>
        <v/>
      </c>
      <c r="Q175" s="224" t="str">
        <f>IF($O175="","",IF($O175&lt;=発電計画!$F$28,0,9.8*$E175*$L175*$P175))</f>
        <v/>
      </c>
      <c r="R175" s="224" t="str">
        <f t="shared" si="19"/>
        <v/>
      </c>
      <c r="S175" s="207" t="str">
        <f>IF(D175="","",(D175*B175+SUM($D176:D$393))/(D175*365))</f>
        <v/>
      </c>
      <c r="T175" s="208"/>
    </row>
    <row r="176" spans="2:20">
      <c r="B176" s="80">
        <v>148</v>
      </c>
      <c r="C176" s="189" t="str">
        <f>流量データ!$R158</f>
        <v/>
      </c>
      <c r="D176" s="189" t="str">
        <f>IF(AND($C176="",発電計画!$F$33=""),"",MAX(0,$C176-発電計画!$F$33))</f>
        <v/>
      </c>
      <c r="E176" s="189" t="str">
        <f>IF($D176="","",IF(発電計画!$F$19&gt;$D176,$D176,発電計画!$F$19))</f>
        <v/>
      </c>
      <c r="F176" s="27" t="str">
        <f>IF(発電計画!$F$30="","",ROUND((発電計画!$F$30*((E176/発電計画!$F$19)^2)/1000),3))</f>
        <v/>
      </c>
      <c r="G176" s="28">
        <f t="shared" si="20"/>
        <v>0.05</v>
      </c>
      <c r="H176" s="27" t="str">
        <f>IF(発電計画!$F$31="","",ROUND((発電計画!$F$31*((E176/発電計画!$F$19)^2)/200),3))</f>
        <v/>
      </c>
      <c r="I176" s="27" t="str">
        <f>IF(発電計画!$F$32="","",ROUND((発電計画!$F$32*((E176/発電計画!$F$19)^2)/1000),3))</f>
        <v/>
      </c>
      <c r="J176" s="28">
        <f t="shared" si="21"/>
        <v>0.5</v>
      </c>
      <c r="K176" s="27">
        <f t="shared" si="18"/>
        <v>0.55000000000000004</v>
      </c>
      <c r="L176" s="27">
        <f>発電計画!$F$15-$K$29</f>
        <v>-0.55000000000000004</v>
      </c>
      <c r="M176" s="27" t="str">
        <f>IF(発電計画!$F$19="","",9.8*発電計画!$F$19*$L176)</f>
        <v/>
      </c>
      <c r="N176" s="27" t="str">
        <f>IF(発電計画!$F$20="","",9.8*発電計画!$F$20*$L176)</f>
        <v/>
      </c>
      <c r="O176" s="206" t="str">
        <f>IF(AND($E176="",発電計画!$F$19=""),"",$E176/発電計画!$F$19)</f>
        <v/>
      </c>
      <c r="P176" s="331" t="str" cm="1">
        <f t="array" ref="P176">IF($O176="","",発電計画!$F$27*_xlfn.IFS($O176&gt;=相対合成効率!$I$14,相対合成効率!$L$14,$O176&gt;=相対合成効率!$I$15,相対合成効率!$L$15,$O176&gt;=相対合成効率!$I$16,相対合成効率!$L$16,TRUE,相対合成効率!$L$17))</f>
        <v/>
      </c>
      <c r="Q176" s="224" t="str">
        <f>IF($O176="","",IF($O176&lt;=発電計画!$F$28,0,9.8*$E176*$L176*$P176))</f>
        <v/>
      </c>
      <c r="R176" s="224" t="str">
        <f t="shared" si="19"/>
        <v/>
      </c>
      <c r="S176" s="207" t="str">
        <f>IF(D176="","",(D176*B176+SUM($D177:D$393))/(D176*365))</f>
        <v/>
      </c>
      <c r="T176" s="208"/>
    </row>
    <row r="177" spans="2:20">
      <c r="B177" s="80">
        <v>149</v>
      </c>
      <c r="C177" s="189" t="str">
        <f>流量データ!$R159</f>
        <v/>
      </c>
      <c r="D177" s="189" t="str">
        <f>IF(AND($C177="",発電計画!$F$33=""),"",MAX(0,$C177-発電計画!$F$33))</f>
        <v/>
      </c>
      <c r="E177" s="189" t="str">
        <f>IF($D177="","",IF(発電計画!$F$19&gt;$D177,$D177,発電計画!$F$19))</f>
        <v/>
      </c>
      <c r="F177" s="27" t="str">
        <f>IF(発電計画!$F$30="","",ROUND((発電計画!$F$30*((E177/発電計画!$F$19)^2)/1000),3))</f>
        <v/>
      </c>
      <c r="G177" s="28">
        <f t="shared" si="20"/>
        <v>0.05</v>
      </c>
      <c r="H177" s="27" t="str">
        <f>IF(発電計画!$F$31="","",ROUND((発電計画!$F$31*((E177/発電計画!$F$19)^2)/200),3))</f>
        <v/>
      </c>
      <c r="I177" s="27" t="str">
        <f>IF(発電計画!$F$32="","",ROUND((発電計画!$F$32*((E177/発電計画!$F$19)^2)/1000),3))</f>
        <v/>
      </c>
      <c r="J177" s="28">
        <f t="shared" si="21"/>
        <v>0.5</v>
      </c>
      <c r="K177" s="27">
        <f t="shared" si="18"/>
        <v>0.55000000000000004</v>
      </c>
      <c r="L177" s="27">
        <f>発電計画!$F$15-$K$29</f>
        <v>-0.55000000000000004</v>
      </c>
      <c r="M177" s="27" t="str">
        <f>IF(発電計画!$F$19="","",9.8*発電計画!$F$19*$L177)</f>
        <v/>
      </c>
      <c r="N177" s="27" t="str">
        <f>IF(発電計画!$F$20="","",9.8*発電計画!$F$20*$L177)</f>
        <v/>
      </c>
      <c r="O177" s="206" t="str">
        <f>IF(AND($E177="",発電計画!$F$19=""),"",$E177/発電計画!$F$19)</f>
        <v/>
      </c>
      <c r="P177" s="331" t="str" cm="1">
        <f t="array" ref="P177">IF($O177="","",発電計画!$F$27*_xlfn.IFS($O177&gt;=相対合成効率!$I$14,相対合成効率!$L$14,$O177&gt;=相対合成効率!$I$15,相対合成効率!$L$15,$O177&gt;=相対合成効率!$I$16,相対合成効率!$L$16,TRUE,相対合成効率!$L$17))</f>
        <v/>
      </c>
      <c r="Q177" s="224" t="str">
        <f>IF($O177="","",IF($O177&lt;=発電計画!$F$28,0,9.8*$E177*$L177*$P177))</f>
        <v/>
      </c>
      <c r="R177" s="224" t="str">
        <f t="shared" si="19"/>
        <v/>
      </c>
      <c r="S177" s="207" t="str">
        <f>IF(D177="","",(D177*B177+SUM($D178:D$393))/(D177*365))</f>
        <v/>
      </c>
      <c r="T177" s="208"/>
    </row>
    <row r="178" spans="2:20">
      <c r="B178" s="80">
        <v>150</v>
      </c>
      <c r="C178" s="189" t="str">
        <f>流量データ!$R160</f>
        <v/>
      </c>
      <c r="D178" s="189" t="str">
        <f>IF(AND($C178="",発電計画!$F$33=""),"",MAX(0,$C178-発電計画!$F$33))</f>
        <v/>
      </c>
      <c r="E178" s="189" t="str">
        <f>IF($D178="","",IF(発電計画!$F$19&gt;$D178,$D178,発電計画!$F$19))</f>
        <v/>
      </c>
      <c r="F178" s="27" t="str">
        <f>IF(発電計画!$F$30="","",ROUND((発電計画!$F$30*((E178/発電計画!$F$19)^2)/1000),3))</f>
        <v/>
      </c>
      <c r="G178" s="28">
        <f t="shared" si="20"/>
        <v>0.05</v>
      </c>
      <c r="H178" s="27" t="str">
        <f>IF(発電計画!$F$31="","",ROUND((発電計画!$F$31*((E178/発電計画!$F$19)^2)/200),3))</f>
        <v/>
      </c>
      <c r="I178" s="27" t="str">
        <f>IF(発電計画!$F$32="","",ROUND((発電計画!$F$32*((E178/発電計画!$F$19)^2)/1000),3))</f>
        <v/>
      </c>
      <c r="J178" s="28">
        <f t="shared" si="21"/>
        <v>0.5</v>
      </c>
      <c r="K178" s="27">
        <f t="shared" si="18"/>
        <v>0.55000000000000004</v>
      </c>
      <c r="L178" s="27">
        <f>発電計画!$F$15-$K$29</f>
        <v>-0.55000000000000004</v>
      </c>
      <c r="M178" s="27" t="str">
        <f>IF(発電計画!$F$19="","",9.8*発電計画!$F$19*$L178)</f>
        <v/>
      </c>
      <c r="N178" s="27" t="str">
        <f>IF(発電計画!$F$20="","",9.8*発電計画!$F$20*$L178)</f>
        <v/>
      </c>
      <c r="O178" s="206" t="str">
        <f>IF(AND($E178="",発電計画!$F$19=""),"",$E178/発電計画!$F$19)</f>
        <v/>
      </c>
      <c r="P178" s="331" t="str" cm="1">
        <f t="array" ref="P178">IF($O178="","",発電計画!$F$27*_xlfn.IFS($O178&gt;=相対合成効率!$I$14,相対合成効率!$L$14,$O178&gt;=相対合成効率!$I$15,相対合成効率!$L$15,$O178&gt;=相対合成効率!$I$16,相対合成効率!$L$16,TRUE,相対合成効率!$L$17))</f>
        <v/>
      </c>
      <c r="Q178" s="224" t="str">
        <f>IF($O178="","",IF($O178&lt;=発電計画!$F$28,0,9.8*$E178*$L178*$P178))</f>
        <v/>
      </c>
      <c r="R178" s="224" t="str">
        <f t="shared" si="19"/>
        <v/>
      </c>
      <c r="S178" s="207" t="str">
        <f>IF(D178="","",(D178*B178+SUM($D179:D$393))/(D178*365))</f>
        <v/>
      </c>
      <c r="T178" s="208"/>
    </row>
    <row r="179" spans="2:20">
      <c r="B179" s="80">
        <v>151</v>
      </c>
      <c r="C179" s="189" t="str">
        <f>流量データ!$R161</f>
        <v/>
      </c>
      <c r="D179" s="189" t="str">
        <f>IF(AND($C179="",発電計画!$F$33=""),"",MAX(0,$C179-発電計画!$F$33))</f>
        <v/>
      </c>
      <c r="E179" s="189" t="str">
        <f>IF($D179="","",IF(発電計画!$F$19&gt;$D179,$D179,発電計画!$F$19))</f>
        <v/>
      </c>
      <c r="F179" s="27" t="str">
        <f>IF(発電計画!$F$30="","",ROUND((発電計画!$F$30*((E179/発電計画!$F$19)^2)/1000),3))</f>
        <v/>
      </c>
      <c r="G179" s="28">
        <f t="shared" si="20"/>
        <v>0.05</v>
      </c>
      <c r="H179" s="27" t="str">
        <f>IF(発電計画!$F$31="","",ROUND((発電計画!$F$31*((E179/発電計画!$F$19)^2)/200),3))</f>
        <v/>
      </c>
      <c r="I179" s="27" t="str">
        <f>IF(発電計画!$F$32="","",ROUND((発電計画!$F$32*((E179/発電計画!$F$19)^2)/1000),3))</f>
        <v/>
      </c>
      <c r="J179" s="28">
        <f t="shared" si="21"/>
        <v>0.5</v>
      </c>
      <c r="K179" s="27">
        <f t="shared" si="18"/>
        <v>0.55000000000000004</v>
      </c>
      <c r="L179" s="27">
        <f>発電計画!$F$15-$K$29</f>
        <v>-0.55000000000000004</v>
      </c>
      <c r="M179" s="27" t="str">
        <f>IF(発電計画!$F$19="","",9.8*発電計画!$F$19*$L179)</f>
        <v/>
      </c>
      <c r="N179" s="27" t="str">
        <f>IF(発電計画!$F$20="","",9.8*発電計画!$F$20*$L179)</f>
        <v/>
      </c>
      <c r="O179" s="206" t="str">
        <f>IF(AND($E179="",発電計画!$F$19=""),"",$E179/発電計画!$F$19)</f>
        <v/>
      </c>
      <c r="P179" s="331" t="str" cm="1">
        <f t="array" ref="P179">IF($O179="","",発電計画!$F$27*_xlfn.IFS($O179&gt;=相対合成効率!$I$14,相対合成効率!$L$14,$O179&gt;=相対合成効率!$I$15,相対合成効率!$L$15,$O179&gt;=相対合成効率!$I$16,相対合成効率!$L$16,TRUE,相対合成効率!$L$17))</f>
        <v/>
      </c>
      <c r="Q179" s="224" t="str">
        <f>IF($O179="","",IF($O179&lt;=発電計画!$F$28,0,9.8*$E179*$L179*$P179))</f>
        <v/>
      </c>
      <c r="R179" s="224" t="str">
        <f t="shared" si="19"/>
        <v/>
      </c>
      <c r="S179" s="207" t="str">
        <f>IF(D179="","",(D179*B179+SUM($D180:D$393))/(D179*365))</f>
        <v/>
      </c>
      <c r="T179" s="208"/>
    </row>
    <row r="180" spans="2:20">
      <c r="B180" s="80">
        <v>152</v>
      </c>
      <c r="C180" s="189" t="str">
        <f>流量データ!$R162</f>
        <v/>
      </c>
      <c r="D180" s="189" t="str">
        <f>IF(AND($C180="",発電計画!$F$33=""),"",MAX(0,$C180-発電計画!$F$33))</f>
        <v/>
      </c>
      <c r="E180" s="189" t="str">
        <f>IF($D180="","",IF(発電計画!$F$19&gt;$D180,$D180,発電計画!$F$19))</f>
        <v/>
      </c>
      <c r="F180" s="27" t="str">
        <f>IF(発電計画!$F$30="","",ROUND((発電計画!$F$30*((E180/発電計画!$F$19)^2)/1000),3))</f>
        <v/>
      </c>
      <c r="G180" s="28">
        <f t="shared" si="20"/>
        <v>0.05</v>
      </c>
      <c r="H180" s="27" t="str">
        <f>IF(発電計画!$F$31="","",ROUND((発電計画!$F$31*((E180/発電計画!$F$19)^2)/200),3))</f>
        <v/>
      </c>
      <c r="I180" s="27" t="str">
        <f>IF(発電計画!$F$32="","",ROUND((発電計画!$F$32*((E180/発電計画!$F$19)^2)/1000),3))</f>
        <v/>
      </c>
      <c r="J180" s="28">
        <f t="shared" si="21"/>
        <v>0.5</v>
      </c>
      <c r="K180" s="27">
        <f t="shared" si="18"/>
        <v>0.55000000000000004</v>
      </c>
      <c r="L180" s="27">
        <f>発電計画!$F$15-$K$29</f>
        <v>-0.55000000000000004</v>
      </c>
      <c r="M180" s="27" t="str">
        <f>IF(発電計画!$F$19="","",9.8*発電計画!$F$19*$L180)</f>
        <v/>
      </c>
      <c r="N180" s="27" t="str">
        <f>IF(発電計画!$F$20="","",9.8*発電計画!$F$20*$L180)</f>
        <v/>
      </c>
      <c r="O180" s="206" t="str">
        <f>IF(AND($E180="",発電計画!$F$19=""),"",$E180/発電計画!$F$19)</f>
        <v/>
      </c>
      <c r="P180" s="331" t="str" cm="1">
        <f t="array" ref="P180">IF($O180="","",発電計画!$F$27*_xlfn.IFS($O180&gt;=相対合成効率!$I$14,相対合成効率!$L$14,$O180&gt;=相対合成効率!$I$15,相対合成効率!$L$15,$O180&gt;=相対合成効率!$I$16,相対合成効率!$L$16,TRUE,相対合成効率!$L$17))</f>
        <v/>
      </c>
      <c r="Q180" s="224" t="str">
        <f>IF($O180="","",IF($O180&lt;=発電計画!$F$28,0,9.8*$E180*$L180*$P180))</f>
        <v/>
      </c>
      <c r="R180" s="224" t="str">
        <f t="shared" si="19"/>
        <v/>
      </c>
      <c r="S180" s="207" t="str">
        <f>IF(D180="","",(D180*B180+SUM($D181:D$393))/(D180*365))</f>
        <v/>
      </c>
      <c r="T180" s="208"/>
    </row>
    <row r="181" spans="2:20">
      <c r="B181" s="80">
        <v>153</v>
      </c>
      <c r="C181" s="189" t="str">
        <f>流量データ!$R163</f>
        <v/>
      </c>
      <c r="D181" s="189" t="str">
        <f>IF(AND($C181="",発電計画!$F$33=""),"",MAX(0,$C181-発電計画!$F$33))</f>
        <v/>
      </c>
      <c r="E181" s="189" t="str">
        <f>IF($D181="","",IF(発電計画!$F$19&gt;$D181,$D181,発電計画!$F$19))</f>
        <v/>
      </c>
      <c r="F181" s="27" t="str">
        <f>IF(発電計画!$F$30="","",ROUND((発電計画!$F$30*((E181/発電計画!$F$19)^2)/1000),3))</f>
        <v/>
      </c>
      <c r="G181" s="28">
        <f t="shared" si="20"/>
        <v>0.05</v>
      </c>
      <c r="H181" s="27" t="str">
        <f>IF(発電計画!$F$31="","",ROUND((発電計画!$F$31*((E181/発電計画!$F$19)^2)/200),3))</f>
        <v/>
      </c>
      <c r="I181" s="27" t="str">
        <f>IF(発電計画!$F$32="","",ROUND((発電計画!$F$32*((E181/発電計画!$F$19)^2)/1000),3))</f>
        <v/>
      </c>
      <c r="J181" s="28">
        <f t="shared" si="21"/>
        <v>0.5</v>
      </c>
      <c r="K181" s="27">
        <f t="shared" si="18"/>
        <v>0.55000000000000004</v>
      </c>
      <c r="L181" s="27">
        <f>発電計画!$F$15-$K$29</f>
        <v>-0.55000000000000004</v>
      </c>
      <c r="M181" s="27" t="str">
        <f>IF(発電計画!$F$19="","",9.8*発電計画!$F$19*$L181)</f>
        <v/>
      </c>
      <c r="N181" s="27" t="str">
        <f>IF(発電計画!$F$20="","",9.8*発電計画!$F$20*$L181)</f>
        <v/>
      </c>
      <c r="O181" s="206" t="str">
        <f>IF(AND($E181="",発電計画!$F$19=""),"",$E181/発電計画!$F$19)</f>
        <v/>
      </c>
      <c r="P181" s="331" t="str" cm="1">
        <f t="array" ref="P181">IF($O181="","",発電計画!$F$27*_xlfn.IFS($O181&gt;=相対合成効率!$I$14,相対合成効率!$L$14,$O181&gt;=相対合成効率!$I$15,相対合成効率!$L$15,$O181&gt;=相対合成効率!$I$16,相対合成効率!$L$16,TRUE,相対合成効率!$L$17))</f>
        <v/>
      </c>
      <c r="Q181" s="224" t="str">
        <f>IF($O181="","",IF($O181&lt;=発電計画!$F$28,0,9.8*$E181*$L181*$P181))</f>
        <v/>
      </c>
      <c r="R181" s="224" t="str">
        <f t="shared" si="19"/>
        <v/>
      </c>
      <c r="S181" s="207" t="str">
        <f>IF(D181="","",(D181*B181+SUM($D182:D$393))/(D181*365))</f>
        <v/>
      </c>
      <c r="T181" s="208"/>
    </row>
    <row r="182" spans="2:20">
      <c r="B182" s="80">
        <v>154</v>
      </c>
      <c r="C182" s="189" t="str">
        <f>流量データ!$R164</f>
        <v/>
      </c>
      <c r="D182" s="189" t="str">
        <f>IF(AND($C182="",発電計画!$F$33=""),"",MAX(0,$C182-発電計画!$F$33))</f>
        <v/>
      </c>
      <c r="E182" s="189" t="str">
        <f>IF($D182="","",IF(発電計画!$F$19&gt;$D182,$D182,発電計画!$F$19))</f>
        <v/>
      </c>
      <c r="F182" s="27" t="str">
        <f>IF(発電計画!$F$30="","",ROUND((発電計画!$F$30*((E182/発電計画!$F$19)^2)/1000),3))</f>
        <v/>
      </c>
      <c r="G182" s="28">
        <f t="shared" si="20"/>
        <v>0.05</v>
      </c>
      <c r="H182" s="27" t="str">
        <f>IF(発電計画!$F$31="","",ROUND((発電計画!$F$31*((E182/発電計画!$F$19)^2)/200),3))</f>
        <v/>
      </c>
      <c r="I182" s="27" t="str">
        <f>IF(発電計画!$F$32="","",ROUND((発電計画!$F$32*((E182/発電計画!$F$19)^2)/1000),3))</f>
        <v/>
      </c>
      <c r="J182" s="28">
        <f t="shared" si="21"/>
        <v>0.5</v>
      </c>
      <c r="K182" s="27">
        <f t="shared" si="18"/>
        <v>0.55000000000000004</v>
      </c>
      <c r="L182" s="27">
        <f>発電計画!$F$15-$K$29</f>
        <v>-0.55000000000000004</v>
      </c>
      <c r="M182" s="27" t="str">
        <f>IF(発電計画!$F$19="","",9.8*発電計画!$F$19*$L182)</f>
        <v/>
      </c>
      <c r="N182" s="27" t="str">
        <f>IF(発電計画!$F$20="","",9.8*発電計画!$F$20*$L182)</f>
        <v/>
      </c>
      <c r="O182" s="206" t="str">
        <f>IF(AND($E182="",発電計画!$F$19=""),"",$E182/発電計画!$F$19)</f>
        <v/>
      </c>
      <c r="P182" s="331" t="str" cm="1">
        <f t="array" ref="P182">IF($O182="","",発電計画!$F$27*_xlfn.IFS($O182&gt;=相対合成効率!$I$14,相対合成効率!$L$14,$O182&gt;=相対合成効率!$I$15,相対合成効率!$L$15,$O182&gt;=相対合成効率!$I$16,相対合成効率!$L$16,TRUE,相対合成効率!$L$17))</f>
        <v/>
      </c>
      <c r="Q182" s="224" t="str">
        <f>IF($O182="","",IF($O182&lt;=発電計画!$F$28,0,9.8*$E182*$L182*$P182))</f>
        <v/>
      </c>
      <c r="R182" s="224" t="str">
        <f t="shared" si="19"/>
        <v/>
      </c>
      <c r="S182" s="207" t="str">
        <f>IF(D182="","",(D182*B182+SUM($D183:D$393))/(D182*365))</f>
        <v/>
      </c>
      <c r="T182" s="208"/>
    </row>
    <row r="183" spans="2:20">
      <c r="B183" s="80">
        <v>155</v>
      </c>
      <c r="C183" s="189" t="str">
        <f>流量データ!$R165</f>
        <v/>
      </c>
      <c r="D183" s="189" t="str">
        <f>IF(AND($C183="",発電計画!$F$33=""),"",MAX(0,$C183-発電計画!$F$33))</f>
        <v/>
      </c>
      <c r="E183" s="189" t="str">
        <f>IF($D183="","",IF(発電計画!$F$19&gt;$D183,$D183,発電計画!$F$19))</f>
        <v/>
      </c>
      <c r="F183" s="27" t="str">
        <f>IF(発電計画!$F$30="","",ROUND((発電計画!$F$30*((E183/発電計画!$F$19)^2)/1000),3))</f>
        <v/>
      </c>
      <c r="G183" s="28">
        <f t="shared" si="20"/>
        <v>0.05</v>
      </c>
      <c r="H183" s="27" t="str">
        <f>IF(発電計画!$F$31="","",ROUND((発電計画!$F$31*((E183/発電計画!$F$19)^2)/200),3))</f>
        <v/>
      </c>
      <c r="I183" s="27" t="str">
        <f>IF(発電計画!$F$32="","",ROUND((発電計画!$F$32*((E183/発電計画!$F$19)^2)/1000),3))</f>
        <v/>
      </c>
      <c r="J183" s="28">
        <f t="shared" si="21"/>
        <v>0.5</v>
      </c>
      <c r="K183" s="27">
        <f t="shared" si="18"/>
        <v>0.55000000000000004</v>
      </c>
      <c r="L183" s="27">
        <f>発電計画!$F$15-$K$29</f>
        <v>-0.55000000000000004</v>
      </c>
      <c r="M183" s="27" t="str">
        <f>IF(発電計画!$F$19="","",9.8*発電計画!$F$19*$L183)</f>
        <v/>
      </c>
      <c r="N183" s="27" t="str">
        <f>IF(発電計画!$F$20="","",9.8*発電計画!$F$20*$L183)</f>
        <v/>
      </c>
      <c r="O183" s="206" t="str">
        <f>IF(AND($E183="",発電計画!$F$19=""),"",$E183/発電計画!$F$19)</f>
        <v/>
      </c>
      <c r="P183" s="331" t="str" cm="1">
        <f t="array" ref="P183">IF($O183="","",発電計画!$F$27*_xlfn.IFS($O183&gt;=相対合成効率!$I$14,相対合成効率!$L$14,$O183&gt;=相対合成効率!$I$15,相対合成効率!$L$15,$O183&gt;=相対合成効率!$I$16,相対合成効率!$L$16,TRUE,相対合成効率!$L$17))</f>
        <v/>
      </c>
      <c r="Q183" s="224" t="str">
        <f>IF($O183="","",IF($O183&lt;=発電計画!$F$28,0,9.8*$E183*$L183*$P183))</f>
        <v/>
      </c>
      <c r="R183" s="224" t="str">
        <f t="shared" si="19"/>
        <v/>
      </c>
      <c r="S183" s="207" t="str">
        <f>IF(D183="","",(D183*B183+SUM($D184:D$393))/(D183*365))</f>
        <v/>
      </c>
      <c r="T183" s="208"/>
    </row>
    <row r="184" spans="2:20">
      <c r="B184" s="80">
        <v>156</v>
      </c>
      <c r="C184" s="189" t="str">
        <f>流量データ!$R166</f>
        <v/>
      </c>
      <c r="D184" s="189" t="str">
        <f>IF(AND($C184="",発電計画!$F$33=""),"",MAX(0,$C184-発電計画!$F$33))</f>
        <v/>
      </c>
      <c r="E184" s="189" t="str">
        <f>IF($D184="","",IF(発電計画!$F$19&gt;$D184,$D184,発電計画!$F$19))</f>
        <v/>
      </c>
      <c r="F184" s="27" t="str">
        <f>IF(発電計画!$F$30="","",ROUND((発電計画!$F$30*((E184/発電計画!$F$19)^2)/1000),3))</f>
        <v/>
      </c>
      <c r="G184" s="28">
        <f t="shared" si="20"/>
        <v>0.05</v>
      </c>
      <c r="H184" s="27" t="str">
        <f>IF(発電計画!$F$31="","",ROUND((発電計画!$F$31*((E184/発電計画!$F$19)^2)/200),3))</f>
        <v/>
      </c>
      <c r="I184" s="27" t="str">
        <f>IF(発電計画!$F$32="","",ROUND((発電計画!$F$32*((E184/発電計画!$F$19)^2)/1000),3))</f>
        <v/>
      </c>
      <c r="J184" s="28">
        <f t="shared" si="21"/>
        <v>0.5</v>
      </c>
      <c r="K184" s="27">
        <f t="shared" si="18"/>
        <v>0.55000000000000004</v>
      </c>
      <c r="L184" s="27">
        <f>発電計画!$F$15-$K$29</f>
        <v>-0.55000000000000004</v>
      </c>
      <c r="M184" s="27" t="str">
        <f>IF(発電計画!$F$19="","",9.8*発電計画!$F$19*$L184)</f>
        <v/>
      </c>
      <c r="N184" s="27" t="str">
        <f>IF(発電計画!$F$20="","",9.8*発電計画!$F$20*$L184)</f>
        <v/>
      </c>
      <c r="O184" s="206" t="str">
        <f>IF(AND($E184="",発電計画!$F$19=""),"",$E184/発電計画!$F$19)</f>
        <v/>
      </c>
      <c r="P184" s="331" t="str" cm="1">
        <f t="array" ref="P184">IF($O184="","",発電計画!$F$27*_xlfn.IFS($O184&gt;=相対合成効率!$I$14,相対合成効率!$L$14,$O184&gt;=相対合成効率!$I$15,相対合成効率!$L$15,$O184&gt;=相対合成効率!$I$16,相対合成効率!$L$16,TRUE,相対合成効率!$L$17))</f>
        <v/>
      </c>
      <c r="Q184" s="224" t="str">
        <f>IF($O184="","",IF($O184&lt;=発電計画!$F$28,0,9.8*$E184*$L184*$P184))</f>
        <v/>
      </c>
      <c r="R184" s="224" t="str">
        <f t="shared" si="19"/>
        <v/>
      </c>
      <c r="S184" s="207" t="str">
        <f>IF(D184="","",(D184*B184+SUM($D185:D$393))/(D184*365))</f>
        <v/>
      </c>
      <c r="T184" s="208"/>
    </row>
    <row r="185" spans="2:20">
      <c r="B185" s="80">
        <v>157</v>
      </c>
      <c r="C185" s="189" t="str">
        <f>流量データ!$R167</f>
        <v/>
      </c>
      <c r="D185" s="189" t="str">
        <f>IF(AND($C185="",発電計画!$F$33=""),"",MAX(0,$C185-発電計画!$F$33))</f>
        <v/>
      </c>
      <c r="E185" s="189" t="str">
        <f>IF($D185="","",IF(発電計画!$F$19&gt;$D185,$D185,発電計画!$F$19))</f>
        <v/>
      </c>
      <c r="F185" s="27" t="str">
        <f>IF(発電計画!$F$30="","",ROUND((発電計画!$F$30*((E185/発電計画!$F$19)^2)/1000),3))</f>
        <v/>
      </c>
      <c r="G185" s="28">
        <f t="shared" si="20"/>
        <v>0.05</v>
      </c>
      <c r="H185" s="27" t="str">
        <f>IF(発電計画!$F$31="","",ROUND((発電計画!$F$31*((E185/発電計画!$F$19)^2)/200),3))</f>
        <v/>
      </c>
      <c r="I185" s="27" t="str">
        <f>IF(発電計画!$F$32="","",ROUND((発電計画!$F$32*((E185/発電計画!$F$19)^2)/1000),3))</f>
        <v/>
      </c>
      <c r="J185" s="28">
        <f t="shared" si="21"/>
        <v>0.5</v>
      </c>
      <c r="K185" s="27">
        <f t="shared" si="18"/>
        <v>0.55000000000000004</v>
      </c>
      <c r="L185" s="27">
        <f>発電計画!$F$15-$K$29</f>
        <v>-0.55000000000000004</v>
      </c>
      <c r="M185" s="27" t="str">
        <f>IF(発電計画!$F$19="","",9.8*発電計画!$F$19*$L185)</f>
        <v/>
      </c>
      <c r="N185" s="27" t="str">
        <f>IF(発電計画!$F$20="","",9.8*発電計画!$F$20*$L185)</f>
        <v/>
      </c>
      <c r="O185" s="206" t="str">
        <f>IF(AND($E185="",発電計画!$F$19=""),"",$E185/発電計画!$F$19)</f>
        <v/>
      </c>
      <c r="P185" s="331" t="str" cm="1">
        <f t="array" ref="P185">IF($O185="","",発電計画!$F$27*_xlfn.IFS($O185&gt;=相対合成効率!$I$14,相対合成効率!$L$14,$O185&gt;=相対合成効率!$I$15,相対合成効率!$L$15,$O185&gt;=相対合成効率!$I$16,相対合成効率!$L$16,TRUE,相対合成効率!$L$17))</f>
        <v/>
      </c>
      <c r="Q185" s="224" t="str">
        <f>IF($O185="","",IF($O185&lt;=発電計画!$F$28,0,9.8*$E185*$L185*$P185))</f>
        <v/>
      </c>
      <c r="R185" s="224" t="str">
        <f t="shared" si="19"/>
        <v/>
      </c>
      <c r="S185" s="207" t="str">
        <f>IF(D185="","",(D185*B185+SUM($D186:D$393))/(D185*365))</f>
        <v/>
      </c>
      <c r="T185" s="208"/>
    </row>
    <row r="186" spans="2:20">
      <c r="B186" s="80">
        <v>158</v>
      </c>
      <c r="C186" s="189" t="str">
        <f>流量データ!$R168</f>
        <v/>
      </c>
      <c r="D186" s="189" t="str">
        <f>IF(AND($C186="",発電計画!$F$33=""),"",MAX(0,$C186-発電計画!$F$33))</f>
        <v/>
      </c>
      <c r="E186" s="189" t="str">
        <f>IF($D186="","",IF(発電計画!$F$19&gt;$D186,$D186,発電計画!$F$19))</f>
        <v/>
      </c>
      <c r="F186" s="27" t="str">
        <f>IF(発電計画!$F$30="","",ROUND((発電計画!$F$30*((E186/発電計画!$F$19)^2)/1000),3))</f>
        <v/>
      </c>
      <c r="G186" s="28">
        <f t="shared" si="20"/>
        <v>0.05</v>
      </c>
      <c r="H186" s="27" t="str">
        <f>IF(発電計画!$F$31="","",ROUND((発電計画!$F$31*((E186/発電計画!$F$19)^2)/200),3))</f>
        <v/>
      </c>
      <c r="I186" s="27" t="str">
        <f>IF(発電計画!$F$32="","",ROUND((発電計画!$F$32*((E186/発電計画!$F$19)^2)/1000),3))</f>
        <v/>
      </c>
      <c r="J186" s="28">
        <f t="shared" si="21"/>
        <v>0.5</v>
      </c>
      <c r="K186" s="27">
        <f t="shared" si="18"/>
        <v>0.55000000000000004</v>
      </c>
      <c r="L186" s="27">
        <f>発電計画!$F$15-$K$29</f>
        <v>-0.55000000000000004</v>
      </c>
      <c r="M186" s="27" t="str">
        <f>IF(発電計画!$F$19="","",9.8*発電計画!$F$19*$L186)</f>
        <v/>
      </c>
      <c r="N186" s="27" t="str">
        <f>IF(発電計画!$F$20="","",9.8*発電計画!$F$20*$L186)</f>
        <v/>
      </c>
      <c r="O186" s="206" t="str">
        <f>IF(AND($E186="",発電計画!$F$19=""),"",$E186/発電計画!$F$19)</f>
        <v/>
      </c>
      <c r="P186" s="331" t="str" cm="1">
        <f t="array" ref="P186">IF($O186="","",発電計画!$F$27*_xlfn.IFS($O186&gt;=相対合成効率!$I$14,相対合成効率!$L$14,$O186&gt;=相対合成効率!$I$15,相対合成効率!$L$15,$O186&gt;=相対合成効率!$I$16,相対合成効率!$L$16,TRUE,相対合成効率!$L$17))</f>
        <v/>
      </c>
      <c r="Q186" s="224" t="str">
        <f>IF($O186="","",IF($O186&lt;=発電計画!$F$28,0,9.8*$E186*$L186*$P186))</f>
        <v/>
      </c>
      <c r="R186" s="224" t="str">
        <f t="shared" si="19"/>
        <v/>
      </c>
      <c r="S186" s="207" t="str">
        <f>IF(D186="","",(D186*B186+SUM($D187:D$393))/(D186*365))</f>
        <v/>
      </c>
      <c r="T186" s="208"/>
    </row>
    <row r="187" spans="2:20">
      <c r="B187" s="80">
        <v>159</v>
      </c>
      <c r="C187" s="189" t="str">
        <f>流量データ!$R169</f>
        <v/>
      </c>
      <c r="D187" s="189" t="str">
        <f>IF(AND($C187="",発電計画!$F$33=""),"",MAX(0,$C187-発電計画!$F$33))</f>
        <v/>
      </c>
      <c r="E187" s="189" t="str">
        <f>IF($D187="","",IF(発電計画!$F$19&gt;$D187,$D187,発電計画!$F$19))</f>
        <v/>
      </c>
      <c r="F187" s="27" t="str">
        <f>IF(発電計画!$F$30="","",ROUND((発電計画!$F$30*((E187/発電計画!$F$19)^2)/1000),3))</f>
        <v/>
      </c>
      <c r="G187" s="28">
        <f t="shared" si="20"/>
        <v>0.05</v>
      </c>
      <c r="H187" s="27" t="str">
        <f>IF(発電計画!$F$31="","",ROUND((発電計画!$F$31*((E187/発電計画!$F$19)^2)/200),3))</f>
        <v/>
      </c>
      <c r="I187" s="27" t="str">
        <f>IF(発電計画!$F$32="","",ROUND((発電計画!$F$32*((E187/発電計画!$F$19)^2)/1000),3))</f>
        <v/>
      </c>
      <c r="J187" s="28">
        <f t="shared" si="21"/>
        <v>0.5</v>
      </c>
      <c r="K187" s="27">
        <f t="shared" si="18"/>
        <v>0.55000000000000004</v>
      </c>
      <c r="L187" s="27">
        <f>発電計画!$F$15-$K$29</f>
        <v>-0.55000000000000004</v>
      </c>
      <c r="M187" s="27" t="str">
        <f>IF(発電計画!$F$19="","",9.8*発電計画!$F$19*$L187)</f>
        <v/>
      </c>
      <c r="N187" s="27" t="str">
        <f>IF(発電計画!$F$20="","",9.8*発電計画!$F$20*$L187)</f>
        <v/>
      </c>
      <c r="O187" s="206" t="str">
        <f>IF(AND($E187="",発電計画!$F$19=""),"",$E187/発電計画!$F$19)</f>
        <v/>
      </c>
      <c r="P187" s="331" t="str" cm="1">
        <f t="array" ref="P187">IF($O187="","",発電計画!$F$27*_xlfn.IFS($O187&gt;=相対合成効率!$I$14,相対合成効率!$L$14,$O187&gt;=相対合成効率!$I$15,相対合成効率!$L$15,$O187&gt;=相対合成効率!$I$16,相対合成効率!$L$16,TRUE,相対合成効率!$L$17))</f>
        <v/>
      </c>
      <c r="Q187" s="224" t="str">
        <f>IF($O187="","",IF($O187&lt;=発電計画!$F$28,0,9.8*$E187*$L187*$P187))</f>
        <v/>
      </c>
      <c r="R187" s="224" t="str">
        <f t="shared" si="19"/>
        <v/>
      </c>
      <c r="S187" s="207" t="str">
        <f>IF(D187="","",(D187*B187+SUM($D188:D$393))/(D187*365))</f>
        <v/>
      </c>
      <c r="T187" s="208"/>
    </row>
    <row r="188" spans="2:20">
      <c r="B188" s="80">
        <v>160</v>
      </c>
      <c r="C188" s="189" t="str">
        <f>流量データ!$R170</f>
        <v/>
      </c>
      <c r="D188" s="189" t="str">
        <f>IF(AND($C188="",発電計画!$F$33=""),"",MAX(0,$C188-発電計画!$F$33))</f>
        <v/>
      </c>
      <c r="E188" s="189" t="str">
        <f>IF($D188="","",IF(発電計画!$F$19&gt;$D188,$D188,発電計画!$F$19))</f>
        <v/>
      </c>
      <c r="F188" s="27" t="str">
        <f>IF(発電計画!$F$30="","",ROUND((発電計画!$F$30*((E188/発電計画!$F$19)^2)/1000),3))</f>
        <v/>
      </c>
      <c r="G188" s="28">
        <f t="shared" si="20"/>
        <v>0.05</v>
      </c>
      <c r="H188" s="27" t="str">
        <f>IF(発電計画!$F$31="","",ROUND((発電計画!$F$31*((E188/発電計画!$F$19)^2)/200),3))</f>
        <v/>
      </c>
      <c r="I188" s="27" t="str">
        <f>IF(発電計画!$F$32="","",ROUND((発電計画!$F$32*((E188/発電計画!$F$19)^2)/1000),3))</f>
        <v/>
      </c>
      <c r="J188" s="28">
        <f t="shared" si="21"/>
        <v>0.5</v>
      </c>
      <c r="K188" s="27">
        <f t="shared" si="18"/>
        <v>0.55000000000000004</v>
      </c>
      <c r="L188" s="27">
        <f>発電計画!$F$15-$K$29</f>
        <v>-0.55000000000000004</v>
      </c>
      <c r="M188" s="27" t="str">
        <f>IF(発電計画!$F$19="","",9.8*発電計画!$F$19*$L188)</f>
        <v/>
      </c>
      <c r="N188" s="27" t="str">
        <f>IF(発電計画!$F$20="","",9.8*発電計画!$F$20*$L188)</f>
        <v/>
      </c>
      <c r="O188" s="206" t="str">
        <f>IF(AND($E188="",発電計画!$F$19=""),"",$E188/発電計画!$F$19)</f>
        <v/>
      </c>
      <c r="P188" s="331" t="str" cm="1">
        <f t="array" ref="P188">IF($O188="","",発電計画!$F$27*_xlfn.IFS($O188&gt;=相対合成効率!$I$14,相対合成効率!$L$14,$O188&gt;=相対合成効率!$I$15,相対合成効率!$L$15,$O188&gt;=相対合成効率!$I$16,相対合成効率!$L$16,TRUE,相対合成効率!$L$17))</f>
        <v/>
      </c>
      <c r="Q188" s="224" t="str">
        <f>IF($O188="","",IF($O188&lt;=発電計画!$F$28,0,9.8*$E188*$L188*$P188))</f>
        <v/>
      </c>
      <c r="R188" s="224" t="str">
        <f t="shared" si="19"/>
        <v/>
      </c>
      <c r="S188" s="207" t="str">
        <f>IF(D188="","",(D188*B188+SUM($D189:D$393))/(D188*365))</f>
        <v/>
      </c>
      <c r="T188" s="208"/>
    </row>
    <row r="189" spans="2:20">
      <c r="B189" s="80">
        <v>161</v>
      </c>
      <c r="C189" s="189" t="str">
        <f>流量データ!$R171</f>
        <v/>
      </c>
      <c r="D189" s="189" t="str">
        <f>IF(AND($C189="",発電計画!$F$33=""),"",MAX(0,$C189-発電計画!$F$33))</f>
        <v/>
      </c>
      <c r="E189" s="189" t="str">
        <f>IF($D189="","",IF(発電計画!$F$19&gt;$D189,$D189,発電計画!$F$19))</f>
        <v/>
      </c>
      <c r="F189" s="27" t="str">
        <f>IF(発電計画!$F$30="","",ROUND((発電計画!$F$30*((E189/発電計画!$F$19)^2)/1000),3))</f>
        <v/>
      </c>
      <c r="G189" s="28">
        <f t="shared" si="20"/>
        <v>0.05</v>
      </c>
      <c r="H189" s="27" t="str">
        <f>IF(発電計画!$F$31="","",ROUND((発電計画!$F$31*((E189/発電計画!$F$19)^2)/200),3))</f>
        <v/>
      </c>
      <c r="I189" s="27" t="str">
        <f>IF(発電計画!$F$32="","",ROUND((発電計画!$F$32*((E189/発電計画!$F$19)^2)/1000),3))</f>
        <v/>
      </c>
      <c r="J189" s="28">
        <f t="shared" si="21"/>
        <v>0.5</v>
      </c>
      <c r="K189" s="27">
        <f t="shared" si="18"/>
        <v>0.55000000000000004</v>
      </c>
      <c r="L189" s="27">
        <f>発電計画!$F$15-$K$29</f>
        <v>-0.55000000000000004</v>
      </c>
      <c r="M189" s="27" t="str">
        <f>IF(発電計画!$F$19="","",9.8*発電計画!$F$19*$L189)</f>
        <v/>
      </c>
      <c r="N189" s="27" t="str">
        <f>IF(発電計画!$F$20="","",9.8*発電計画!$F$20*$L189)</f>
        <v/>
      </c>
      <c r="O189" s="206" t="str">
        <f>IF(AND($E189="",発電計画!$F$19=""),"",$E189/発電計画!$F$19)</f>
        <v/>
      </c>
      <c r="P189" s="331" t="str" cm="1">
        <f t="array" ref="P189">IF($O189="","",発電計画!$F$27*_xlfn.IFS($O189&gt;=相対合成効率!$I$14,相対合成効率!$L$14,$O189&gt;=相対合成効率!$I$15,相対合成効率!$L$15,$O189&gt;=相対合成効率!$I$16,相対合成効率!$L$16,TRUE,相対合成効率!$L$17))</f>
        <v/>
      </c>
      <c r="Q189" s="224" t="str">
        <f>IF($O189="","",IF($O189&lt;=発電計画!$F$28,0,9.8*$E189*$L189*$P189))</f>
        <v/>
      </c>
      <c r="R189" s="224" t="str">
        <f t="shared" si="19"/>
        <v/>
      </c>
      <c r="S189" s="207" t="str">
        <f>IF(D189="","",(D189*B189+SUM($D190:D$393))/(D189*365))</f>
        <v/>
      </c>
      <c r="T189" s="208"/>
    </row>
    <row r="190" spans="2:20">
      <c r="B190" s="80">
        <v>162</v>
      </c>
      <c r="C190" s="189" t="str">
        <f>流量データ!$R172</f>
        <v/>
      </c>
      <c r="D190" s="189" t="str">
        <f>IF(AND($C190="",発電計画!$F$33=""),"",MAX(0,$C190-発電計画!$F$33))</f>
        <v/>
      </c>
      <c r="E190" s="189" t="str">
        <f>IF($D190="","",IF(発電計画!$F$19&gt;$D190,$D190,発電計画!$F$19))</f>
        <v/>
      </c>
      <c r="F190" s="27" t="str">
        <f>IF(発電計画!$F$30="","",ROUND((発電計画!$F$30*((E190/発電計画!$F$19)^2)/1000),3))</f>
        <v/>
      </c>
      <c r="G190" s="28">
        <f t="shared" si="20"/>
        <v>0.05</v>
      </c>
      <c r="H190" s="27" t="str">
        <f>IF(発電計画!$F$31="","",ROUND((発電計画!$F$31*((E190/発電計画!$F$19)^2)/200),3))</f>
        <v/>
      </c>
      <c r="I190" s="27" t="str">
        <f>IF(発電計画!$F$32="","",ROUND((発電計画!$F$32*((E190/発電計画!$F$19)^2)/1000),3))</f>
        <v/>
      </c>
      <c r="J190" s="28">
        <f t="shared" si="21"/>
        <v>0.5</v>
      </c>
      <c r="K190" s="27">
        <f t="shared" si="18"/>
        <v>0.55000000000000004</v>
      </c>
      <c r="L190" s="27">
        <f>発電計画!$F$15-$K$29</f>
        <v>-0.55000000000000004</v>
      </c>
      <c r="M190" s="27" t="str">
        <f>IF(発電計画!$F$19="","",9.8*発電計画!$F$19*$L190)</f>
        <v/>
      </c>
      <c r="N190" s="27" t="str">
        <f>IF(発電計画!$F$20="","",9.8*発電計画!$F$20*$L190)</f>
        <v/>
      </c>
      <c r="O190" s="206" t="str">
        <f>IF(AND($E190="",発電計画!$F$19=""),"",$E190/発電計画!$F$19)</f>
        <v/>
      </c>
      <c r="P190" s="331" t="str" cm="1">
        <f t="array" ref="P190">IF($O190="","",発電計画!$F$27*_xlfn.IFS($O190&gt;=相対合成効率!$I$14,相対合成効率!$L$14,$O190&gt;=相対合成効率!$I$15,相対合成効率!$L$15,$O190&gt;=相対合成効率!$I$16,相対合成効率!$L$16,TRUE,相対合成効率!$L$17))</f>
        <v/>
      </c>
      <c r="Q190" s="224" t="str">
        <f>IF($O190="","",IF($O190&lt;=発電計画!$F$28,0,9.8*$E190*$L190*$P190))</f>
        <v/>
      </c>
      <c r="R190" s="224" t="str">
        <f t="shared" si="19"/>
        <v/>
      </c>
      <c r="S190" s="207" t="str">
        <f>IF(D190="","",(D190*B190+SUM($D191:D$393))/(D190*365))</f>
        <v/>
      </c>
      <c r="T190" s="208"/>
    </row>
    <row r="191" spans="2:20">
      <c r="B191" s="80">
        <v>163</v>
      </c>
      <c r="C191" s="189" t="str">
        <f>流量データ!$R173</f>
        <v/>
      </c>
      <c r="D191" s="189" t="str">
        <f>IF(AND($C191="",発電計画!$F$33=""),"",MAX(0,$C191-発電計画!$F$33))</f>
        <v/>
      </c>
      <c r="E191" s="189" t="str">
        <f>IF($D191="","",IF(発電計画!$F$19&gt;$D191,$D191,発電計画!$F$19))</f>
        <v/>
      </c>
      <c r="F191" s="27" t="str">
        <f>IF(発電計画!$F$30="","",ROUND((発電計画!$F$30*((E191/発電計画!$F$19)^2)/1000),3))</f>
        <v/>
      </c>
      <c r="G191" s="28">
        <f t="shared" si="20"/>
        <v>0.05</v>
      </c>
      <c r="H191" s="27" t="str">
        <f>IF(発電計画!$F$31="","",ROUND((発電計画!$F$31*((E191/発電計画!$F$19)^2)/200),3))</f>
        <v/>
      </c>
      <c r="I191" s="27" t="str">
        <f>IF(発電計画!$F$32="","",ROUND((発電計画!$F$32*((E191/発電計画!$F$19)^2)/1000),3))</f>
        <v/>
      </c>
      <c r="J191" s="28">
        <f t="shared" si="21"/>
        <v>0.5</v>
      </c>
      <c r="K191" s="27">
        <f t="shared" si="18"/>
        <v>0.55000000000000004</v>
      </c>
      <c r="L191" s="27">
        <f>発電計画!$F$15-$K$29</f>
        <v>-0.55000000000000004</v>
      </c>
      <c r="M191" s="27" t="str">
        <f>IF(発電計画!$F$19="","",9.8*発電計画!$F$19*$L191)</f>
        <v/>
      </c>
      <c r="N191" s="27" t="str">
        <f>IF(発電計画!$F$20="","",9.8*発電計画!$F$20*$L191)</f>
        <v/>
      </c>
      <c r="O191" s="206" t="str">
        <f>IF(AND($E191="",発電計画!$F$19=""),"",$E191/発電計画!$F$19)</f>
        <v/>
      </c>
      <c r="P191" s="331" t="str" cm="1">
        <f t="array" ref="P191">IF($O191="","",発電計画!$F$27*_xlfn.IFS($O191&gt;=相対合成効率!$I$14,相対合成効率!$L$14,$O191&gt;=相対合成効率!$I$15,相対合成効率!$L$15,$O191&gt;=相対合成効率!$I$16,相対合成効率!$L$16,TRUE,相対合成効率!$L$17))</f>
        <v/>
      </c>
      <c r="Q191" s="224" t="str">
        <f>IF($O191="","",IF($O191&lt;=発電計画!$F$28,0,9.8*$E191*$L191*$P191))</f>
        <v/>
      </c>
      <c r="R191" s="224" t="str">
        <f t="shared" si="19"/>
        <v/>
      </c>
      <c r="S191" s="207" t="str">
        <f>IF(D191="","",(D191*B191+SUM($D192:D$393))/(D191*365))</f>
        <v/>
      </c>
      <c r="T191" s="208"/>
    </row>
    <row r="192" spans="2:20">
      <c r="B192" s="80">
        <v>164</v>
      </c>
      <c r="C192" s="189" t="str">
        <f>流量データ!$R174</f>
        <v/>
      </c>
      <c r="D192" s="189" t="str">
        <f>IF(AND($C192="",発電計画!$F$33=""),"",MAX(0,$C192-発電計画!$F$33))</f>
        <v/>
      </c>
      <c r="E192" s="189" t="str">
        <f>IF($D192="","",IF(発電計画!$F$19&gt;$D192,$D192,発電計画!$F$19))</f>
        <v/>
      </c>
      <c r="F192" s="27" t="str">
        <f>IF(発電計画!$F$30="","",ROUND((発電計画!$F$30*((E192/発電計画!$F$19)^2)/1000),3))</f>
        <v/>
      </c>
      <c r="G192" s="28">
        <f t="shared" si="20"/>
        <v>0.05</v>
      </c>
      <c r="H192" s="27" t="str">
        <f>IF(発電計画!$F$31="","",ROUND((発電計画!$F$31*((E192/発電計画!$F$19)^2)/200),3))</f>
        <v/>
      </c>
      <c r="I192" s="27" t="str">
        <f>IF(発電計画!$F$32="","",ROUND((発電計画!$F$32*((E192/発電計画!$F$19)^2)/1000),3))</f>
        <v/>
      </c>
      <c r="J192" s="28">
        <f t="shared" si="21"/>
        <v>0.5</v>
      </c>
      <c r="K192" s="27">
        <f t="shared" si="18"/>
        <v>0.55000000000000004</v>
      </c>
      <c r="L192" s="27">
        <f>発電計画!$F$15-$K$29</f>
        <v>-0.55000000000000004</v>
      </c>
      <c r="M192" s="27" t="str">
        <f>IF(発電計画!$F$19="","",9.8*発電計画!$F$19*$L192)</f>
        <v/>
      </c>
      <c r="N192" s="27" t="str">
        <f>IF(発電計画!$F$20="","",9.8*発電計画!$F$20*$L192)</f>
        <v/>
      </c>
      <c r="O192" s="206" t="str">
        <f>IF(AND($E192="",発電計画!$F$19=""),"",$E192/発電計画!$F$19)</f>
        <v/>
      </c>
      <c r="P192" s="331" t="str" cm="1">
        <f t="array" ref="P192">IF($O192="","",発電計画!$F$27*_xlfn.IFS($O192&gt;=相対合成効率!$I$14,相対合成効率!$L$14,$O192&gt;=相対合成効率!$I$15,相対合成効率!$L$15,$O192&gt;=相対合成効率!$I$16,相対合成効率!$L$16,TRUE,相対合成効率!$L$17))</f>
        <v/>
      </c>
      <c r="Q192" s="224" t="str">
        <f>IF($O192="","",IF($O192&lt;=発電計画!$F$28,0,9.8*$E192*$L192*$P192))</f>
        <v/>
      </c>
      <c r="R192" s="224" t="str">
        <f t="shared" si="19"/>
        <v/>
      </c>
      <c r="S192" s="207" t="str">
        <f>IF(D192="","",(D192*B192+SUM($D193:D$393))/(D192*365))</f>
        <v/>
      </c>
      <c r="T192" s="208"/>
    </row>
    <row r="193" spans="2:20">
      <c r="B193" s="80">
        <v>165</v>
      </c>
      <c r="C193" s="189" t="str">
        <f>流量データ!$R175</f>
        <v/>
      </c>
      <c r="D193" s="189" t="str">
        <f>IF(AND($C193="",発電計画!$F$33=""),"",MAX(0,$C193-発電計画!$F$33))</f>
        <v/>
      </c>
      <c r="E193" s="189" t="str">
        <f>IF($D193="","",IF(発電計画!$F$19&gt;$D193,$D193,発電計画!$F$19))</f>
        <v/>
      </c>
      <c r="F193" s="27" t="str">
        <f>IF(発電計画!$F$30="","",ROUND((発電計画!$F$30*((E193/発電計画!$F$19)^2)/1000),3))</f>
        <v/>
      </c>
      <c r="G193" s="28">
        <f t="shared" si="20"/>
        <v>0.05</v>
      </c>
      <c r="H193" s="27" t="str">
        <f>IF(発電計画!$F$31="","",ROUND((発電計画!$F$31*((E193/発電計画!$F$19)^2)/200),3))</f>
        <v/>
      </c>
      <c r="I193" s="27" t="str">
        <f>IF(発電計画!$F$32="","",ROUND((発電計画!$F$32*((E193/発電計画!$F$19)^2)/1000),3))</f>
        <v/>
      </c>
      <c r="J193" s="28">
        <f t="shared" si="21"/>
        <v>0.5</v>
      </c>
      <c r="K193" s="27">
        <f t="shared" si="18"/>
        <v>0.55000000000000004</v>
      </c>
      <c r="L193" s="27">
        <f>発電計画!$F$15-$K$29</f>
        <v>-0.55000000000000004</v>
      </c>
      <c r="M193" s="27" t="str">
        <f>IF(発電計画!$F$19="","",9.8*発電計画!$F$19*$L193)</f>
        <v/>
      </c>
      <c r="N193" s="27" t="str">
        <f>IF(発電計画!$F$20="","",9.8*発電計画!$F$20*$L193)</f>
        <v/>
      </c>
      <c r="O193" s="206" t="str">
        <f>IF(AND($E193="",発電計画!$F$19=""),"",$E193/発電計画!$F$19)</f>
        <v/>
      </c>
      <c r="P193" s="331" t="str" cm="1">
        <f t="array" ref="P193">IF($O193="","",発電計画!$F$27*_xlfn.IFS($O193&gt;=相対合成効率!$I$14,相対合成効率!$L$14,$O193&gt;=相対合成効率!$I$15,相対合成効率!$L$15,$O193&gt;=相対合成効率!$I$16,相対合成効率!$L$16,TRUE,相対合成効率!$L$17))</f>
        <v/>
      </c>
      <c r="Q193" s="224" t="str">
        <f>IF($O193="","",IF($O193&lt;=発電計画!$F$28,0,9.8*$E193*$L193*$P193))</f>
        <v/>
      </c>
      <c r="R193" s="224" t="str">
        <f t="shared" si="19"/>
        <v/>
      </c>
      <c r="S193" s="207" t="str">
        <f>IF(D193="","",(D193*B193+SUM($D194:D$393))/(D193*365))</f>
        <v/>
      </c>
      <c r="T193" s="208"/>
    </row>
    <row r="194" spans="2:20">
      <c r="B194" s="80">
        <v>166</v>
      </c>
      <c r="C194" s="189" t="str">
        <f>流量データ!$R176</f>
        <v/>
      </c>
      <c r="D194" s="189" t="str">
        <f>IF(AND($C194="",発電計画!$F$33=""),"",MAX(0,$C194-発電計画!$F$33))</f>
        <v/>
      </c>
      <c r="E194" s="189" t="str">
        <f>IF($D194="","",IF(発電計画!$F$19&gt;$D194,$D194,発電計画!$F$19))</f>
        <v/>
      </c>
      <c r="F194" s="27" t="str">
        <f>IF(発電計画!$F$30="","",ROUND((発電計画!$F$30*((E194/発電計画!$F$19)^2)/1000),3))</f>
        <v/>
      </c>
      <c r="G194" s="28">
        <f t="shared" si="20"/>
        <v>0.05</v>
      </c>
      <c r="H194" s="27" t="str">
        <f>IF(発電計画!$F$31="","",ROUND((発電計画!$F$31*((E194/発電計画!$F$19)^2)/200),3))</f>
        <v/>
      </c>
      <c r="I194" s="27" t="str">
        <f>IF(発電計画!$F$32="","",ROUND((発電計画!$F$32*((E194/発電計画!$F$19)^2)/1000),3))</f>
        <v/>
      </c>
      <c r="J194" s="28">
        <f t="shared" si="21"/>
        <v>0.5</v>
      </c>
      <c r="K194" s="27">
        <f t="shared" si="18"/>
        <v>0.55000000000000004</v>
      </c>
      <c r="L194" s="27">
        <f>発電計画!$F$15-$K$29</f>
        <v>-0.55000000000000004</v>
      </c>
      <c r="M194" s="27" t="str">
        <f>IF(発電計画!$F$19="","",9.8*発電計画!$F$19*$L194)</f>
        <v/>
      </c>
      <c r="N194" s="27" t="str">
        <f>IF(発電計画!$F$20="","",9.8*発電計画!$F$20*$L194)</f>
        <v/>
      </c>
      <c r="O194" s="206" t="str">
        <f>IF(AND($E194="",発電計画!$F$19=""),"",$E194/発電計画!$F$19)</f>
        <v/>
      </c>
      <c r="P194" s="331" t="str" cm="1">
        <f t="array" ref="P194">IF($O194="","",発電計画!$F$27*_xlfn.IFS($O194&gt;=相対合成効率!$I$14,相対合成効率!$L$14,$O194&gt;=相対合成効率!$I$15,相対合成効率!$L$15,$O194&gt;=相対合成効率!$I$16,相対合成効率!$L$16,TRUE,相対合成効率!$L$17))</f>
        <v/>
      </c>
      <c r="Q194" s="224" t="str">
        <f>IF($O194="","",IF($O194&lt;=発電計画!$F$28,0,9.8*$E194*$L194*$P194))</f>
        <v/>
      </c>
      <c r="R194" s="224" t="str">
        <f t="shared" si="19"/>
        <v/>
      </c>
      <c r="S194" s="207" t="str">
        <f>IF(D194="","",(D194*B194+SUM($D195:D$393))/(D194*365))</f>
        <v/>
      </c>
      <c r="T194" s="208"/>
    </row>
    <row r="195" spans="2:20">
      <c r="B195" s="80">
        <v>167</v>
      </c>
      <c r="C195" s="189" t="str">
        <f>流量データ!$R177</f>
        <v/>
      </c>
      <c r="D195" s="189" t="str">
        <f>IF(AND($C195="",発電計画!$F$33=""),"",MAX(0,$C195-発電計画!$F$33))</f>
        <v/>
      </c>
      <c r="E195" s="189" t="str">
        <f>IF($D195="","",IF(発電計画!$F$19&gt;$D195,$D195,発電計画!$F$19))</f>
        <v/>
      </c>
      <c r="F195" s="27" t="str">
        <f>IF(発電計画!$F$30="","",ROUND((発電計画!$F$30*((E195/発電計画!$F$19)^2)/1000),3))</f>
        <v/>
      </c>
      <c r="G195" s="28">
        <f t="shared" si="20"/>
        <v>0.05</v>
      </c>
      <c r="H195" s="27" t="str">
        <f>IF(発電計画!$F$31="","",ROUND((発電計画!$F$31*((E195/発電計画!$F$19)^2)/200),3))</f>
        <v/>
      </c>
      <c r="I195" s="27" t="str">
        <f>IF(発電計画!$F$32="","",ROUND((発電計画!$F$32*((E195/発電計画!$F$19)^2)/1000),3))</f>
        <v/>
      </c>
      <c r="J195" s="28">
        <f t="shared" si="21"/>
        <v>0.5</v>
      </c>
      <c r="K195" s="27">
        <f t="shared" si="18"/>
        <v>0.55000000000000004</v>
      </c>
      <c r="L195" s="27">
        <f>発電計画!$F$15-$K$29</f>
        <v>-0.55000000000000004</v>
      </c>
      <c r="M195" s="27" t="str">
        <f>IF(発電計画!$F$19="","",9.8*発電計画!$F$19*$L195)</f>
        <v/>
      </c>
      <c r="N195" s="27" t="str">
        <f>IF(発電計画!$F$20="","",9.8*発電計画!$F$20*$L195)</f>
        <v/>
      </c>
      <c r="O195" s="206" t="str">
        <f>IF(AND($E195="",発電計画!$F$19=""),"",$E195/発電計画!$F$19)</f>
        <v/>
      </c>
      <c r="P195" s="331" t="str" cm="1">
        <f t="array" ref="P195">IF($O195="","",発電計画!$F$27*_xlfn.IFS($O195&gt;=相対合成効率!$I$14,相対合成効率!$L$14,$O195&gt;=相対合成効率!$I$15,相対合成効率!$L$15,$O195&gt;=相対合成効率!$I$16,相対合成効率!$L$16,TRUE,相対合成効率!$L$17))</f>
        <v/>
      </c>
      <c r="Q195" s="224" t="str">
        <f>IF($O195="","",IF($O195&lt;=発電計画!$F$28,0,9.8*$E195*$L195*$P195))</f>
        <v/>
      </c>
      <c r="R195" s="224" t="str">
        <f t="shared" si="19"/>
        <v/>
      </c>
      <c r="S195" s="207" t="str">
        <f>IF(D195="","",(D195*B195+SUM($D196:D$393))/(D195*365))</f>
        <v/>
      </c>
      <c r="T195" s="208"/>
    </row>
    <row r="196" spans="2:20">
      <c r="B196" s="80">
        <v>168</v>
      </c>
      <c r="C196" s="189" t="str">
        <f>流量データ!$R178</f>
        <v/>
      </c>
      <c r="D196" s="189" t="str">
        <f>IF(AND($C196="",発電計画!$F$33=""),"",MAX(0,$C196-発電計画!$F$33))</f>
        <v/>
      </c>
      <c r="E196" s="189" t="str">
        <f>IF($D196="","",IF(発電計画!$F$19&gt;$D196,$D196,発電計画!$F$19))</f>
        <v/>
      </c>
      <c r="F196" s="27" t="str">
        <f>IF(発電計画!$F$30="","",ROUND((発電計画!$F$30*((E196/発電計画!$F$19)^2)/1000),3))</f>
        <v/>
      </c>
      <c r="G196" s="28">
        <f t="shared" si="20"/>
        <v>0.05</v>
      </c>
      <c r="H196" s="27" t="str">
        <f>IF(発電計画!$F$31="","",ROUND((発電計画!$F$31*((E196/発電計画!$F$19)^2)/200),3))</f>
        <v/>
      </c>
      <c r="I196" s="27" t="str">
        <f>IF(発電計画!$F$32="","",ROUND((発電計画!$F$32*((E196/発電計画!$F$19)^2)/1000),3))</f>
        <v/>
      </c>
      <c r="J196" s="28">
        <f t="shared" si="21"/>
        <v>0.5</v>
      </c>
      <c r="K196" s="27">
        <f t="shared" si="18"/>
        <v>0.55000000000000004</v>
      </c>
      <c r="L196" s="27">
        <f>発電計画!$F$15-$K$29</f>
        <v>-0.55000000000000004</v>
      </c>
      <c r="M196" s="27" t="str">
        <f>IF(発電計画!$F$19="","",9.8*発電計画!$F$19*$L196)</f>
        <v/>
      </c>
      <c r="N196" s="27" t="str">
        <f>IF(発電計画!$F$20="","",9.8*発電計画!$F$20*$L196)</f>
        <v/>
      </c>
      <c r="O196" s="206" t="str">
        <f>IF(AND($E196="",発電計画!$F$19=""),"",$E196/発電計画!$F$19)</f>
        <v/>
      </c>
      <c r="P196" s="331" t="str" cm="1">
        <f t="array" ref="P196">IF($O196="","",発電計画!$F$27*_xlfn.IFS($O196&gt;=相対合成効率!$I$14,相対合成効率!$L$14,$O196&gt;=相対合成効率!$I$15,相対合成効率!$L$15,$O196&gt;=相対合成効率!$I$16,相対合成効率!$L$16,TRUE,相対合成効率!$L$17))</f>
        <v/>
      </c>
      <c r="Q196" s="224" t="str">
        <f>IF($O196="","",IF($O196&lt;=発電計画!$F$28,0,9.8*$E196*$L196*$P196))</f>
        <v/>
      </c>
      <c r="R196" s="224" t="str">
        <f t="shared" si="19"/>
        <v/>
      </c>
      <c r="S196" s="207" t="str">
        <f>IF(D196="","",(D196*B196+SUM($D197:D$393))/(D196*365))</f>
        <v/>
      </c>
      <c r="T196" s="208"/>
    </row>
    <row r="197" spans="2:20">
      <c r="B197" s="80">
        <v>169</v>
      </c>
      <c r="C197" s="189" t="str">
        <f>流量データ!$R179</f>
        <v/>
      </c>
      <c r="D197" s="189" t="str">
        <f>IF(AND($C197="",発電計画!$F$33=""),"",MAX(0,$C197-発電計画!$F$33))</f>
        <v/>
      </c>
      <c r="E197" s="189" t="str">
        <f>IF($D197="","",IF(発電計画!$F$19&gt;$D197,$D197,発電計画!$F$19))</f>
        <v/>
      </c>
      <c r="F197" s="27" t="str">
        <f>IF(発電計画!$F$30="","",ROUND((発電計画!$F$30*((E197/発電計画!$F$19)^2)/1000),3))</f>
        <v/>
      </c>
      <c r="G197" s="28">
        <f t="shared" si="20"/>
        <v>0.05</v>
      </c>
      <c r="H197" s="27" t="str">
        <f>IF(発電計画!$F$31="","",ROUND((発電計画!$F$31*((E197/発電計画!$F$19)^2)/200),3))</f>
        <v/>
      </c>
      <c r="I197" s="27" t="str">
        <f>IF(発電計画!$F$32="","",ROUND((発電計画!$F$32*((E197/発電計画!$F$19)^2)/1000),3))</f>
        <v/>
      </c>
      <c r="J197" s="28">
        <f t="shared" si="21"/>
        <v>0.5</v>
      </c>
      <c r="K197" s="27">
        <f t="shared" si="18"/>
        <v>0.55000000000000004</v>
      </c>
      <c r="L197" s="27">
        <f>発電計画!$F$15-$K$29</f>
        <v>-0.55000000000000004</v>
      </c>
      <c r="M197" s="27" t="str">
        <f>IF(発電計画!$F$19="","",9.8*発電計画!$F$19*$L197)</f>
        <v/>
      </c>
      <c r="N197" s="27" t="str">
        <f>IF(発電計画!$F$20="","",9.8*発電計画!$F$20*$L197)</f>
        <v/>
      </c>
      <c r="O197" s="206" t="str">
        <f>IF(AND($E197="",発電計画!$F$19=""),"",$E197/発電計画!$F$19)</f>
        <v/>
      </c>
      <c r="P197" s="331" t="str" cm="1">
        <f t="array" ref="P197">IF($O197="","",発電計画!$F$27*_xlfn.IFS($O197&gt;=相対合成効率!$I$14,相対合成効率!$L$14,$O197&gt;=相対合成効率!$I$15,相対合成効率!$L$15,$O197&gt;=相対合成効率!$I$16,相対合成効率!$L$16,TRUE,相対合成効率!$L$17))</f>
        <v/>
      </c>
      <c r="Q197" s="224" t="str">
        <f>IF($O197="","",IF($O197&lt;=発電計画!$F$28,0,9.8*$E197*$L197*$P197))</f>
        <v/>
      </c>
      <c r="R197" s="224" t="str">
        <f t="shared" si="19"/>
        <v/>
      </c>
      <c r="S197" s="207" t="str">
        <f>IF(D197="","",(D197*B197+SUM($D198:D$393))/(D197*365))</f>
        <v/>
      </c>
      <c r="T197" s="208"/>
    </row>
    <row r="198" spans="2:20">
      <c r="B198" s="80">
        <v>170</v>
      </c>
      <c r="C198" s="189" t="str">
        <f>流量データ!$R180</f>
        <v/>
      </c>
      <c r="D198" s="189" t="str">
        <f>IF(AND($C198="",発電計画!$F$33=""),"",MAX(0,$C198-発電計画!$F$33))</f>
        <v/>
      </c>
      <c r="E198" s="189" t="str">
        <f>IF($D198="","",IF(発電計画!$F$19&gt;$D198,$D198,発電計画!$F$19))</f>
        <v/>
      </c>
      <c r="F198" s="27" t="str">
        <f>IF(発電計画!$F$30="","",ROUND((発電計画!$F$30*((E198/発電計画!$F$19)^2)/1000),3))</f>
        <v/>
      </c>
      <c r="G198" s="28">
        <f t="shared" si="20"/>
        <v>0.05</v>
      </c>
      <c r="H198" s="27" t="str">
        <f>IF(発電計画!$F$31="","",ROUND((発電計画!$F$31*((E198/発電計画!$F$19)^2)/200),3))</f>
        <v/>
      </c>
      <c r="I198" s="27" t="str">
        <f>IF(発電計画!$F$32="","",ROUND((発電計画!$F$32*((E198/発電計画!$F$19)^2)/1000),3))</f>
        <v/>
      </c>
      <c r="J198" s="28">
        <f t="shared" si="21"/>
        <v>0.5</v>
      </c>
      <c r="K198" s="27">
        <f t="shared" si="18"/>
        <v>0.55000000000000004</v>
      </c>
      <c r="L198" s="27">
        <f>発電計画!$F$15-$K$29</f>
        <v>-0.55000000000000004</v>
      </c>
      <c r="M198" s="27" t="str">
        <f>IF(発電計画!$F$19="","",9.8*発電計画!$F$19*$L198)</f>
        <v/>
      </c>
      <c r="N198" s="27" t="str">
        <f>IF(発電計画!$F$20="","",9.8*発電計画!$F$20*$L198)</f>
        <v/>
      </c>
      <c r="O198" s="206" t="str">
        <f>IF(AND($E198="",発電計画!$F$19=""),"",$E198/発電計画!$F$19)</f>
        <v/>
      </c>
      <c r="P198" s="331" t="str" cm="1">
        <f t="array" ref="P198">IF($O198="","",発電計画!$F$27*_xlfn.IFS($O198&gt;=相対合成効率!$I$14,相対合成効率!$L$14,$O198&gt;=相対合成効率!$I$15,相対合成効率!$L$15,$O198&gt;=相対合成効率!$I$16,相対合成効率!$L$16,TRUE,相対合成効率!$L$17))</f>
        <v/>
      </c>
      <c r="Q198" s="224" t="str">
        <f>IF($O198="","",IF($O198&lt;=発電計画!$F$28,0,9.8*$E198*$L198*$P198))</f>
        <v/>
      </c>
      <c r="R198" s="224" t="str">
        <f t="shared" si="19"/>
        <v/>
      </c>
      <c r="S198" s="207" t="str">
        <f>IF(D198="","",(D198*B198+SUM($D199:D$393))/(D198*365))</f>
        <v/>
      </c>
      <c r="T198" s="208"/>
    </row>
    <row r="199" spans="2:20">
      <c r="B199" s="80">
        <v>171</v>
      </c>
      <c r="C199" s="189" t="str">
        <f>流量データ!$R181</f>
        <v/>
      </c>
      <c r="D199" s="189" t="str">
        <f>IF(AND($C199="",発電計画!$F$33=""),"",MAX(0,$C199-発電計画!$F$33))</f>
        <v/>
      </c>
      <c r="E199" s="189" t="str">
        <f>IF($D199="","",IF(発電計画!$F$19&gt;$D199,$D199,発電計画!$F$19))</f>
        <v/>
      </c>
      <c r="F199" s="27" t="str">
        <f>IF(発電計画!$F$30="","",ROUND((発電計画!$F$30*((E199/発電計画!$F$19)^2)/1000),3))</f>
        <v/>
      </c>
      <c r="G199" s="28">
        <f t="shared" si="20"/>
        <v>0.05</v>
      </c>
      <c r="H199" s="27" t="str">
        <f>IF(発電計画!$F$31="","",ROUND((発電計画!$F$31*((E199/発電計画!$F$19)^2)/200),3))</f>
        <v/>
      </c>
      <c r="I199" s="27" t="str">
        <f>IF(発電計画!$F$32="","",ROUND((発電計画!$F$32*((E199/発電計画!$F$19)^2)/1000),3))</f>
        <v/>
      </c>
      <c r="J199" s="28">
        <f t="shared" si="21"/>
        <v>0.5</v>
      </c>
      <c r="K199" s="27">
        <f t="shared" si="18"/>
        <v>0.55000000000000004</v>
      </c>
      <c r="L199" s="27">
        <f>発電計画!$F$15-$K$29</f>
        <v>-0.55000000000000004</v>
      </c>
      <c r="M199" s="27" t="str">
        <f>IF(発電計画!$F$19="","",9.8*発電計画!$F$19*$L199)</f>
        <v/>
      </c>
      <c r="N199" s="27" t="str">
        <f>IF(発電計画!$F$20="","",9.8*発電計画!$F$20*$L199)</f>
        <v/>
      </c>
      <c r="O199" s="206" t="str">
        <f>IF(AND($E199="",発電計画!$F$19=""),"",$E199/発電計画!$F$19)</f>
        <v/>
      </c>
      <c r="P199" s="331" t="str" cm="1">
        <f t="array" ref="P199">IF($O199="","",発電計画!$F$27*_xlfn.IFS($O199&gt;=相対合成効率!$I$14,相対合成効率!$L$14,$O199&gt;=相対合成効率!$I$15,相対合成効率!$L$15,$O199&gt;=相対合成効率!$I$16,相対合成効率!$L$16,TRUE,相対合成効率!$L$17))</f>
        <v/>
      </c>
      <c r="Q199" s="224" t="str">
        <f>IF($O199="","",IF($O199&lt;=発電計画!$F$28,0,9.8*$E199*$L199*$P199))</f>
        <v/>
      </c>
      <c r="R199" s="224" t="str">
        <f t="shared" si="19"/>
        <v/>
      </c>
      <c r="S199" s="207" t="str">
        <f>IF(D199="","",(D199*B199+SUM($D200:D$393))/(D199*365))</f>
        <v/>
      </c>
      <c r="T199" s="208"/>
    </row>
    <row r="200" spans="2:20">
      <c r="B200" s="80">
        <v>172</v>
      </c>
      <c r="C200" s="189" t="str">
        <f>流量データ!$R182</f>
        <v/>
      </c>
      <c r="D200" s="189" t="str">
        <f>IF(AND($C200="",発電計画!$F$33=""),"",MAX(0,$C200-発電計画!$F$33))</f>
        <v/>
      </c>
      <c r="E200" s="189" t="str">
        <f>IF($D200="","",IF(発電計画!$F$19&gt;$D200,$D200,発電計画!$F$19))</f>
        <v/>
      </c>
      <c r="F200" s="27" t="str">
        <f>IF(発電計画!$F$30="","",ROUND((発電計画!$F$30*((E200/発電計画!$F$19)^2)/1000),3))</f>
        <v/>
      </c>
      <c r="G200" s="28">
        <f t="shared" si="20"/>
        <v>0.05</v>
      </c>
      <c r="H200" s="27" t="str">
        <f>IF(発電計画!$F$31="","",ROUND((発電計画!$F$31*((E200/発電計画!$F$19)^2)/200),3))</f>
        <v/>
      </c>
      <c r="I200" s="27" t="str">
        <f>IF(発電計画!$F$32="","",ROUND((発電計画!$F$32*((E200/発電計画!$F$19)^2)/1000),3))</f>
        <v/>
      </c>
      <c r="J200" s="28">
        <f t="shared" si="21"/>
        <v>0.5</v>
      </c>
      <c r="K200" s="27">
        <f t="shared" si="18"/>
        <v>0.55000000000000004</v>
      </c>
      <c r="L200" s="27">
        <f>発電計画!$F$15-$K$29</f>
        <v>-0.55000000000000004</v>
      </c>
      <c r="M200" s="27" t="str">
        <f>IF(発電計画!$F$19="","",9.8*発電計画!$F$19*$L200)</f>
        <v/>
      </c>
      <c r="N200" s="27" t="str">
        <f>IF(発電計画!$F$20="","",9.8*発電計画!$F$20*$L200)</f>
        <v/>
      </c>
      <c r="O200" s="206" t="str">
        <f>IF(AND($E200="",発電計画!$F$19=""),"",$E200/発電計画!$F$19)</f>
        <v/>
      </c>
      <c r="P200" s="331" t="str" cm="1">
        <f t="array" ref="P200">IF($O200="","",発電計画!$F$27*_xlfn.IFS($O200&gt;=相対合成効率!$I$14,相対合成効率!$L$14,$O200&gt;=相対合成効率!$I$15,相対合成効率!$L$15,$O200&gt;=相対合成効率!$I$16,相対合成効率!$L$16,TRUE,相対合成効率!$L$17))</f>
        <v/>
      </c>
      <c r="Q200" s="224" t="str">
        <f>IF($O200="","",IF($O200&lt;=発電計画!$F$28,0,9.8*$E200*$L200*$P200))</f>
        <v/>
      </c>
      <c r="R200" s="224" t="str">
        <f t="shared" si="19"/>
        <v/>
      </c>
      <c r="S200" s="207" t="str">
        <f>IF(D200="","",(D200*B200+SUM($D201:D$393))/(D200*365))</f>
        <v/>
      </c>
      <c r="T200" s="208"/>
    </row>
    <row r="201" spans="2:20">
      <c r="B201" s="80">
        <v>173</v>
      </c>
      <c r="C201" s="189" t="str">
        <f>流量データ!$R183</f>
        <v/>
      </c>
      <c r="D201" s="189" t="str">
        <f>IF(AND($C201="",発電計画!$F$33=""),"",MAX(0,$C201-発電計画!$F$33))</f>
        <v/>
      </c>
      <c r="E201" s="189" t="str">
        <f>IF($D201="","",IF(発電計画!$F$19&gt;$D201,$D201,発電計画!$F$19))</f>
        <v/>
      </c>
      <c r="F201" s="27" t="str">
        <f>IF(発電計画!$F$30="","",ROUND((発電計画!$F$30*((E201/発電計画!$F$19)^2)/1000),3))</f>
        <v/>
      </c>
      <c r="G201" s="28">
        <f t="shared" si="20"/>
        <v>0.05</v>
      </c>
      <c r="H201" s="27" t="str">
        <f>IF(発電計画!$F$31="","",ROUND((発電計画!$F$31*((E201/発電計画!$F$19)^2)/200),3))</f>
        <v/>
      </c>
      <c r="I201" s="27" t="str">
        <f>IF(発電計画!$F$32="","",ROUND((発電計画!$F$32*((E201/発電計画!$F$19)^2)/1000),3))</f>
        <v/>
      </c>
      <c r="J201" s="28">
        <f t="shared" si="21"/>
        <v>0.5</v>
      </c>
      <c r="K201" s="27">
        <f t="shared" si="18"/>
        <v>0.55000000000000004</v>
      </c>
      <c r="L201" s="27">
        <f>発電計画!$F$15-$K$29</f>
        <v>-0.55000000000000004</v>
      </c>
      <c r="M201" s="27" t="str">
        <f>IF(発電計画!$F$19="","",9.8*発電計画!$F$19*$L201)</f>
        <v/>
      </c>
      <c r="N201" s="27" t="str">
        <f>IF(発電計画!$F$20="","",9.8*発電計画!$F$20*$L201)</f>
        <v/>
      </c>
      <c r="O201" s="206" t="str">
        <f>IF(AND($E201="",発電計画!$F$19=""),"",$E201/発電計画!$F$19)</f>
        <v/>
      </c>
      <c r="P201" s="331" t="str" cm="1">
        <f t="array" ref="P201">IF($O201="","",発電計画!$F$27*_xlfn.IFS($O201&gt;=相対合成効率!$I$14,相対合成効率!$L$14,$O201&gt;=相対合成効率!$I$15,相対合成効率!$L$15,$O201&gt;=相対合成効率!$I$16,相対合成効率!$L$16,TRUE,相対合成効率!$L$17))</f>
        <v/>
      </c>
      <c r="Q201" s="224" t="str">
        <f>IF($O201="","",IF($O201&lt;=発電計画!$F$28,0,9.8*$E201*$L201*$P201))</f>
        <v/>
      </c>
      <c r="R201" s="224" t="str">
        <f t="shared" si="19"/>
        <v/>
      </c>
      <c r="S201" s="207" t="str">
        <f>IF(D201="","",(D201*B201+SUM($D202:D$393))/(D201*365))</f>
        <v/>
      </c>
      <c r="T201" s="208"/>
    </row>
    <row r="202" spans="2:20">
      <c r="B202" s="80">
        <v>174</v>
      </c>
      <c r="C202" s="189" t="str">
        <f>流量データ!$R184</f>
        <v/>
      </c>
      <c r="D202" s="189" t="str">
        <f>IF(AND($C202="",発電計画!$F$33=""),"",MAX(0,$C202-発電計画!$F$33))</f>
        <v/>
      </c>
      <c r="E202" s="189" t="str">
        <f>IF($D202="","",IF(発電計画!$F$19&gt;$D202,$D202,発電計画!$F$19))</f>
        <v/>
      </c>
      <c r="F202" s="27" t="str">
        <f>IF(発電計画!$F$30="","",ROUND((発電計画!$F$30*((E202/発電計画!$F$19)^2)/1000),3))</f>
        <v/>
      </c>
      <c r="G202" s="28">
        <f t="shared" si="20"/>
        <v>0.05</v>
      </c>
      <c r="H202" s="27" t="str">
        <f>IF(発電計画!$F$31="","",ROUND((発電計画!$F$31*((E202/発電計画!$F$19)^2)/200),3))</f>
        <v/>
      </c>
      <c r="I202" s="27" t="str">
        <f>IF(発電計画!$F$32="","",ROUND((発電計画!$F$32*((E202/発電計画!$F$19)^2)/1000),3))</f>
        <v/>
      </c>
      <c r="J202" s="28">
        <f t="shared" si="21"/>
        <v>0.5</v>
      </c>
      <c r="K202" s="27">
        <f t="shared" si="18"/>
        <v>0.55000000000000004</v>
      </c>
      <c r="L202" s="27">
        <f>発電計画!$F$15-$K$29</f>
        <v>-0.55000000000000004</v>
      </c>
      <c r="M202" s="27" t="str">
        <f>IF(発電計画!$F$19="","",9.8*発電計画!$F$19*$L202)</f>
        <v/>
      </c>
      <c r="N202" s="27" t="str">
        <f>IF(発電計画!$F$20="","",9.8*発電計画!$F$20*$L202)</f>
        <v/>
      </c>
      <c r="O202" s="206" t="str">
        <f>IF(AND($E202="",発電計画!$F$19=""),"",$E202/発電計画!$F$19)</f>
        <v/>
      </c>
      <c r="P202" s="331" t="str" cm="1">
        <f t="array" ref="P202">IF($O202="","",発電計画!$F$27*_xlfn.IFS($O202&gt;=相対合成効率!$I$14,相対合成効率!$L$14,$O202&gt;=相対合成効率!$I$15,相対合成効率!$L$15,$O202&gt;=相対合成効率!$I$16,相対合成効率!$L$16,TRUE,相対合成効率!$L$17))</f>
        <v/>
      </c>
      <c r="Q202" s="224" t="str">
        <f>IF($O202="","",IF($O202&lt;=発電計画!$F$28,0,9.8*$E202*$L202*$P202))</f>
        <v/>
      </c>
      <c r="R202" s="224" t="str">
        <f t="shared" si="19"/>
        <v/>
      </c>
      <c r="S202" s="207" t="str">
        <f>IF(D202="","",(D202*B202+SUM($D203:D$393))/(D202*365))</f>
        <v/>
      </c>
      <c r="T202" s="208"/>
    </row>
    <row r="203" spans="2:20">
      <c r="B203" s="80">
        <v>175</v>
      </c>
      <c r="C203" s="189" t="str">
        <f>流量データ!$R185</f>
        <v/>
      </c>
      <c r="D203" s="189" t="str">
        <f>IF(AND($C203="",発電計画!$F$33=""),"",MAX(0,$C203-発電計画!$F$33))</f>
        <v/>
      </c>
      <c r="E203" s="189" t="str">
        <f>IF($D203="","",IF(発電計画!$F$19&gt;$D203,$D203,発電計画!$F$19))</f>
        <v/>
      </c>
      <c r="F203" s="27" t="str">
        <f>IF(発電計画!$F$30="","",ROUND((発電計画!$F$30*((E203/発電計画!$F$19)^2)/1000),3))</f>
        <v/>
      </c>
      <c r="G203" s="28">
        <f t="shared" si="20"/>
        <v>0.05</v>
      </c>
      <c r="H203" s="27" t="str">
        <f>IF(発電計画!$F$31="","",ROUND((発電計画!$F$31*((E203/発電計画!$F$19)^2)/200),3))</f>
        <v/>
      </c>
      <c r="I203" s="27" t="str">
        <f>IF(発電計画!$F$32="","",ROUND((発電計画!$F$32*((E203/発電計画!$F$19)^2)/1000),3))</f>
        <v/>
      </c>
      <c r="J203" s="28">
        <f t="shared" si="21"/>
        <v>0.5</v>
      </c>
      <c r="K203" s="27">
        <f t="shared" si="18"/>
        <v>0.55000000000000004</v>
      </c>
      <c r="L203" s="27">
        <f>発電計画!$F$15-$K$29</f>
        <v>-0.55000000000000004</v>
      </c>
      <c r="M203" s="27" t="str">
        <f>IF(発電計画!$F$19="","",9.8*発電計画!$F$19*$L203)</f>
        <v/>
      </c>
      <c r="N203" s="27" t="str">
        <f>IF(発電計画!$F$20="","",9.8*発電計画!$F$20*$L203)</f>
        <v/>
      </c>
      <c r="O203" s="206" t="str">
        <f>IF(AND($E203="",発電計画!$F$19=""),"",$E203/発電計画!$F$19)</f>
        <v/>
      </c>
      <c r="P203" s="331" t="str" cm="1">
        <f t="array" ref="P203">IF($O203="","",発電計画!$F$27*_xlfn.IFS($O203&gt;=相対合成効率!$I$14,相対合成効率!$L$14,$O203&gt;=相対合成効率!$I$15,相対合成効率!$L$15,$O203&gt;=相対合成効率!$I$16,相対合成効率!$L$16,TRUE,相対合成効率!$L$17))</f>
        <v/>
      </c>
      <c r="Q203" s="224" t="str">
        <f>IF($O203="","",IF($O203&lt;=発電計画!$F$28,0,9.8*$E203*$L203*$P203))</f>
        <v/>
      </c>
      <c r="R203" s="224" t="str">
        <f t="shared" si="19"/>
        <v/>
      </c>
      <c r="S203" s="207" t="str">
        <f>IF(D203="","",(D203*B203+SUM($D204:D$393))/(D203*365))</f>
        <v/>
      </c>
      <c r="T203" s="208"/>
    </row>
    <row r="204" spans="2:20">
      <c r="B204" s="80">
        <v>176</v>
      </c>
      <c r="C204" s="189" t="str">
        <f>流量データ!$R186</f>
        <v/>
      </c>
      <c r="D204" s="189" t="str">
        <f>IF(AND($C204="",発電計画!$F$33=""),"",MAX(0,$C204-発電計画!$F$33))</f>
        <v/>
      </c>
      <c r="E204" s="189" t="str">
        <f>IF($D204="","",IF(発電計画!$F$19&gt;$D204,$D204,発電計画!$F$19))</f>
        <v/>
      </c>
      <c r="F204" s="27" t="str">
        <f>IF(発電計画!$F$30="","",ROUND((発電計画!$F$30*((E204/発電計画!$F$19)^2)/1000),3))</f>
        <v/>
      </c>
      <c r="G204" s="28">
        <f t="shared" si="20"/>
        <v>0.05</v>
      </c>
      <c r="H204" s="27" t="str">
        <f>IF(発電計画!$F$31="","",ROUND((発電計画!$F$31*((E204/発電計画!$F$19)^2)/200),3))</f>
        <v/>
      </c>
      <c r="I204" s="27" t="str">
        <f>IF(発電計画!$F$32="","",ROUND((発電計画!$F$32*((E204/発電計画!$F$19)^2)/1000),3))</f>
        <v/>
      </c>
      <c r="J204" s="28">
        <f t="shared" si="21"/>
        <v>0.5</v>
      </c>
      <c r="K204" s="27">
        <f t="shared" si="18"/>
        <v>0.55000000000000004</v>
      </c>
      <c r="L204" s="27">
        <f>発電計画!$F$15-$K$29</f>
        <v>-0.55000000000000004</v>
      </c>
      <c r="M204" s="27" t="str">
        <f>IF(発電計画!$F$19="","",9.8*発電計画!$F$19*$L204)</f>
        <v/>
      </c>
      <c r="N204" s="27" t="str">
        <f>IF(発電計画!$F$20="","",9.8*発電計画!$F$20*$L204)</f>
        <v/>
      </c>
      <c r="O204" s="206" t="str">
        <f>IF(AND($E204="",発電計画!$F$19=""),"",$E204/発電計画!$F$19)</f>
        <v/>
      </c>
      <c r="P204" s="331" t="str" cm="1">
        <f t="array" ref="P204">IF($O204="","",発電計画!$F$27*_xlfn.IFS($O204&gt;=相対合成効率!$I$14,相対合成効率!$L$14,$O204&gt;=相対合成効率!$I$15,相対合成効率!$L$15,$O204&gt;=相対合成効率!$I$16,相対合成効率!$L$16,TRUE,相対合成効率!$L$17))</f>
        <v/>
      </c>
      <c r="Q204" s="224" t="str">
        <f>IF($O204="","",IF($O204&lt;=発電計画!$F$28,0,9.8*$E204*$L204*$P204))</f>
        <v/>
      </c>
      <c r="R204" s="224" t="str">
        <f t="shared" si="19"/>
        <v/>
      </c>
      <c r="S204" s="207" t="str">
        <f>IF(D204="","",(D204*B204+SUM($D205:D$393))/(D204*365))</f>
        <v/>
      </c>
      <c r="T204" s="208"/>
    </row>
    <row r="205" spans="2:20">
      <c r="B205" s="80">
        <v>177</v>
      </c>
      <c r="C205" s="189" t="str">
        <f>流量データ!$R187</f>
        <v/>
      </c>
      <c r="D205" s="189" t="str">
        <f>IF(AND($C205="",発電計画!$F$33=""),"",MAX(0,$C205-発電計画!$F$33))</f>
        <v/>
      </c>
      <c r="E205" s="189" t="str">
        <f>IF($D205="","",IF(発電計画!$F$19&gt;$D205,$D205,発電計画!$F$19))</f>
        <v/>
      </c>
      <c r="F205" s="27" t="str">
        <f>IF(発電計画!$F$30="","",ROUND((発電計画!$F$30*((E205/発電計画!$F$19)^2)/1000),3))</f>
        <v/>
      </c>
      <c r="G205" s="28">
        <f t="shared" si="20"/>
        <v>0.05</v>
      </c>
      <c r="H205" s="27" t="str">
        <f>IF(発電計画!$F$31="","",ROUND((発電計画!$F$31*((E205/発電計画!$F$19)^2)/200),3))</f>
        <v/>
      </c>
      <c r="I205" s="27" t="str">
        <f>IF(発電計画!$F$32="","",ROUND((発電計画!$F$32*((E205/発電計画!$F$19)^2)/1000),3))</f>
        <v/>
      </c>
      <c r="J205" s="28">
        <f t="shared" si="21"/>
        <v>0.5</v>
      </c>
      <c r="K205" s="27">
        <f t="shared" si="18"/>
        <v>0.55000000000000004</v>
      </c>
      <c r="L205" s="27">
        <f>発電計画!$F$15-$K$29</f>
        <v>-0.55000000000000004</v>
      </c>
      <c r="M205" s="27" t="str">
        <f>IF(発電計画!$F$19="","",9.8*発電計画!$F$19*$L205)</f>
        <v/>
      </c>
      <c r="N205" s="27" t="str">
        <f>IF(発電計画!$F$20="","",9.8*発電計画!$F$20*$L205)</f>
        <v/>
      </c>
      <c r="O205" s="206" t="str">
        <f>IF(AND($E205="",発電計画!$F$19=""),"",$E205/発電計画!$F$19)</f>
        <v/>
      </c>
      <c r="P205" s="331" t="str" cm="1">
        <f t="array" ref="P205">IF($O205="","",発電計画!$F$27*_xlfn.IFS($O205&gt;=相対合成効率!$I$14,相対合成効率!$L$14,$O205&gt;=相対合成効率!$I$15,相対合成効率!$L$15,$O205&gt;=相対合成効率!$I$16,相対合成効率!$L$16,TRUE,相対合成効率!$L$17))</f>
        <v/>
      </c>
      <c r="Q205" s="224" t="str">
        <f>IF($O205="","",IF($O205&lt;=発電計画!$F$28,0,9.8*$E205*$L205*$P205))</f>
        <v/>
      </c>
      <c r="R205" s="224" t="str">
        <f t="shared" si="19"/>
        <v/>
      </c>
      <c r="S205" s="207" t="str">
        <f>IF(D205="","",(D205*B205+SUM($D206:D$393))/(D205*365))</f>
        <v/>
      </c>
      <c r="T205" s="208"/>
    </row>
    <row r="206" spans="2:20">
      <c r="B206" s="80">
        <v>178</v>
      </c>
      <c r="C206" s="189" t="str">
        <f>流量データ!$R188</f>
        <v/>
      </c>
      <c r="D206" s="189" t="str">
        <f>IF(AND($C206="",発電計画!$F$33=""),"",MAX(0,$C206-発電計画!$F$33))</f>
        <v/>
      </c>
      <c r="E206" s="189" t="str">
        <f>IF($D206="","",IF(発電計画!$F$19&gt;$D206,$D206,発電計画!$F$19))</f>
        <v/>
      </c>
      <c r="F206" s="27" t="str">
        <f>IF(発電計画!$F$30="","",ROUND((発電計画!$F$30*((E206/発電計画!$F$19)^2)/1000),3))</f>
        <v/>
      </c>
      <c r="G206" s="28">
        <f t="shared" si="20"/>
        <v>0.05</v>
      </c>
      <c r="H206" s="27" t="str">
        <f>IF(発電計画!$F$31="","",ROUND((発電計画!$F$31*((E206/発電計画!$F$19)^2)/200),3))</f>
        <v/>
      </c>
      <c r="I206" s="27" t="str">
        <f>IF(発電計画!$F$32="","",ROUND((発電計画!$F$32*((E206/発電計画!$F$19)^2)/1000),3))</f>
        <v/>
      </c>
      <c r="J206" s="28">
        <f t="shared" si="21"/>
        <v>0.5</v>
      </c>
      <c r="K206" s="27">
        <f t="shared" si="18"/>
        <v>0.55000000000000004</v>
      </c>
      <c r="L206" s="27">
        <f>発電計画!$F$15-$K$29</f>
        <v>-0.55000000000000004</v>
      </c>
      <c r="M206" s="27" t="str">
        <f>IF(発電計画!$F$19="","",9.8*発電計画!$F$19*$L206)</f>
        <v/>
      </c>
      <c r="N206" s="27" t="str">
        <f>IF(発電計画!$F$20="","",9.8*発電計画!$F$20*$L206)</f>
        <v/>
      </c>
      <c r="O206" s="206" t="str">
        <f>IF(AND($E206="",発電計画!$F$19=""),"",$E206/発電計画!$F$19)</f>
        <v/>
      </c>
      <c r="P206" s="331" t="str" cm="1">
        <f t="array" ref="P206">IF($O206="","",発電計画!$F$27*_xlfn.IFS($O206&gt;=相対合成効率!$I$14,相対合成効率!$L$14,$O206&gt;=相対合成効率!$I$15,相対合成効率!$L$15,$O206&gt;=相対合成効率!$I$16,相対合成効率!$L$16,TRUE,相対合成効率!$L$17))</f>
        <v/>
      </c>
      <c r="Q206" s="224" t="str">
        <f>IF($O206="","",IF($O206&lt;=発電計画!$F$28,0,9.8*$E206*$L206*$P206))</f>
        <v/>
      </c>
      <c r="R206" s="224" t="str">
        <f t="shared" si="19"/>
        <v/>
      </c>
      <c r="S206" s="207" t="str">
        <f>IF(D206="","",(D206*B206+SUM($D207:D$393))/(D206*365))</f>
        <v/>
      </c>
      <c r="T206" s="208"/>
    </row>
    <row r="207" spans="2:20">
      <c r="B207" s="80">
        <v>179</v>
      </c>
      <c r="C207" s="189" t="str">
        <f>流量データ!$R189</f>
        <v/>
      </c>
      <c r="D207" s="189" t="str">
        <f>IF(AND($C207="",発電計画!$F$33=""),"",MAX(0,$C207-発電計画!$F$33))</f>
        <v/>
      </c>
      <c r="E207" s="189" t="str">
        <f>IF($D207="","",IF(発電計画!$F$19&gt;$D207,$D207,発電計画!$F$19))</f>
        <v/>
      </c>
      <c r="F207" s="27" t="str">
        <f>IF(発電計画!$F$30="","",ROUND((発電計画!$F$30*((E207/発電計画!$F$19)^2)/1000),3))</f>
        <v/>
      </c>
      <c r="G207" s="28">
        <f t="shared" si="20"/>
        <v>0.05</v>
      </c>
      <c r="H207" s="27" t="str">
        <f>IF(発電計画!$F$31="","",ROUND((発電計画!$F$31*((E207/発電計画!$F$19)^2)/200),3))</f>
        <v/>
      </c>
      <c r="I207" s="27" t="str">
        <f>IF(発電計画!$F$32="","",ROUND((発電計画!$F$32*((E207/発電計画!$F$19)^2)/1000),3))</f>
        <v/>
      </c>
      <c r="J207" s="28">
        <f t="shared" si="21"/>
        <v>0.5</v>
      </c>
      <c r="K207" s="27">
        <f t="shared" si="18"/>
        <v>0.55000000000000004</v>
      </c>
      <c r="L207" s="27">
        <f>発電計画!$F$15-$K$29</f>
        <v>-0.55000000000000004</v>
      </c>
      <c r="M207" s="27" t="str">
        <f>IF(発電計画!$F$19="","",9.8*発電計画!$F$19*$L207)</f>
        <v/>
      </c>
      <c r="N207" s="27" t="str">
        <f>IF(発電計画!$F$20="","",9.8*発電計画!$F$20*$L207)</f>
        <v/>
      </c>
      <c r="O207" s="206" t="str">
        <f>IF(AND($E207="",発電計画!$F$19=""),"",$E207/発電計画!$F$19)</f>
        <v/>
      </c>
      <c r="P207" s="331" t="str" cm="1">
        <f t="array" ref="P207">IF($O207="","",発電計画!$F$27*_xlfn.IFS($O207&gt;=相対合成効率!$I$14,相対合成効率!$L$14,$O207&gt;=相対合成効率!$I$15,相対合成効率!$L$15,$O207&gt;=相対合成効率!$I$16,相対合成効率!$L$16,TRUE,相対合成効率!$L$17))</f>
        <v/>
      </c>
      <c r="Q207" s="224" t="str">
        <f>IF($O207="","",IF($O207&lt;=発電計画!$F$28,0,9.8*$E207*$L207*$P207))</f>
        <v/>
      </c>
      <c r="R207" s="224" t="str">
        <f t="shared" si="19"/>
        <v/>
      </c>
      <c r="S207" s="207" t="str">
        <f>IF(D207="","",(D207*B207+SUM($D208:D$393))/(D207*365))</f>
        <v/>
      </c>
      <c r="T207" s="208"/>
    </row>
    <row r="208" spans="2:20">
      <c r="B208" s="80">
        <v>180</v>
      </c>
      <c r="C208" s="189" t="str">
        <f>流量データ!$R190</f>
        <v/>
      </c>
      <c r="D208" s="189" t="str">
        <f>IF(AND($C208="",発電計画!$F$33=""),"",MAX(0,$C208-発電計画!$F$33))</f>
        <v/>
      </c>
      <c r="E208" s="189" t="str">
        <f>IF($D208="","",IF(発電計画!$F$19&gt;$D208,$D208,発電計画!$F$19))</f>
        <v/>
      </c>
      <c r="F208" s="27" t="str">
        <f>IF(発電計画!$F$30="","",ROUND((発電計画!$F$30*((E208/発電計画!$F$19)^2)/1000),3))</f>
        <v/>
      </c>
      <c r="G208" s="28">
        <f t="shared" si="20"/>
        <v>0.05</v>
      </c>
      <c r="H208" s="27" t="str">
        <f>IF(発電計画!$F$31="","",ROUND((発電計画!$F$31*((E208/発電計画!$F$19)^2)/200),3))</f>
        <v/>
      </c>
      <c r="I208" s="27" t="str">
        <f>IF(発電計画!$F$32="","",ROUND((発電計画!$F$32*((E208/発電計画!$F$19)^2)/1000),3))</f>
        <v/>
      </c>
      <c r="J208" s="28">
        <f t="shared" si="21"/>
        <v>0.5</v>
      </c>
      <c r="K208" s="27">
        <f t="shared" si="18"/>
        <v>0.55000000000000004</v>
      </c>
      <c r="L208" s="27">
        <f>発電計画!$F$15-$K$29</f>
        <v>-0.55000000000000004</v>
      </c>
      <c r="M208" s="27" t="str">
        <f>IF(発電計画!$F$19="","",9.8*発電計画!$F$19*$L208)</f>
        <v/>
      </c>
      <c r="N208" s="27" t="str">
        <f>IF(発電計画!$F$20="","",9.8*発電計画!$F$20*$L208)</f>
        <v/>
      </c>
      <c r="O208" s="206" t="str">
        <f>IF(AND($E208="",発電計画!$F$19=""),"",$E208/発電計画!$F$19)</f>
        <v/>
      </c>
      <c r="P208" s="331" t="str" cm="1">
        <f t="array" ref="P208">IF($O208="","",発電計画!$F$27*_xlfn.IFS($O208&gt;=相対合成効率!$I$14,相対合成効率!$L$14,$O208&gt;=相対合成効率!$I$15,相対合成効率!$L$15,$O208&gt;=相対合成効率!$I$16,相対合成効率!$L$16,TRUE,相対合成効率!$L$17))</f>
        <v/>
      </c>
      <c r="Q208" s="224" t="str">
        <f>IF($O208="","",IF($O208&lt;=発電計画!$F$28,0,9.8*$E208*$L208*$P208))</f>
        <v/>
      </c>
      <c r="R208" s="224" t="str">
        <f t="shared" si="19"/>
        <v/>
      </c>
      <c r="S208" s="207" t="str">
        <f>IF(D208="","",(D208*B208+SUM($D209:D$393))/(D208*365))</f>
        <v/>
      </c>
      <c r="T208" s="208"/>
    </row>
    <row r="209" spans="2:20">
      <c r="B209" s="80">
        <v>181</v>
      </c>
      <c r="C209" s="189" t="str">
        <f>流量データ!$R191</f>
        <v/>
      </c>
      <c r="D209" s="189" t="str">
        <f>IF(AND($C209="",発電計画!$F$33=""),"",MAX(0,$C209-発電計画!$F$33))</f>
        <v/>
      </c>
      <c r="E209" s="189" t="str">
        <f>IF($D209="","",IF(発電計画!$F$19&gt;$D209,$D209,発電計画!$F$19))</f>
        <v/>
      </c>
      <c r="F209" s="27" t="str">
        <f>IF(発電計画!$F$30="","",ROUND((発電計画!$F$30*((E209/発電計画!$F$19)^2)/1000),3))</f>
        <v/>
      </c>
      <c r="G209" s="28">
        <f t="shared" si="20"/>
        <v>0.05</v>
      </c>
      <c r="H209" s="27" t="str">
        <f>IF(発電計画!$F$31="","",ROUND((発電計画!$F$31*((E209/発電計画!$F$19)^2)/200),3))</f>
        <v/>
      </c>
      <c r="I209" s="27" t="str">
        <f>IF(発電計画!$F$32="","",ROUND((発電計画!$F$32*((E209/発電計画!$F$19)^2)/1000),3))</f>
        <v/>
      </c>
      <c r="J209" s="28">
        <f t="shared" si="21"/>
        <v>0.5</v>
      </c>
      <c r="K209" s="27">
        <f t="shared" si="18"/>
        <v>0.55000000000000004</v>
      </c>
      <c r="L209" s="27">
        <f>発電計画!$F$15-$K$29</f>
        <v>-0.55000000000000004</v>
      </c>
      <c r="M209" s="27" t="str">
        <f>IF(発電計画!$F$19="","",9.8*発電計画!$F$19*$L209)</f>
        <v/>
      </c>
      <c r="N209" s="27" t="str">
        <f>IF(発電計画!$F$20="","",9.8*発電計画!$F$20*$L209)</f>
        <v/>
      </c>
      <c r="O209" s="206" t="str">
        <f>IF(AND($E209="",発電計画!$F$19=""),"",$E209/発電計画!$F$19)</f>
        <v/>
      </c>
      <c r="P209" s="331" t="str" cm="1">
        <f t="array" ref="P209">IF($O209="","",発電計画!$F$27*_xlfn.IFS($O209&gt;=相対合成効率!$I$14,相対合成効率!$L$14,$O209&gt;=相対合成効率!$I$15,相対合成効率!$L$15,$O209&gt;=相対合成効率!$I$16,相対合成効率!$L$16,TRUE,相対合成効率!$L$17))</f>
        <v/>
      </c>
      <c r="Q209" s="224" t="str">
        <f>IF($O209="","",IF($O209&lt;=発電計画!$F$28,0,9.8*$E209*$L209*$P209))</f>
        <v/>
      </c>
      <c r="R209" s="224" t="str">
        <f t="shared" si="19"/>
        <v/>
      </c>
      <c r="S209" s="207" t="str">
        <f>IF(D209="","",(D209*B209+SUM($D210:D$393))/(D209*365))</f>
        <v/>
      </c>
      <c r="T209" s="208"/>
    </row>
    <row r="210" spans="2:20">
      <c r="B210" s="80">
        <v>182</v>
      </c>
      <c r="C210" s="189" t="str">
        <f>流量データ!$R192</f>
        <v/>
      </c>
      <c r="D210" s="189" t="str">
        <f>IF(AND($C210="",発電計画!$F$33=""),"",MAX(0,$C210-発電計画!$F$33))</f>
        <v/>
      </c>
      <c r="E210" s="189" t="str">
        <f>IF($D210="","",IF(発電計画!$F$19&gt;$D210,$D210,発電計画!$F$19))</f>
        <v/>
      </c>
      <c r="F210" s="27" t="str">
        <f>IF(発電計画!$F$30="","",ROUND((発電計画!$F$30*((E210/発電計画!$F$19)^2)/1000),3))</f>
        <v/>
      </c>
      <c r="G210" s="28">
        <f t="shared" si="20"/>
        <v>0.05</v>
      </c>
      <c r="H210" s="27" t="str">
        <f>IF(発電計画!$F$31="","",ROUND((発電計画!$F$31*((E210/発電計画!$F$19)^2)/200),3))</f>
        <v/>
      </c>
      <c r="I210" s="27" t="str">
        <f>IF(発電計画!$F$32="","",ROUND((発電計画!$F$32*((E210/発電計画!$F$19)^2)/1000),3))</f>
        <v/>
      </c>
      <c r="J210" s="28">
        <f t="shared" si="21"/>
        <v>0.5</v>
      </c>
      <c r="K210" s="27">
        <f t="shared" si="18"/>
        <v>0.55000000000000004</v>
      </c>
      <c r="L210" s="27">
        <f>発電計画!$F$15-$K$29</f>
        <v>-0.55000000000000004</v>
      </c>
      <c r="M210" s="27" t="str">
        <f>IF(発電計画!$F$19="","",9.8*発電計画!$F$19*$L210)</f>
        <v/>
      </c>
      <c r="N210" s="27" t="str">
        <f>IF(発電計画!$F$20="","",9.8*発電計画!$F$20*$L210)</f>
        <v/>
      </c>
      <c r="O210" s="206" t="str">
        <f>IF(AND($E210="",発電計画!$F$19=""),"",$E210/発電計画!$F$19)</f>
        <v/>
      </c>
      <c r="P210" s="331" t="str" cm="1">
        <f t="array" ref="P210">IF($O210="","",発電計画!$F$27*_xlfn.IFS($O210&gt;=相対合成効率!$I$14,相対合成効率!$L$14,$O210&gt;=相対合成効率!$I$15,相対合成効率!$L$15,$O210&gt;=相対合成効率!$I$16,相対合成効率!$L$16,TRUE,相対合成効率!$L$17))</f>
        <v/>
      </c>
      <c r="Q210" s="224" t="str">
        <f>IF($O210="","",IF($O210&lt;=発電計画!$F$28,0,9.8*$E210*$L210*$P210))</f>
        <v/>
      </c>
      <c r="R210" s="224" t="str">
        <f t="shared" si="19"/>
        <v/>
      </c>
      <c r="S210" s="207" t="str">
        <f>IF(D210="","",(D210*B210+SUM($D211:D$393))/(D210*365))</f>
        <v/>
      </c>
      <c r="T210" s="208"/>
    </row>
    <row r="211" spans="2:20">
      <c r="B211" s="80">
        <v>183</v>
      </c>
      <c r="C211" s="189" t="str">
        <f>流量データ!$R193</f>
        <v/>
      </c>
      <c r="D211" s="189" t="str">
        <f>IF(AND($C211="",発電計画!$F$33=""),"",MAX(0,$C211-発電計画!$F$33))</f>
        <v/>
      </c>
      <c r="E211" s="189" t="str">
        <f>IF($D211="","",IF(発電計画!$F$19&gt;$D211,$D211,発電計画!$F$19))</f>
        <v/>
      </c>
      <c r="F211" s="27" t="str">
        <f>IF(発電計画!$F$30="","",ROUND((発電計画!$F$30*((E211/発電計画!$F$19)^2)/1000),3))</f>
        <v/>
      </c>
      <c r="G211" s="28">
        <f t="shared" si="20"/>
        <v>0.05</v>
      </c>
      <c r="H211" s="27" t="str">
        <f>IF(発電計画!$F$31="","",ROUND((発電計画!$F$31*((E211/発電計画!$F$19)^2)/200),3))</f>
        <v/>
      </c>
      <c r="I211" s="27" t="str">
        <f>IF(発電計画!$F$32="","",ROUND((発電計画!$F$32*((E211/発電計画!$F$19)^2)/1000),3))</f>
        <v/>
      </c>
      <c r="J211" s="28">
        <f t="shared" si="21"/>
        <v>0.5</v>
      </c>
      <c r="K211" s="27">
        <f t="shared" si="18"/>
        <v>0.55000000000000004</v>
      </c>
      <c r="L211" s="27">
        <f>発電計画!$F$15-$K$29</f>
        <v>-0.55000000000000004</v>
      </c>
      <c r="M211" s="27" t="str">
        <f>IF(発電計画!$F$19="","",9.8*発電計画!$F$19*$L211)</f>
        <v/>
      </c>
      <c r="N211" s="27" t="str">
        <f>IF(発電計画!$F$20="","",9.8*発電計画!$F$20*$L211)</f>
        <v/>
      </c>
      <c r="O211" s="206" t="str">
        <f>IF(AND($E211="",発電計画!$F$19=""),"",$E211/発電計画!$F$19)</f>
        <v/>
      </c>
      <c r="P211" s="331" t="str" cm="1">
        <f t="array" ref="P211">IF($O211="","",発電計画!$F$27*_xlfn.IFS($O211&gt;=相対合成効率!$I$14,相対合成効率!$L$14,$O211&gt;=相対合成効率!$I$15,相対合成効率!$L$15,$O211&gt;=相対合成効率!$I$16,相対合成効率!$L$16,TRUE,相対合成効率!$L$17))</f>
        <v/>
      </c>
      <c r="Q211" s="224" t="str">
        <f>IF($O211="","",IF($O211&lt;=発電計画!$F$28,0,9.8*$E211*$L211*$P211))</f>
        <v/>
      </c>
      <c r="R211" s="224" t="str">
        <f t="shared" si="19"/>
        <v/>
      </c>
      <c r="S211" s="207" t="str">
        <f>IF(D211="","",(D211*B211+SUM($D212:D$393))/(D211*365))</f>
        <v/>
      </c>
      <c r="T211" s="208"/>
    </row>
    <row r="212" spans="2:20">
      <c r="B212" s="80">
        <v>184</v>
      </c>
      <c r="C212" s="189" t="str">
        <f>流量データ!$R194</f>
        <v/>
      </c>
      <c r="D212" s="189" t="str">
        <f>IF(AND($C212="",発電計画!$F$33=""),"",MAX(0,$C212-発電計画!$F$33))</f>
        <v/>
      </c>
      <c r="E212" s="189" t="str">
        <f>IF($D212="","",IF(発電計画!$F$19&gt;$D212,$D212,発電計画!$F$19))</f>
        <v/>
      </c>
      <c r="F212" s="27" t="str">
        <f>IF(発電計画!$F$30="","",ROUND((発電計画!$F$30*((E212/発電計画!$F$19)^2)/1000),3))</f>
        <v/>
      </c>
      <c r="G212" s="28">
        <f t="shared" si="20"/>
        <v>0.05</v>
      </c>
      <c r="H212" s="27" t="str">
        <f>IF(発電計画!$F$31="","",ROUND((発電計画!$F$31*((E212/発電計画!$F$19)^2)/200),3))</f>
        <v/>
      </c>
      <c r="I212" s="27" t="str">
        <f>IF(発電計画!$F$32="","",ROUND((発電計画!$F$32*((E212/発電計画!$F$19)^2)/1000),3))</f>
        <v/>
      </c>
      <c r="J212" s="28">
        <f t="shared" si="21"/>
        <v>0.5</v>
      </c>
      <c r="K212" s="27">
        <f t="shared" si="18"/>
        <v>0.55000000000000004</v>
      </c>
      <c r="L212" s="27">
        <f>発電計画!$F$15-$K$29</f>
        <v>-0.55000000000000004</v>
      </c>
      <c r="M212" s="27" t="str">
        <f>IF(発電計画!$F$19="","",9.8*発電計画!$F$19*$L212)</f>
        <v/>
      </c>
      <c r="N212" s="27" t="str">
        <f>IF(発電計画!$F$20="","",9.8*発電計画!$F$20*$L212)</f>
        <v/>
      </c>
      <c r="O212" s="206" t="str">
        <f>IF(AND($E212="",発電計画!$F$19=""),"",$E212/発電計画!$F$19)</f>
        <v/>
      </c>
      <c r="P212" s="331" t="str" cm="1">
        <f t="array" ref="P212">IF($O212="","",発電計画!$F$27*_xlfn.IFS($O212&gt;=相対合成効率!$I$14,相対合成効率!$L$14,$O212&gt;=相対合成効率!$I$15,相対合成効率!$L$15,$O212&gt;=相対合成効率!$I$16,相対合成効率!$L$16,TRUE,相対合成効率!$L$17))</f>
        <v/>
      </c>
      <c r="Q212" s="224" t="str">
        <f>IF($O212="","",IF($O212&lt;=発電計画!$F$28,0,9.8*$E212*$L212*$P212))</f>
        <v/>
      </c>
      <c r="R212" s="224" t="str">
        <f t="shared" si="19"/>
        <v/>
      </c>
      <c r="S212" s="207" t="str">
        <f>IF(D212="","",(D212*B212+SUM($D213:D$393))/(D212*365))</f>
        <v/>
      </c>
      <c r="T212" s="208"/>
    </row>
    <row r="213" spans="2:20">
      <c r="B213" s="80">
        <v>185</v>
      </c>
      <c r="C213" s="189" t="str">
        <f>流量データ!$R195</f>
        <v/>
      </c>
      <c r="D213" s="189" t="str">
        <f>IF(AND($C213="",発電計画!$F$33=""),"",MAX(0,$C213-発電計画!$F$33))</f>
        <v/>
      </c>
      <c r="E213" s="189" t="str">
        <f>IF($D213="","",IF(発電計画!$F$19&gt;$D213,$D213,発電計画!$F$19))</f>
        <v/>
      </c>
      <c r="F213" s="27" t="str">
        <f>IF(発電計画!$F$30="","",ROUND((発電計画!$F$30*((E213/発電計画!$F$19)^2)/1000),3))</f>
        <v/>
      </c>
      <c r="G213" s="28">
        <f t="shared" si="20"/>
        <v>0.05</v>
      </c>
      <c r="H213" s="27" t="str">
        <f>IF(発電計画!$F$31="","",ROUND((発電計画!$F$31*((E213/発電計画!$F$19)^2)/200),3))</f>
        <v/>
      </c>
      <c r="I213" s="27" t="str">
        <f>IF(発電計画!$F$32="","",ROUND((発電計画!$F$32*((E213/発電計画!$F$19)^2)/1000),3))</f>
        <v/>
      </c>
      <c r="J213" s="28">
        <f t="shared" si="21"/>
        <v>0.5</v>
      </c>
      <c r="K213" s="27">
        <f t="shared" si="18"/>
        <v>0.55000000000000004</v>
      </c>
      <c r="L213" s="27">
        <f>発電計画!$F$15-$K$29</f>
        <v>-0.55000000000000004</v>
      </c>
      <c r="M213" s="27" t="str">
        <f>IF(発電計画!$F$19="","",9.8*発電計画!$F$19*$L213)</f>
        <v/>
      </c>
      <c r="N213" s="27" t="str">
        <f>IF(発電計画!$F$20="","",9.8*発電計画!$F$20*$L213)</f>
        <v/>
      </c>
      <c r="O213" s="206" t="str">
        <f>IF(AND($E213="",発電計画!$F$19=""),"",$E213/発電計画!$F$19)</f>
        <v/>
      </c>
      <c r="P213" s="331" t="str" cm="1">
        <f t="array" ref="P213">IF($O213="","",発電計画!$F$27*_xlfn.IFS($O213&gt;=相対合成効率!$I$14,相対合成効率!$L$14,$O213&gt;=相対合成効率!$I$15,相対合成効率!$L$15,$O213&gt;=相対合成効率!$I$16,相対合成効率!$L$16,TRUE,相対合成効率!$L$17))</f>
        <v/>
      </c>
      <c r="Q213" s="224" t="str">
        <f>IF($O213="","",IF($O213&lt;=発電計画!$F$28,0,9.8*$E213*$L213*$P213))</f>
        <v/>
      </c>
      <c r="R213" s="224" t="str">
        <f t="shared" si="19"/>
        <v/>
      </c>
      <c r="S213" s="207" t="str">
        <f>IF(D213="","",(D213*B213+SUM($D214:D$393))/(D213*365))</f>
        <v/>
      </c>
      <c r="T213" s="208"/>
    </row>
    <row r="214" spans="2:20">
      <c r="B214" s="80">
        <v>186</v>
      </c>
      <c r="C214" s="189" t="str">
        <f>流量データ!$R196</f>
        <v/>
      </c>
      <c r="D214" s="189" t="str">
        <f>IF(AND($C214="",発電計画!$F$33=""),"",MAX(0,$C214-発電計画!$F$33))</f>
        <v/>
      </c>
      <c r="E214" s="189" t="str">
        <f>IF($D214="","",IF(発電計画!$F$19&gt;$D214,$D214,発電計画!$F$19))</f>
        <v/>
      </c>
      <c r="F214" s="27" t="str">
        <f>IF(発電計画!$F$30="","",ROUND((発電計画!$F$30*((E214/発電計画!$F$19)^2)/1000),3))</f>
        <v/>
      </c>
      <c r="G214" s="28">
        <f t="shared" si="20"/>
        <v>0.05</v>
      </c>
      <c r="H214" s="27" t="str">
        <f>IF(発電計画!$F$31="","",ROUND((発電計画!$F$31*((E214/発電計画!$F$19)^2)/200),3))</f>
        <v/>
      </c>
      <c r="I214" s="27" t="str">
        <f>IF(発電計画!$F$32="","",ROUND((発電計画!$F$32*((E214/発電計画!$F$19)^2)/1000),3))</f>
        <v/>
      </c>
      <c r="J214" s="28">
        <f t="shared" si="21"/>
        <v>0.5</v>
      </c>
      <c r="K214" s="27">
        <f t="shared" si="18"/>
        <v>0.55000000000000004</v>
      </c>
      <c r="L214" s="27">
        <f>発電計画!$F$15-$K$29</f>
        <v>-0.55000000000000004</v>
      </c>
      <c r="M214" s="27" t="str">
        <f>IF(発電計画!$F$19="","",9.8*発電計画!$F$19*$L214)</f>
        <v/>
      </c>
      <c r="N214" s="27" t="str">
        <f>IF(発電計画!$F$20="","",9.8*発電計画!$F$20*$L214)</f>
        <v/>
      </c>
      <c r="O214" s="206" t="str">
        <f>IF(AND($E214="",発電計画!$F$19=""),"",$E214/発電計画!$F$19)</f>
        <v/>
      </c>
      <c r="P214" s="331" t="str" cm="1">
        <f t="array" ref="P214">IF($O214="","",発電計画!$F$27*_xlfn.IFS($O214&gt;=相対合成効率!$I$14,相対合成効率!$L$14,$O214&gt;=相対合成効率!$I$15,相対合成効率!$L$15,$O214&gt;=相対合成効率!$I$16,相対合成効率!$L$16,TRUE,相対合成効率!$L$17))</f>
        <v/>
      </c>
      <c r="Q214" s="224" t="str">
        <f>IF($O214="","",IF($O214&lt;=発電計画!$F$28,0,9.8*$E214*$L214*$P214))</f>
        <v/>
      </c>
      <c r="R214" s="224" t="str">
        <f t="shared" si="19"/>
        <v/>
      </c>
      <c r="S214" s="207" t="str">
        <f>IF(D214="","",(D214*B214+SUM($D215:D$393))/(D214*365))</f>
        <v/>
      </c>
      <c r="T214" s="208"/>
    </row>
    <row r="215" spans="2:20">
      <c r="B215" s="80">
        <v>187</v>
      </c>
      <c r="C215" s="189" t="str">
        <f>流量データ!$R197</f>
        <v/>
      </c>
      <c r="D215" s="189" t="str">
        <f>IF(AND($C215="",発電計画!$F$33=""),"",MAX(0,$C215-発電計画!$F$33))</f>
        <v/>
      </c>
      <c r="E215" s="189" t="str">
        <f>IF($D215="","",IF(発電計画!$F$19&gt;$D215,$D215,発電計画!$F$19))</f>
        <v/>
      </c>
      <c r="F215" s="27" t="str">
        <f>IF(発電計画!$F$30="","",ROUND((発電計画!$F$30*((E215/発電計画!$F$19)^2)/1000),3))</f>
        <v/>
      </c>
      <c r="G215" s="28">
        <f t="shared" si="20"/>
        <v>0.05</v>
      </c>
      <c r="H215" s="27" t="str">
        <f>IF(発電計画!$F$31="","",ROUND((発電計画!$F$31*((E215/発電計画!$F$19)^2)/200),3))</f>
        <v/>
      </c>
      <c r="I215" s="27" t="str">
        <f>IF(発電計画!$F$32="","",ROUND((発電計画!$F$32*((E215/発電計画!$F$19)^2)/1000),3))</f>
        <v/>
      </c>
      <c r="J215" s="28">
        <f t="shared" si="21"/>
        <v>0.5</v>
      </c>
      <c r="K215" s="27">
        <f t="shared" si="18"/>
        <v>0.55000000000000004</v>
      </c>
      <c r="L215" s="27">
        <f>発電計画!$F$15-$K$29</f>
        <v>-0.55000000000000004</v>
      </c>
      <c r="M215" s="27" t="str">
        <f>IF(発電計画!$F$19="","",9.8*発電計画!$F$19*$L215)</f>
        <v/>
      </c>
      <c r="N215" s="27" t="str">
        <f>IF(発電計画!$F$20="","",9.8*発電計画!$F$20*$L215)</f>
        <v/>
      </c>
      <c r="O215" s="206" t="str">
        <f>IF(AND($E215="",発電計画!$F$19=""),"",$E215/発電計画!$F$19)</f>
        <v/>
      </c>
      <c r="P215" s="331" t="str" cm="1">
        <f t="array" ref="P215">IF($O215="","",発電計画!$F$27*_xlfn.IFS($O215&gt;=相対合成効率!$I$14,相対合成効率!$L$14,$O215&gt;=相対合成効率!$I$15,相対合成効率!$L$15,$O215&gt;=相対合成効率!$I$16,相対合成効率!$L$16,TRUE,相対合成効率!$L$17))</f>
        <v/>
      </c>
      <c r="Q215" s="224" t="str">
        <f>IF($O215="","",IF($O215&lt;=発電計画!$F$28,0,9.8*$E215*$L215*$P215))</f>
        <v/>
      </c>
      <c r="R215" s="224" t="str">
        <f t="shared" si="19"/>
        <v/>
      </c>
      <c r="S215" s="207" t="str">
        <f>IF(D215="","",(D215*B215+SUM($D216:D$393))/(D215*365))</f>
        <v/>
      </c>
      <c r="T215" s="208"/>
    </row>
    <row r="216" spans="2:20">
      <c r="B216" s="80">
        <v>188</v>
      </c>
      <c r="C216" s="189" t="str">
        <f>流量データ!$R198</f>
        <v/>
      </c>
      <c r="D216" s="189" t="str">
        <f>IF(AND($C216="",発電計画!$F$33=""),"",MAX(0,$C216-発電計画!$F$33))</f>
        <v/>
      </c>
      <c r="E216" s="189" t="str">
        <f>IF($D216="","",IF(発電計画!$F$19&gt;$D216,$D216,発電計画!$F$19))</f>
        <v/>
      </c>
      <c r="F216" s="27" t="str">
        <f>IF(発電計画!$F$30="","",ROUND((発電計画!$F$30*((E216/発電計画!$F$19)^2)/1000),3))</f>
        <v/>
      </c>
      <c r="G216" s="28">
        <f t="shared" si="20"/>
        <v>0.05</v>
      </c>
      <c r="H216" s="27" t="str">
        <f>IF(発電計画!$F$31="","",ROUND((発電計画!$F$31*((E216/発電計画!$F$19)^2)/200),3))</f>
        <v/>
      </c>
      <c r="I216" s="27" t="str">
        <f>IF(発電計画!$F$32="","",ROUND((発電計画!$F$32*((E216/発電計画!$F$19)^2)/1000),3))</f>
        <v/>
      </c>
      <c r="J216" s="28">
        <f t="shared" si="21"/>
        <v>0.5</v>
      </c>
      <c r="K216" s="27">
        <f t="shared" si="18"/>
        <v>0.55000000000000004</v>
      </c>
      <c r="L216" s="27">
        <f>発電計画!$F$15-$K$29</f>
        <v>-0.55000000000000004</v>
      </c>
      <c r="M216" s="27" t="str">
        <f>IF(発電計画!$F$19="","",9.8*発電計画!$F$19*$L216)</f>
        <v/>
      </c>
      <c r="N216" s="27" t="str">
        <f>IF(発電計画!$F$20="","",9.8*発電計画!$F$20*$L216)</f>
        <v/>
      </c>
      <c r="O216" s="206" t="str">
        <f>IF(AND($E216="",発電計画!$F$19=""),"",$E216/発電計画!$F$19)</f>
        <v/>
      </c>
      <c r="P216" s="331" t="str" cm="1">
        <f t="array" ref="P216">IF($O216="","",発電計画!$F$27*_xlfn.IFS($O216&gt;=相対合成効率!$I$14,相対合成効率!$L$14,$O216&gt;=相対合成効率!$I$15,相対合成効率!$L$15,$O216&gt;=相対合成効率!$I$16,相対合成効率!$L$16,TRUE,相対合成効率!$L$17))</f>
        <v/>
      </c>
      <c r="Q216" s="224" t="str">
        <f>IF($O216="","",IF($O216&lt;=発電計画!$F$28,0,9.8*$E216*$L216*$P216))</f>
        <v/>
      </c>
      <c r="R216" s="224" t="str">
        <f t="shared" si="19"/>
        <v/>
      </c>
      <c r="S216" s="207" t="str">
        <f>IF(D216="","",(D216*B216+SUM($D217:D$393))/(D216*365))</f>
        <v/>
      </c>
      <c r="T216" s="208"/>
    </row>
    <row r="217" spans="2:20">
      <c r="B217" s="80">
        <v>189</v>
      </c>
      <c r="C217" s="189" t="str">
        <f>流量データ!$R199</f>
        <v/>
      </c>
      <c r="D217" s="189" t="str">
        <f>IF(AND($C217="",発電計画!$F$33=""),"",MAX(0,$C217-発電計画!$F$33))</f>
        <v/>
      </c>
      <c r="E217" s="189" t="str">
        <f>IF($D217="","",IF(発電計画!$F$19&gt;$D217,$D217,発電計画!$F$19))</f>
        <v/>
      </c>
      <c r="F217" s="27" t="str">
        <f>IF(発電計画!$F$30="","",ROUND((発電計画!$F$30*((E217/発電計画!$F$19)^2)/1000),3))</f>
        <v/>
      </c>
      <c r="G217" s="28">
        <f t="shared" si="20"/>
        <v>0.05</v>
      </c>
      <c r="H217" s="27" t="str">
        <f>IF(発電計画!$F$31="","",ROUND((発電計画!$F$31*((E217/発電計画!$F$19)^2)/200),3))</f>
        <v/>
      </c>
      <c r="I217" s="27" t="str">
        <f>IF(発電計画!$F$32="","",ROUND((発電計画!$F$32*((E217/発電計画!$F$19)^2)/1000),3))</f>
        <v/>
      </c>
      <c r="J217" s="28">
        <f t="shared" si="21"/>
        <v>0.5</v>
      </c>
      <c r="K217" s="27">
        <f t="shared" si="18"/>
        <v>0.55000000000000004</v>
      </c>
      <c r="L217" s="27">
        <f>発電計画!$F$15-$K$29</f>
        <v>-0.55000000000000004</v>
      </c>
      <c r="M217" s="27" t="str">
        <f>IF(発電計画!$F$19="","",9.8*発電計画!$F$19*$L217)</f>
        <v/>
      </c>
      <c r="N217" s="27" t="str">
        <f>IF(発電計画!$F$20="","",9.8*発電計画!$F$20*$L217)</f>
        <v/>
      </c>
      <c r="O217" s="206" t="str">
        <f>IF(AND($E217="",発電計画!$F$19=""),"",$E217/発電計画!$F$19)</f>
        <v/>
      </c>
      <c r="P217" s="331" t="str" cm="1">
        <f t="array" ref="P217">IF($O217="","",発電計画!$F$27*_xlfn.IFS($O217&gt;=相対合成効率!$I$14,相対合成効率!$L$14,$O217&gt;=相対合成効率!$I$15,相対合成効率!$L$15,$O217&gt;=相対合成効率!$I$16,相対合成効率!$L$16,TRUE,相対合成効率!$L$17))</f>
        <v/>
      </c>
      <c r="Q217" s="224" t="str">
        <f>IF($O217="","",IF($O217&lt;=発電計画!$F$28,0,9.8*$E217*$L217*$P217))</f>
        <v/>
      </c>
      <c r="R217" s="224" t="str">
        <f t="shared" si="19"/>
        <v/>
      </c>
      <c r="S217" s="207" t="str">
        <f>IF(D217="","",(D217*B217+SUM($D218:D$393))/(D217*365))</f>
        <v/>
      </c>
      <c r="T217" s="208"/>
    </row>
    <row r="218" spans="2:20">
      <c r="B218" s="80">
        <v>190</v>
      </c>
      <c r="C218" s="189" t="str">
        <f>流量データ!$R200</f>
        <v/>
      </c>
      <c r="D218" s="189" t="str">
        <f>IF(AND($C218="",発電計画!$F$33=""),"",MAX(0,$C218-発電計画!$F$33))</f>
        <v/>
      </c>
      <c r="E218" s="189" t="str">
        <f>IF($D218="","",IF(発電計画!$F$19&gt;$D218,$D218,発電計画!$F$19))</f>
        <v/>
      </c>
      <c r="F218" s="27" t="str">
        <f>IF(発電計画!$F$30="","",ROUND((発電計画!$F$30*((E218/発電計画!$F$19)^2)/1000),3))</f>
        <v/>
      </c>
      <c r="G218" s="28">
        <f t="shared" si="20"/>
        <v>0.05</v>
      </c>
      <c r="H218" s="27" t="str">
        <f>IF(発電計画!$F$31="","",ROUND((発電計画!$F$31*((E218/発電計画!$F$19)^2)/200),3))</f>
        <v/>
      </c>
      <c r="I218" s="27" t="str">
        <f>IF(発電計画!$F$32="","",ROUND((発電計画!$F$32*((E218/発電計画!$F$19)^2)/1000),3))</f>
        <v/>
      </c>
      <c r="J218" s="28">
        <f t="shared" si="21"/>
        <v>0.5</v>
      </c>
      <c r="K218" s="27">
        <f t="shared" si="18"/>
        <v>0.55000000000000004</v>
      </c>
      <c r="L218" s="27">
        <f>発電計画!$F$15-$K$29</f>
        <v>-0.55000000000000004</v>
      </c>
      <c r="M218" s="27" t="str">
        <f>IF(発電計画!$F$19="","",9.8*発電計画!$F$19*$L218)</f>
        <v/>
      </c>
      <c r="N218" s="27" t="str">
        <f>IF(発電計画!$F$20="","",9.8*発電計画!$F$20*$L218)</f>
        <v/>
      </c>
      <c r="O218" s="206" t="str">
        <f>IF(AND($E218="",発電計画!$F$19=""),"",$E218/発電計画!$F$19)</f>
        <v/>
      </c>
      <c r="P218" s="331" t="str" cm="1">
        <f t="array" ref="P218">IF($O218="","",発電計画!$F$27*_xlfn.IFS($O218&gt;=相対合成効率!$I$14,相対合成効率!$L$14,$O218&gt;=相対合成効率!$I$15,相対合成効率!$L$15,$O218&gt;=相対合成効率!$I$16,相対合成効率!$L$16,TRUE,相対合成効率!$L$17))</f>
        <v/>
      </c>
      <c r="Q218" s="224" t="str">
        <f>IF($O218="","",IF($O218&lt;=発電計画!$F$28,0,9.8*$E218*$L218*$P218))</f>
        <v/>
      </c>
      <c r="R218" s="224" t="str">
        <f t="shared" si="19"/>
        <v/>
      </c>
      <c r="S218" s="207" t="str">
        <f>IF(D218="","",(D218*B218+SUM($D219:D$393))/(D218*365))</f>
        <v/>
      </c>
      <c r="T218" s="208"/>
    </row>
    <row r="219" spans="2:20">
      <c r="B219" s="80">
        <v>191</v>
      </c>
      <c r="C219" s="189" t="str">
        <f>流量データ!$R201</f>
        <v/>
      </c>
      <c r="D219" s="189" t="str">
        <f>IF(AND($C219="",発電計画!$F$33=""),"",MAX(0,$C219-発電計画!$F$33))</f>
        <v/>
      </c>
      <c r="E219" s="189" t="str">
        <f>IF($D219="","",IF(発電計画!$F$19&gt;$D219,$D219,発電計画!$F$19))</f>
        <v/>
      </c>
      <c r="F219" s="27" t="str">
        <f>IF(発電計画!$F$30="","",ROUND((発電計画!$F$30*((E219/発電計画!$F$19)^2)/1000),3))</f>
        <v/>
      </c>
      <c r="G219" s="28">
        <f t="shared" si="20"/>
        <v>0.05</v>
      </c>
      <c r="H219" s="27" t="str">
        <f>IF(発電計画!$F$31="","",ROUND((発電計画!$F$31*((E219/発電計画!$F$19)^2)/200),3))</f>
        <v/>
      </c>
      <c r="I219" s="27" t="str">
        <f>IF(発電計画!$F$32="","",ROUND((発電計画!$F$32*((E219/発電計画!$F$19)^2)/1000),3))</f>
        <v/>
      </c>
      <c r="J219" s="28">
        <f t="shared" si="21"/>
        <v>0.5</v>
      </c>
      <c r="K219" s="27">
        <f t="shared" si="18"/>
        <v>0.55000000000000004</v>
      </c>
      <c r="L219" s="27">
        <f>発電計画!$F$15-$K$29</f>
        <v>-0.55000000000000004</v>
      </c>
      <c r="M219" s="27" t="str">
        <f>IF(発電計画!$F$19="","",9.8*発電計画!$F$19*$L219)</f>
        <v/>
      </c>
      <c r="N219" s="27" t="str">
        <f>IF(発電計画!$F$20="","",9.8*発電計画!$F$20*$L219)</f>
        <v/>
      </c>
      <c r="O219" s="206" t="str">
        <f>IF(AND($E219="",発電計画!$F$19=""),"",$E219/発電計画!$F$19)</f>
        <v/>
      </c>
      <c r="P219" s="331" t="str" cm="1">
        <f t="array" ref="P219">IF($O219="","",発電計画!$F$27*_xlfn.IFS($O219&gt;=相対合成効率!$I$14,相対合成効率!$L$14,$O219&gt;=相対合成効率!$I$15,相対合成効率!$L$15,$O219&gt;=相対合成効率!$I$16,相対合成効率!$L$16,TRUE,相対合成効率!$L$17))</f>
        <v/>
      </c>
      <c r="Q219" s="224" t="str">
        <f>IF($O219="","",IF($O219&lt;=発電計画!$F$28,0,9.8*$E219*$L219*$P219))</f>
        <v/>
      </c>
      <c r="R219" s="224" t="str">
        <f t="shared" si="19"/>
        <v/>
      </c>
      <c r="S219" s="207" t="str">
        <f>IF(D219="","",(D219*B219+SUM($D220:D$393))/(D219*365))</f>
        <v/>
      </c>
      <c r="T219" s="208"/>
    </row>
    <row r="220" spans="2:20">
      <c r="B220" s="80">
        <v>192</v>
      </c>
      <c r="C220" s="189" t="str">
        <f>流量データ!$R202</f>
        <v/>
      </c>
      <c r="D220" s="189" t="str">
        <f>IF(AND($C220="",発電計画!$F$33=""),"",MAX(0,$C220-発電計画!$F$33))</f>
        <v/>
      </c>
      <c r="E220" s="189" t="str">
        <f>IF($D220="","",IF(発電計画!$F$19&gt;$D220,$D220,発電計画!$F$19))</f>
        <v/>
      </c>
      <c r="F220" s="27" t="str">
        <f>IF(発電計画!$F$30="","",ROUND((発電計画!$F$30*((E220/発電計画!$F$19)^2)/1000),3))</f>
        <v/>
      </c>
      <c r="G220" s="28">
        <f t="shared" si="20"/>
        <v>0.05</v>
      </c>
      <c r="H220" s="27" t="str">
        <f>IF(発電計画!$F$31="","",ROUND((発電計画!$F$31*((E220/発電計画!$F$19)^2)/200),3))</f>
        <v/>
      </c>
      <c r="I220" s="27" t="str">
        <f>IF(発電計画!$F$32="","",ROUND((発電計画!$F$32*((E220/発電計画!$F$19)^2)/1000),3))</f>
        <v/>
      </c>
      <c r="J220" s="28">
        <f t="shared" si="21"/>
        <v>0.5</v>
      </c>
      <c r="K220" s="27">
        <f t="shared" si="18"/>
        <v>0.55000000000000004</v>
      </c>
      <c r="L220" s="27">
        <f>発電計画!$F$15-$K$29</f>
        <v>-0.55000000000000004</v>
      </c>
      <c r="M220" s="27" t="str">
        <f>IF(発電計画!$F$19="","",9.8*発電計画!$F$19*$L220)</f>
        <v/>
      </c>
      <c r="N220" s="27" t="str">
        <f>IF(発電計画!$F$20="","",9.8*発電計画!$F$20*$L220)</f>
        <v/>
      </c>
      <c r="O220" s="206" t="str">
        <f>IF(AND($E220="",発電計画!$F$19=""),"",$E220/発電計画!$F$19)</f>
        <v/>
      </c>
      <c r="P220" s="331" t="str" cm="1">
        <f t="array" ref="P220">IF($O220="","",発電計画!$F$27*_xlfn.IFS($O220&gt;=相対合成効率!$I$14,相対合成効率!$L$14,$O220&gt;=相対合成効率!$I$15,相対合成効率!$L$15,$O220&gt;=相対合成効率!$I$16,相対合成効率!$L$16,TRUE,相対合成効率!$L$17))</f>
        <v/>
      </c>
      <c r="Q220" s="224" t="str">
        <f>IF($O220="","",IF($O220&lt;=発電計画!$F$28,0,9.8*$E220*$L220*$P220))</f>
        <v/>
      </c>
      <c r="R220" s="224" t="str">
        <f t="shared" si="19"/>
        <v/>
      </c>
      <c r="S220" s="207" t="str">
        <f>IF(D220="","",(D220*B220+SUM($D221:D$393))/(D220*365))</f>
        <v/>
      </c>
      <c r="T220" s="208"/>
    </row>
    <row r="221" spans="2:20">
      <c r="B221" s="80">
        <v>193</v>
      </c>
      <c r="C221" s="189" t="str">
        <f>流量データ!$R203</f>
        <v/>
      </c>
      <c r="D221" s="189" t="str">
        <f>IF(AND($C221="",発電計画!$F$33=""),"",MAX(0,$C221-発電計画!$F$33))</f>
        <v/>
      </c>
      <c r="E221" s="189" t="str">
        <f>IF($D221="","",IF(発電計画!$F$19&gt;$D221,$D221,発電計画!$F$19))</f>
        <v/>
      </c>
      <c r="F221" s="27" t="str">
        <f>IF(発電計画!$F$30="","",ROUND((発電計画!$F$30*((E221/発電計画!$F$19)^2)/1000),3))</f>
        <v/>
      </c>
      <c r="G221" s="28">
        <f t="shared" si="20"/>
        <v>0.05</v>
      </c>
      <c r="H221" s="27" t="str">
        <f>IF(発電計画!$F$31="","",ROUND((発電計画!$F$31*((E221/発電計画!$F$19)^2)/200),3))</f>
        <v/>
      </c>
      <c r="I221" s="27" t="str">
        <f>IF(発電計画!$F$32="","",ROUND((発電計画!$F$32*((E221/発電計画!$F$19)^2)/1000),3))</f>
        <v/>
      </c>
      <c r="J221" s="28">
        <f t="shared" si="21"/>
        <v>0.5</v>
      </c>
      <c r="K221" s="27">
        <f t="shared" ref="K221:K284" si="22">SUM($F221:$J221)</f>
        <v>0.55000000000000004</v>
      </c>
      <c r="L221" s="27">
        <f>発電計画!$F$15-$K$29</f>
        <v>-0.55000000000000004</v>
      </c>
      <c r="M221" s="27" t="str">
        <f>IF(発電計画!$F$19="","",9.8*発電計画!$F$19*$L221)</f>
        <v/>
      </c>
      <c r="N221" s="27" t="str">
        <f>IF(発電計画!$F$20="","",9.8*発電計画!$F$20*$L221)</f>
        <v/>
      </c>
      <c r="O221" s="206" t="str">
        <f>IF(AND($E221="",発電計画!$F$19=""),"",$E221/発電計画!$F$19)</f>
        <v/>
      </c>
      <c r="P221" s="331" t="str" cm="1">
        <f t="array" ref="P221">IF($O221="","",発電計画!$F$27*_xlfn.IFS($O221&gt;=相対合成効率!$I$14,相対合成効率!$L$14,$O221&gt;=相対合成効率!$I$15,相対合成効率!$L$15,$O221&gt;=相対合成効率!$I$16,相対合成効率!$L$16,TRUE,相対合成効率!$L$17))</f>
        <v/>
      </c>
      <c r="Q221" s="224" t="str">
        <f>IF($O221="","",IF($O221&lt;=発電計画!$F$28,0,9.8*$E221*$L221*$P221))</f>
        <v/>
      </c>
      <c r="R221" s="224" t="str">
        <f t="shared" ref="R221:R284" si="23">IF($Q221="","",$Q221*24)</f>
        <v/>
      </c>
      <c r="S221" s="207" t="str">
        <f>IF(D221="","",(D221*B221+SUM($D222:D$393))/(D221*365))</f>
        <v/>
      </c>
      <c r="T221" s="208"/>
    </row>
    <row r="222" spans="2:20">
      <c r="B222" s="80">
        <v>194</v>
      </c>
      <c r="C222" s="189" t="str">
        <f>流量データ!$R204</f>
        <v/>
      </c>
      <c r="D222" s="189" t="str">
        <f>IF(AND($C222="",発電計画!$F$33=""),"",MAX(0,$C222-発電計画!$F$33))</f>
        <v/>
      </c>
      <c r="E222" s="189" t="str">
        <f>IF($D222="","",IF(発電計画!$F$19&gt;$D222,$D222,発電計画!$F$19))</f>
        <v/>
      </c>
      <c r="F222" s="27" t="str">
        <f>IF(発電計画!$F$30="","",ROUND((発電計画!$F$30*((E222/発電計画!$F$19)^2)/1000),3))</f>
        <v/>
      </c>
      <c r="G222" s="28">
        <f t="shared" ref="G222:G285" si="24">G221</f>
        <v>0.05</v>
      </c>
      <c r="H222" s="27" t="str">
        <f>IF(発電計画!$F$31="","",ROUND((発電計画!$F$31*((E222/発電計画!$F$19)^2)/200),3))</f>
        <v/>
      </c>
      <c r="I222" s="27" t="str">
        <f>IF(発電計画!$F$32="","",ROUND((発電計画!$F$32*((E222/発電計画!$F$19)^2)/1000),3))</f>
        <v/>
      </c>
      <c r="J222" s="28">
        <f t="shared" ref="J222:J285" si="25">J221</f>
        <v>0.5</v>
      </c>
      <c r="K222" s="27">
        <f t="shared" si="22"/>
        <v>0.55000000000000004</v>
      </c>
      <c r="L222" s="27">
        <f>発電計画!$F$15-$K$29</f>
        <v>-0.55000000000000004</v>
      </c>
      <c r="M222" s="27" t="str">
        <f>IF(発電計画!$F$19="","",9.8*発電計画!$F$19*$L222)</f>
        <v/>
      </c>
      <c r="N222" s="27" t="str">
        <f>IF(発電計画!$F$20="","",9.8*発電計画!$F$20*$L222)</f>
        <v/>
      </c>
      <c r="O222" s="206" t="str">
        <f>IF(AND($E222="",発電計画!$F$19=""),"",$E222/発電計画!$F$19)</f>
        <v/>
      </c>
      <c r="P222" s="331" t="str" cm="1">
        <f t="array" ref="P222">IF($O222="","",発電計画!$F$27*_xlfn.IFS($O222&gt;=相対合成効率!$I$14,相対合成効率!$L$14,$O222&gt;=相対合成効率!$I$15,相対合成効率!$L$15,$O222&gt;=相対合成効率!$I$16,相対合成効率!$L$16,TRUE,相対合成効率!$L$17))</f>
        <v/>
      </c>
      <c r="Q222" s="224" t="str">
        <f>IF($O222="","",IF($O222&lt;=発電計画!$F$28,0,9.8*$E222*$L222*$P222))</f>
        <v/>
      </c>
      <c r="R222" s="224" t="str">
        <f t="shared" si="23"/>
        <v/>
      </c>
      <c r="S222" s="207" t="str">
        <f>IF(D222="","",(D222*B222+SUM($D223:D$393))/(D222*365))</f>
        <v/>
      </c>
      <c r="T222" s="208"/>
    </row>
    <row r="223" spans="2:20">
      <c r="B223" s="80">
        <v>195</v>
      </c>
      <c r="C223" s="189" t="str">
        <f>流量データ!$R205</f>
        <v/>
      </c>
      <c r="D223" s="189" t="str">
        <f>IF(AND($C223="",発電計画!$F$33=""),"",MAX(0,$C223-発電計画!$F$33))</f>
        <v/>
      </c>
      <c r="E223" s="189" t="str">
        <f>IF($D223="","",IF(発電計画!$F$19&gt;$D223,$D223,発電計画!$F$19))</f>
        <v/>
      </c>
      <c r="F223" s="27" t="str">
        <f>IF(発電計画!$F$30="","",ROUND((発電計画!$F$30*((E223/発電計画!$F$19)^2)/1000),3))</f>
        <v/>
      </c>
      <c r="G223" s="28">
        <f t="shared" si="24"/>
        <v>0.05</v>
      </c>
      <c r="H223" s="27" t="str">
        <f>IF(発電計画!$F$31="","",ROUND((発電計画!$F$31*((E223/発電計画!$F$19)^2)/200),3))</f>
        <v/>
      </c>
      <c r="I223" s="27" t="str">
        <f>IF(発電計画!$F$32="","",ROUND((発電計画!$F$32*((E223/発電計画!$F$19)^2)/1000),3))</f>
        <v/>
      </c>
      <c r="J223" s="28">
        <f t="shared" si="25"/>
        <v>0.5</v>
      </c>
      <c r="K223" s="27">
        <f t="shared" si="22"/>
        <v>0.55000000000000004</v>
      </c>
      <c r="L223" s="27">
        <f>発電計画!$F$15-$K$29</f>
        <v>-0.55000000000000004</v>
      </c>
      <c r="M223" s="27" t="str">
        <f>IF(発電計画!$F$19="","",9.8*発電計画!$F$19*$L223)</f>
        <v/>
      </c>
      <c r="N223" s="27" t="str">
        <f>IF(発電計画!$F$20="","",9.8*発電計画!$F$20*$L223)</f>
        <v/>
      </c>
      <c r="O223" s="206" t="str">
        <f>IF(AND($E223="",発電計画!$F$19=""),"",$E223/発電計画!$F$19)</f>
        <v/>
      </c>
      <c r="P223" s="331" t="str" cm="1">
        <f t="array" ref="P223">IF($O223="","",発電計画!$F$27*_xlfn.IFS($O223&gt;=相対合成効率!$I$14,相対合成効率!$L$14,$O223&gt;=相対合成効率!$I$15,相対合成効率!$L$15,$O223&gt;=相対合成効率!$I$16,相対合成効率!$L$16,TRUE,相対合成効率!$L$17))</f>
        <v/>
      </c>
      <c r="Q223" s="224" t="str">
        <f>IF($O223="","",IF($O223&lt;=発電計画!$F$28,0,9.8*$E223*$L223*$P223))</f>
        <v/>
      </c>
      <c r="R223" s="224" t="str">
        <f t="shared" si="23"/>
        <v/>
      </c>
      <c r="S223" s="207" t="str">
        <f>IF(D223="","",(D223*B223+SUM($D224:D$393))/(D223*365))</f>
        <v/>
      </c>
      <c r="T223" s="208"/>
    </row>
    <row r="224" spans="2:20">
      <c r="B224" s="80">
        <v>196</v>
      </c>
      <c r="C224" s="189" t="str">
        <f>流量データ!$R206</f>
        <v/>
      </c>
      <c r="D224" s="189" t="str">
        <f>IF(AND($C224="",発電計画!$F$33=""),"",MAX(0,$C224-発電計画!$F$33))</f>
        <v/>
      </c>
      <c r="E224" s="189" t="str">
        <f>IF($D224="","",IF(発電計画!$F$19&gt;$D224,$D224,発電計画!$F$19))</f>
        <v/>
      </c>
      <c r="F224" s="27" t="str">
        <f>IF(発電計画!$F$30="","",ROUND((発電計画!$F$30*((E224/発電計画!$F$19)^2)/1000),3))</f>
        <v/>
      </c>
      <c r="G224" s="28">
        <f t="shared" si="24"/>
        <v>0.05</v>
      </c>
      <c r="H224" s="27" t="str">
        <f>IF(発電計画!$F$31="","",ROUND((発電計画!$F$31*((E224/発電計画!$F$19)^2)/200),3))</f>
        <v/>
      </c>
      <c r="I224" s="27" t="str">
        <f>IF(発電計画!$F$32="","",ROUND((発電計画!$F$32*((E224/発電計画!$F$19)^2)/1000),3))</f>
        <v/>
      </c>
      <c r="J224" s="28">
        <f t="shared" si="25"/>
        <v>0.5</v>
      </c>
      <c r="K224" s="27">
        <f t="shared" si="22"/>
        <v>0.55000000000000004</v>
      </c>
      <c r="L224" s="27">
        <f>発電計画!$F$15-$K$29</f>
        <v>-0.55000000000000004</v>
      </c>
      <c r="M224" s="27" t="str">
        <f>IF(発電計画!$F$19="","",9.8*発電計画!$F$19*$L224)</f>
        <v/>
      </c>
      <c r="N224" s="27" t="str">
        <f>IF(発電計画!$F$20="","",9.8*発電計画!$F$20*$L224)</f>
        <v/>
      </c>
      <c r="O224" s="206" t="str">
        <f>IF(AND($E224="",発電計画!$F$19=""),"",$E224/発電計画!$F$19)</f>
        <v/>
      </c>
      <c r="P224" s="331" t="str" cm="1">
        <f t="array" ref="P224">IF($O224="","",発電計画!$F$27*_xlfn.IFS($O224&gt;=相対合成効率!$I$14,相対合成効率!$L$14,$O224&gt;=相対合成効率!$I$15,相対合成効率!$L$15,$O224&gt;=相対合成効率!$I$16,相対合成効率!$L$16,TRUE,相対合成効率!$L$17))</f>
        <v/>
      </c>
      <c r="Q224" s="224" t="str">
        <f>IF($O224="","",IF($O224&lt;=発電計画!$F$28,0,9.8*$E224*$L224*$P224))</f>
        <v/>
      </c>
      <c r="R224" s="224" t="str">
        <f t="shared" si="23"/>
        <v/>
      </c>
      <c r="S224" s="207" t="str">
        <f>IF(D224="","",(D224*B224+SUM($D225:D$393))/(D224*365))</f>
        <v/>
      </c>
      <c r="T224" s="208"/>
    </row>
    <row r="225" spans="2:20">
      <c r="B225" s="80">
        <v>197</v>
      </c>
      <c r="C225" s="189" t="str">
        <f>流量データ!$R207</f>
        <v/>
      </c>
      <c r="D225" s="189" t="str">
        <f>IF(AND($C225="",発電計画!$F$33=""),"",MAX(0,$C225-発電計画!$F$33))</f>
        <v/>
      </c>
      <c r="E225" s="189" t="str">
        <f>IF($D225="","",IF(発電計画!$F$19&gt;$D225,$D225,発電計画!$F$19))</f>
        <v/>
      </c>
      <c r="F225" s="27" t="str">
        <f>IF(発電計画!$F$30="","",ROUND((発電計画!$F$30*((E225/発電計画!$F$19)^2)/1000),3))</f>
        <v/>
      </c>
      <c r="G225" s="28">
        <f t="shared" si="24"/>
        <v>0.05</v>
      </c>
      <c r="H225" s="27" t="str">
        <f>IF(発電計画!$F$31="","",ROUND((発電計画!$F$31*((E225/発電計画!$F$19)^2)/200),3))</f>
        <v/>
      </c>
      <c r="I225" s="27" t="str">
        <f>IF(発電計画!$F$32="","",ROUND((発電計画!$F$32*((E225/発電計画!$F$19)^2)/1000),3))</f>
        <v/>
      </c>
      <c r="J225" s="28">
        <f t="shared" si="25"/>
        <v>0.5</v>
      </c>
      <c r="K225" s="27">
        <f t="shared" si="22"/>
        <v>0.55000000000000004</v>
      </c>
      <c r="L225" s="27">
        <f>発電計画!$F$15-$K$29</f>
        <v>-0.55000000000000004</v>
      </c>
      <c r="M225" s="27" t="str">
        <f>IF(発電計画!$F$19="","",9.8*発電計画!$F$19*$L225)</f>
        <v/>
      </c>
      <c r="N225" s="27" t="str">
        <f>IF(発電計画!$F$20="","",9.8*発電計画!$F$20*$L225)</f>
        <v/>
      </c>
      <c r="O225" s="206" t="str">
        <f>IF(AND($E225="",発電計画!$F$19=""),"",$E225/発電計画!$F$19)</f>
        <v/>
      </c>
      <c r="P225" s="331" t="str" cm="1">
        <f t="array" ref="P225">IF($O225="","",発電計画!$F$27*_xlfn.IFS($O225&gt;=相対合成効率!$I$14,相対合成効率!$L$14,$O225&gt;=相対合成効率!$I$15,相対合成効率!$L$15,$O225&gt;=相対合成効率!$I$16,相対合成効率!$L$16,TRUE,相対合成効率!$L$17))</f>
        <v/>
      </c>
      <c r="Q225" s="224" t="str">
        <f>IF($O225="","",IF($O225&lt;=発電計画!$F$28,0,9.8*$E225*$L225*$P225))</f>
        <v/>
      </c>
      <c r="R225" s="224" t="str">
        <f t="shared" si="23"/>
        <v/>
      </c>
      <c r="S225" s="207" t="str">
        <f>IF(D225="","",(D225*B225+SUM($D226:D$393))/(D225*365))</f>
        <v/>
      </c>
      <c r="T225" s="208"/>
    </row>
    <row r="226" spans="2:20">
      <c r="B226" s="80">
        <v>198</v>
      </c>
      <c r="C226" s="189" t="str">
        <f>流量データ!$R208</f>
        <v/>
      </c>
      <c r="D226" s="189" t="str">
        <f>IF(AND($C226="",発電計画!$F$33=""),"",MAX(0,$C226-発電計画!$F$33))</f>
        <v/>
      </c>
      <c r="E226" s="189" t="str">
        <f>IF($D226="","",IF(発電計画!$F$19&gt;$D226,$D226,発電計画!$F$19))</f>
        <v/>
      </c>
      <c r="F226" s="27" t="str">
        <f>IF(発電計画!$F$30="","",ROUND((発電計画!$F$30*((E226/発電計画!$F$19)^2)/1000),3))</f>
        <v/>
      </c>
      <c r="G226" s="28">
        <f t="shared" si="24"/>
        <v>0.05</v>
      </c>
      <c r="H226" s="27" t="str">
        <f>IF(発電計画!$F$31="","",ROUND((発電計画!$F$31*((E226/発電計画!$F$19)^2)/200),3))</f>
        <v/>
      </c>
      <c r="I226" s="27" t="str">
        <f>IF(発電計画!$F$32="","",ROUND((発電計画!$F$32*((E226/発電計画!$F$19)^2)/1000),3))</f>
        <v/>
      </c>
      <c r="J226" s="28">
        <f t="shared" si="25"/>
        <v>0.5</v>
      </c>
      <c r="K226" s="27">
        <f t="shared" si="22"/>
        <v>0.55000000000000004</v>
      </c>
      <c r="L226" s="27">
        <f>発電計画!$F$15-$K$29</f>
        <v>-0.55000000000000004</v>
      </c>
      <c r="M226" s="27" t="str">
        <f>IF(発電計画!$F$19="","",9.8*発電計画!$F$19*$L226)</f>
        <v/>
      </c>
      <c r="N226" s="27" t="str">
        <f>IF(発電計画!$F$20="","",9.8*発電計画!$F$20*$L226)</f>
        <v/>
      </c>
      <c r="O226" s="206" t="str">
        <f>IF(AND($E226="",発電計画!$F$19=""),"",$E226/発電計画!$F$19)</f>
        <v/>
      </c>
      <c r="P226" s="331" t="str" cm="1">
        <f t="array" ref="P226">IF($O226="","",発電計画!$F$27*_xlfn.IFS($O226&gt;=相対合成効率!$I$14,相対合成効率!$L$14,$O226&gt;=相対合成効率!$I$15,相対合成効率!$L$15,$O226&gt;=相対合成効率!$I$16,相対合成効率!$L$16,TRUE,相対合成効率!$L$17))</f>
        <v/>
      </c>
      <c r="Q226" s="224" t="str">
        <f>IF($O226="","",IF($O226&lt;=発電計画!$F$28,0,9.8*$E226*$L226*$P226))</f>
        <v/>
      </c>
      <c r="R226" s="224" t="str">
        <f t="shared" si="23"/>
        <v/>
      </c>
      <c r="S226" s="207" t="str">
        <f>IF(D226="","",(D226*B226+SUM($D227:D$393))/(D226*365))</f>
        <v/>
      </c>
      <c r="T226" s="208"/>
    </row>
    <row r="227" spans="2:20">
      <c r="B227" s="80">
        <v>199</v>
      </c>
      <c r="C227" s="189" t="str">
        <f>流量データ!$R209</f>
        <v/>
      </c>
      <c r="D227" s="189" t="str">
        <f>IF(AND($C227="",発電計画!$F$33=""),"",MAX(0,$C227-発電計画!$F$33))</f>
        <v/>
      </c>
      <c r="E227" s="189" t="str">
        <f>IF($D227="","",IF(発電計画!$F$19&gt;$D227,$D227,発電計画!$F$19))</f>
        <v/>
      </c>
      <c r="F227" s="27" t="str">
        <f>IF(発電計画!$F$30="","",ROUND((発電計画!$F$30*((E227/発電計画!$F$19)^2)/1000),3))</f>
        <v/>
      </c>
      <c r="G227" s="28">
        <f t="shared" si="24"/>
        <v>0.05</v>
      </c>
      <c r="H227" s="27" t="str">
        <f>IF(発電計画!$F$31="","",ROUND((発電計画!$F$31*((E227/発電計画!$F$19)^2)/200),3))</f>
        <v/>
      </c>
      <c r="I227" s="27" t="str">
        <f>IF(発電計画!$F$32="","",ROUND((発電計画!$F$32*((E227/発電計画!$F$19)^2)/1000),3))</f>
        <v/>
      </c>
      <c r="J227" s="28">
        <f t="shared" si="25"/>
        <v>0.5</v>
      </c>
      <c r="K227" s="27">
        <f t="shared" si="22"/>
        <v>0.55000000000000004</v>
      </c>
      <c r="L227" s="27">
        <f>発電計画!$F$15-$K$29</f>
        <v>-0.55000000000000004</v>
      </c>
      <c r="M227" s="27" t="str">
        <f>IF(発電計画!$F$19="","",9.8*発電計画!$F$19*$L227)</f>
        <v/>
      </c>
      <c r="N227" s="27" t="str">
        <f>IF(発電計画!$F$20="","",9.8*発電計画!$F$20*$L227)</f>
        <v/>
      </c>
      <c r="O227" s="206" t="str">
        <f>IF(AND($E227="",発電計画!$F$19=""),"",$E227/発電計画!$F$19)</f>
        <v/>
      </c>
      <c r="P227" s="331" t="str" cm="1">
        <f t="array" ref="P227">IF($O227="","",発電計画!$F$27*_xlfn.IFS($O227&gt;=相対合成効率!$I$14,相対合成効率!$L$14,$O227&gt;=相対合成効率!$I$15,相対合成効率!$L$15,$O227&gt;=相対合成効率!$I$16,相対合成効率!$L$16,TRUE,相対合成効率!$L$17))</f>
        <v/>
      </c>
      <c r="Q227" s="224" t="str">
        <f>IF($O227="","",IF($O227&lt;=発電計画!$F$28,0,9.8*$E227*$L227*$P227))</f>
        <v/>
      </c>
      <c r="R227" s="224" t="str">
        <f t="shared" si="23"/>
        <v/>
      </c>
      <c r="S227" s="207" t="str">
        <f>IF(D227="","",(D227*B227+SUM($D228:D$393))/(D227*365))</f>
        <v/>
      </c>
      <c r="T227" s="208"/>
    </row>
    <row r="228" spans="2:20">
      <c r="B228" s="80">
        <v>200</v>
      </c>
      <c r="C228" s="189" t="str">
        <f>流量データ!$R210</f>
        <v/>
      </c>
      <c r="D228" s="189" t="str">
        <f>IF(AND($C228="",発電計画!$F$33=""),"",MAX(0,$C228-発電計画!$F$33))</f>
        <v/>
      </c>
      <c r="E228" s="189" t="str">
        <f>IF($D228="","",IF(発電計画!$F$19&gt;$D228,$D228,発電計画!$F$19))</f>
        <v/>
      </c>
      <c r="F228" s="27" t="str">
        <f>IF(発電計画!$F$30="","",ROUND((発電計画!$F$30*((E228/発電計画!$F$19)^2)/1000),3))</f>
        <v/>
      </c>
      <c r="G228" s="28">
        <f t="shared" si="24"/>
        <v>0.05</v>
      </c>
      <c r="H228" s="27" t="str">
        <f>IF(発電計画!$F$31="","",ROUND((発電計画!$F$31*((E228/発電計画!$F$19)^2)/200),3))</f>
        <v/>
      </c>
      <c r="I228" s="27" t="str">
        <f>IF(発電計画!$F$32="","",ROUND((発電計画!$F$32*((E228/発電計画!$F$19)^2)/1000),3))</f>
        <v/>
      </c>
      <c r="J228" s="28">
        <f t="shared" si="25"/>
        <v>0.5</v>
      </c>
      <c r="K228" s="27">
        <f t="shared" si="22"/>
        <v>0.55000000000000004</v>
      </c>
      <c r="L228" s="27">
        <f>発電計画!$F$15-$K$29</f>
        <v>-0.55000000000000004</v>
      </c>
      <c r="M228" s="27" t="str">
        <f>IF(発電計画!$F$19="","",9.8*発電計画!$F$19*$L228)</f>
        <v/>
      </c>
      <c r="N228" s="27" t="str">
        <f>IF(発電計画!$F$20="","",9.8*発電計画!$F$20*$L228)</f>
        <v/>
      </c>
      <c r="O228" s="206" t="str">
        <f>IF(AND($E228="",発電計画!$F$19=""),"",$E228/発電計画!$F$19)</f>
        <v/>
      </c>
      <c r="P228" s="331" t="str" cm="1">
        <f t="array" ref="P228">IF($O228="","",発電計画!$F$27*_xlfn.IFS($O228&gt;=相対合成効率!$I$14,相対合成効率!$L$14,$O228&gt;=相対合成効率!$I$15,相対合成効率!$L$15,$O228&gt;=相対合成効率!$I$16,相対合成効率!$L$16,TRUE,相対合成効率!$L$17))</f>
        <v/>
      </c>
      <c r="Q228" s="224" t="str">
        <f>IF($O228="","",IF($O228&lt;=発電計画!$F$28,0,9.8*$E228*$L228*$P228))</f>
        <v/>
      </c>
      <c r="R228" s="224" t="str">
        <f t="shared" si="23"/>
        <v/>
      </c>
      <c r="S228" s="207" t="str">
        <f>IF(D228="","",(D228*B228+SUM($D229:D$393))/(D228*365))</f>
        <v/>
      </c>
      <c r="T228" s="208"/>
    </row>
    <row r="229" spans="2:20">
      <c r="B229" s="80">
        <v>201</v>
      </c>
      <c r="C229" s="189" t="str">
        <f>流量データ!$R211</f>
        <v/>
      </c>
      <c r="D229" s="189" t="str">
        <f>IF(AND($C229="",発電計画!$F$33=""),"",MAX(0,$C229-発電計画!$F$33))</f>
        <v/>
      </c>
      <c r="E229" s="189" t="str">
        <f>IF($D229="","",IF(発電計画!$F$19&gt;$D229,$D229,発電計画!$F$19))</f>
        <v/>
      </c>
      <c r="F229" s="27" t="str">
        <f>IF(発電計画!$F$30="","",ROUND((発電計画!$F$30*((E229/発電計画!$F$19)^2)/1000),3))</f>
        <v/>
      </c>
      <c r="G229" s="28">
        <f t="shared" si="24"/>
        <v>0.05</v>
      </c>
      <c r="H229" s="27" t="str">
        <f>IF(発電計画!$F$31="","",ROUND((発電計画!$F$31*((E229/発電計画!$F$19)^2)/200),3))</f>
        <v/>
      </c>
      <c r="I229" s="27" t="str">
        <f>IF(発電計画!$F$32="","",ROUND((発電計画!$F$32*((E229/発電計画!$F$19)^2)/1000),3))</f>
        <v/>
      </c>
      <c r="J229" s="28">
        <f t="shared" si="25"/>
        <v>0.5</v>
      </c>
      <c r="K229" s="27">
        <f t="shared" si="22"/>
        <v>0.55000000000000004</v>
      </c>
      <c r="L229" s="27">
        <f>発電計画!$F$15-$K$29</f>
        <v>-0.55000000000000004</v>
      </c>
      <c r="M229" s="27" t="str">
        <f>IF(発電計画!$F$19="","",9.8*発電計画!$F$19*$L229)</f>
        <v/>
      </c>
      <c r="N229" s="27" t="str">
        <f>IF(発電計画!$F$20="","",9.8*発電計画!$F$20*$L229)</f>
        <v/>
      </c>
      <c r="O229" s="206" t="str">
        <f>IF(AND($E229="",発電計画!$F$19=""),"",$E229/発電計画!$F$19)</f>
        <v/>
      </c>
      <c r="P229" s="331" t="str" cm="1">
        <f t="array" ref="P229">IF($O229="","",発電計画!$F$27*_xlfn.IFS($O229&gt;=相対合成効率!$I$14,相対合成効率!$L$14,$O229&gt;=相対合成効率!$I$15,相対合成効率!$L$15,$O229&gt;=相対合成効率!$I$16,相対合成効率!$L$16,TRUE,相対合成効率!$L$17))</f>
        <v/>
      </c>
      <c r="Q229" s="224" t="str">
        <f>IF($O229="","",IF($O229&lt;=発電計画!$F$28,0,9.8*$E229*$L229*$P229))</f>
        <v/>
      </c>
      <c r="R229" s="224" t="str">
        <f t="shared" si="23"/>
        <v/>
      </c>
      <c r="S229" s="207" t="str">
        <f>IF(D229="","",(D229*B229+SUM($D230:D$393))/(D229*365))</f>
        <v/>
      </c>
      <c r="T229" s="208"/>
    </row>
    <row r="230" spans="2:20">
      <c r="B230" s="80">
        <v>202</v>
      </c>
      <c r="C230" s="189" t="str">
        <f>流量データ!$R212</f>
        <v/>
      </c>
      <c r="D230" s="189" t="str">
        <f>IF(AND($C230="",発電計画!$F$33=""),"",MAX(0,$C230-発電計画!$F$33))</f>
        <v/>
      </c>
      <c r="E230" s="189" t="str">
        <f>IF($D230="","",IF(発電計画!$F$19&gt;$D230,$D230,発電計画!$F$19))</f>
        <v/>
      </c>
      <c r="F230" s="27" t="str">
        <f>IF(発電計画!$F$30="","",ROUND((発電計画!$F$30*((E230/発電計画!$F$19)^2)/1000),3))</f>
        <v/>
      </c>
      <c r="G230" s="28">
        <f t="shared" si="24"/>
        <v>0.05</v>
      </c>
      <c r="H230" s="27" t="str">
        <f>IF(発電計画!$F$31="","",ROUND((発電計画!$F$31*((E230/発電計画!$F$19)^2)/200),3))</f>
        <v/>
      </c>
      <c r="I230" s="27" t="str">
        <f>IF(発電計画!$F$32="","",ROUND((発電計画!$F$32*((E230/発電計画!$F$19)^2)/1000),3))</f>
        <v/>
      </c>
      <c r="J230" s="28">
        <f t="shared" si="25"/>
        <v>0.5</v>
      </c>
      <c r="K230" s="27">
        <f t="shared" si="22"/>
        <v>0.55000000000000004</v>
      </c>
      <c r="L230" s="27">
        <f>発電計画!$F$15-$K$29</f>
        <v>-0.55000000000000004</v>
      </c>
      <c r="M230" s="27" t="str">
        <f>IF(発電計画!$F$19="","",9.8*発電計画!$F$19*$L230)</f>
        <v/>
      </c>
      <c r="N230" s="27" t="str">
        <f>IF(発電計画!$F$20="","",9.8*発電計画!$F$20*$L230)</f>
        <v/>
      </c>
      <c r="O230" s="206" t="str">
        <f>IF(AND($E230="",発電計画!$F$19=""),"",$E230/発電計画!$F$19)</f>
        <v/>
      </c>
      <c r="P230" s="331" t="str" cm="1">
        <f t="array" ref="P230">IF($O230="","",発電計画!$F$27*_xlfn.IFS($O230&gt;=相対合成効率!$I$14,相対合成効率!$L$14,$O230&gt;=相対合成効率!$I$15,相対合成効率!$L$15,$O230&gt;=相対合成効率!$I$16,相対合成効率!$L$16,TRUE,相対合成効率!$L$17))</f>
        <v/>
      </c>
      <c r="Q230" s="224" t="str">
        <f>IF($O230="","",IF($O230&lt;=発電計画!$F$28,0,9.8*$E230*$L230*$P230))</f>
        <v/>
      </c>
      <c r="R230" s="224" t="str">
        <f t="shared" si="23"/>
        <v/>
      </c>
      <c r="S230" s="207" t="str">
        <f>IF(D230="","",(D230*B230+SUM($D231:D$393))/(D230*365))</f>
        <v/>
      </c>
      <c r="T230" s="208"/>
    </row>
    <row r="231" spans="2:20">
      <c r="B231" s="80">
        <v>203</v>
      </c>
      <c r="C231" s="189" t="str">
        <f>流量データ!$R213</f>
        <v/>
      </c>
      <c r="D231" s="189" t="str">
        <f>IF(AND($C231="",発電計画!$F$33=""),"",MAX(0,$C231-発電計画!$F$33))</f>
        <v/>
      </c>
      <c r="E231" s="189" t="str">
        <f>IF($D231="","",IF(発電計画!$F$19&gt;$D231,$D231,発電計画!$F$19))</f>
        <v/>
      </c>
      <c r="F231" s="27" t="str">
        <f>IF(発電計画!$F$30="","",ROUND((発電計画!$F$30*((E231/発電計画!$F$19)^2)/1000),3))</f>
        <v/>
      </c>
      <c r="G231" s="28">
        <f t="shared" si="24"/>
        <v>0.05</v>
      </c>
      <c r="H231" s="27" t="str">
        <f>IF(発電計画!$F$31="","",ROUND((発電計画!$F$31*((E231/発電計画!$F$19)^2)/200),3))</f>
        <v/>
      </c>
      <c r="I231" s="27" t="str">
        <f>IF(発電計画!$F$32="","",ROUND((発電計画!$F$32*((E231/発電計画!$F$19)^2)/1000),3))</f>
        <v/>
      </c>
      <c r="J231" s="28">
        <f t="shared" si="25"/>
        <v>0.5</v>
      </c>
      <c r="K231" s="27">
        <f t="shared" si="22"/>
        <v>0.55000000000000004</v>
      </c>
      <c r="L231" s="27">
        <f>発電計画!$F$15-$K$29</f>
        <v>-0.55000000000000004</v>
      </c>
      <c r="M231" s="27" t="str">
        <f>IF(発電計画!$F$19="","",9.8*発電計画!$F$19*$L231)</f>
        <v/>
      </c>
      <c r="N231" s="27" t="str">
        <f>IF(発電計画!$F$20="","",9.8*発電計画!$F$20*$L231)</f>
        <v/>
      </c>
      <c r="O231" s="206" t="str">
        <f>IF(AND($E231="",発電計画!$F$19=""),"",$E231/発電計画!$F$19)</f>
        <v/>
      </c>
      <c r="P231" s="331" t="str" cm="1">
        <f t="array" ref="P231">IF($O231="","",発電計画!$F$27*_xlfn.IFS($O231&gt;=相対合成効率!$I$14,相対合成効率!$L$14,$O231&gt;=相対合成効率!$I$15,相対合成効率!$L$15,$O231&gt;=相対合成効率!$I$16,相対合成効率!$L$16,TRUE,相対合成効率!$L$17))</f>
        <v/>
      </c>
      <c r="Q231" s="224" t="str">
        <f>IF($O231="","",IF($O231&lt;=発電計画!$F$28,0,9.8*$E231*$L231*$P231))</f>
        <v/>
      </c>
      <c r="R231" s="224" t="str">
        <f t="shared" si="23"/>
        <v/>
      </c>
      <c r="S231" s="207" t="str">
        <f>IF(D231="","",(D231*B231+SUM($D232:D$393))/(D231*365))</f>
        <v/>
      </c>
      <c r="T231" s="208"/>
    </row>
    <row r="232" spans="2:20">
      <c r="B232" s="80">
        <v>204</v>
      </c>
      <c r="C232" s="189" t="str">
        <f>流量データ!$R214</f>
        <v/>
      </c>
      <c r="D232" s="189" t="str">
        <f>IF(AND($C232="",発電計画!$F$33=""),"",MAX(0,$C232-発電計画!$F$33))</f>
        <v/>
      </c>
      <c r="E232" s="189" t="str">
        <f>IF($D232="","",IF(発電計画!$F$19&gt;$D232,$D232,発電計画!$F$19))</f>
        <v/>
      </c>
      <c r="F232" s="27" t="str">
        <f>IF(発電計画!$F$30="","",ROUND((発電計画!$F$30*((E232/発電計画!$F$19)^2)/1000),3))</f>
        <v/>
      </c>
      <c r="G232" s="28">
        <f t="shared" si="24"/>
        <v>0.05</v>
      </c>
      <c r="H232" s="27" t="str">
        <f>IF(発電計画!$F$31="","",ROUND((発電計画!$F$31*((E232/発電計画!$F$19)^2)/200),3))</f>
        <v/>
      </c>
      <c r="I232" s="27" t="str">
        <f>IF(発電計画!$F$32="","",ROUND((発電計画!$F$32*((E232/発電計画!$F$19)^2)/1000),3))</f>
        <v/>
      </c>
      <c r="J232" s="28">
        <f t="shared" si="25"/>
        <v>0.5</v>
      </c>
      <c r="K232" s="27">
        <f t="shared" si="22"/>
        <v>0.55000000000000004</v>
      </c>
      <c r="L232" s="27">
        <f>発電計画!$F$15-$K$29</f>
        <v>-0.55000000000000004</v>
      </c>
      <c r="M232" s="27" t="str">
        <f>IF(発電計画!$F$19="","",9.8*発電計画!$F$19*$L232)</f>
        <v/>
      </c>
      <c r="N232" s="27" t="str">
        <f>IF(発電計画!$F$20="","",9.8*発電計画!$F$20*$L232)</f>
        <v/>
      </c>
      <c r="O232" s="206" t="str">
        <f>IF(AND($E232="",発電計画!$F$19=""),"",$E232/発電計画!$F$19)</f>
        <v/>
      </c>
      <c r="P232" s="331" t="str" cm="1">
        <f t="array" ref="P232">IF($O232="","",発電計画!$F$27*_xlfn.IFS($O232&gt;=相対合成効率!$I$14,相対合成効率!$L$14,$O232&gt;=相対合成効率!$I$15,相対合成効率!$L$15,$O232&gt;=相対合成効率!$I$16,相対合成効率!$L$16,TRUE,相対合成効率!$L$17))</f>
        <v/>
      </c>
      <c r="Q232" s="224" t="str">
        <f>IF($O232="","",IF($O232&lt;=発電計画!$F$28,0,9.8*$E232*$L232*$P232))</f>
        <v/>
      </c>
      <c r="R232" s="224" t="str">
        <f t="shared" si="23"/>
        <v/>
      </c>
      <c r="S232" s="207" t="str">
        <f>IF(D232="","",(D232*B232+SUM($D233:D$393))/(D232*365))</f>
        <v/>
      </c>
      <c r="T232" s="208"/>
    </row>
    <row r="233" spans="2:20">
      <c r="B233" s="80">
        <v>205</v>
      </c>
      <c r="C233" s="189" t="str">
        <f>流量データ!$R215</f>
        <v/>
      </c>
      <c r="D233" s="189" t="str">
        <f>IF(AND($C233="",発電計画!$F$33=""),"",MAX(0,$C233-発電計画!$F$33))</f>
        <v/>
      </c>
      <c r="E233" s="189" t="str">
        <f>IF($D233="","",IF(発電計画!$F$19&gt;$D233,$D233,発電計画!$F$19))</f>
        <v/>
      </c>
      <c r="F233" s="27" t="str">
        <f>IF(発電計画!$F$30="","",ROUND((発電計画!$F$30*((E233/発電計画!$F$19)^2)/1000),3))</f>
        <v/>
      </c>
      <c r="G233" s="28">
        <f t="shared" si="24"/>
        <v>0.05</v>
      </c>
      <c r="H233" s="27" t="str">
        <f>IF(発電計画!$F$31="","",ROUND((発電計画!$F$31*((E233/発電計画!$F$19)^2)/200),3))</f>
        <v/>
      </c>
      <c r="I233" s="27" t="str">
        <f>IF(発電計画!$F$32="","",ROUND((発電計画!$F$32*((E233/発電計画!$F$19)^2)/1000),3))</f>
        <v/>
      </c>
      <c r="J233" s="28">
        <f t="shared" si="25"/>
        <v>0.5</v>
      </c>
      <c r="K233" s="27">
        <f t="shared" si="22"/>
        <v>0.55000000000000004</v>
      </c>
      <c r="L233" s="27">
        <f>発電計画!$F$15-$K$29</f>
        <v>-0.55000000000000004</v>
      </c>
      <c r="M233" s="27" t="str">
        <f>IF(発電計画!$F$19="","",9.8*発電計画!$F$19*$L233)</f>
        <v/>
      </c>
      <c r="N233" s="27" t="str">
        <f>IF(発電計画!$F$20="","",9.8*発電計画!$F$20*$L233)</f>
        <v/>
      </c>
      <c r="O233" s="206" t="str">
        <f>IF(AND($E233="",発電計画!$F$19=""),"",$E233/発電計画!$F$19)</f>
        <v/>
      </c>
      <c r="P233" s="331" t="str" cm="1">
        <f t="array" ref="P233">IF($O233="","",発電計画!$F$27*_xlfn.IFS($O233&gt;=相対合成効率!$I$14,相対合成効率!$L$14,$O233&gt;=相対合成効率!$I$15,相対合成効率!$L$15,$O233&gt;=相対合成効率!$I$16,相対合成効率!$L$16,TRUE,相対合成効率!$L$17))</f>
        <v/>
      </c>
      <c r="Q233" s="224" t="str">
        <f>IF($O233="","",IF($O233&lt;=発電計画!$F$28,0,9.8*$E233*$L233*$P233))</f>
        <v/>
      </c>
      <c r="R233" s="224" t="str">
        <f t="shared" si="23"/>
        <v/>
      </c>
      <c r="S233" s="207" t="str">
        <f>IF(D233="","",(D233*B233+SUM($D234:D$393))/(D233*365))</f>
        <v/>
      </c>
      <c r="T233" s="208"/>
    </row>
    <row r="234" spans="2:20">
      <c r="B234" s="80">
        <v>206</v>
      </c>
      <c r="C234" s="189" t="str">
        <f>流量データ!$R216</f>
        <v/>
      </c>
      <c r="D234" s="189" t="str">
        <f>IF(AND($C234="",発電計画!$F$33=""),"",MAX(0,$C234-発電計画!$F$33))</f>
        <v/>
      </c>
      <c r="E234" s="189" t="str">
        <f>IF($D234="","",IF(発電計画!$F$19&gt;$D234,$D234,発電計画!$F$19))</f>
        <v/>
      </c>
      <c r="F234" s="27" t="str">
        <f>IF(発電計画!$F$30="","",ROUND((発電計画!$F$30*((E234/発電計画!$F$19)^2)/1000),3))</f>
        <v/>
      </c>
      <c r="G234" s="28">
        <f t="shared" si="24"/>
        <v>0.05</v>
      </c>
      <c r="H234" s="27" t="str">
        <f>IF(発電計画!$F$31="","",ROUND((発電計画!$F$31*((E234/発電計画!$F$19)^2)/200),3))</f>
        <v/>
      </c>
      <c r="I234" s="27" t="str">
        <f>IF(発電計画!$F$32="","",ROUND((発電計画!$F$32*((E234/発電計画!$F$19)^2)/1000),3))</f>
        <v/>
      </c>
      <c r="J234" s="28">
        <f t="shared" si="25"/>
        <v>0.5</v>
      </c>
      <c r="K234" s="27">
        <f t="shared" si="22"/>
        <v>0.55000000000000004</v>
      </c>
      <c r="L234" s="27">
        <f>発電計画!$F$15-$K$29</f>
        <v>-0.55000000000000004</v>
      </c>
      <c r="M234" s="27" t="str">
        <f>IF(発電計画!$F$19="","",9.8*発電計画!$F$19*$L234)</f>
        <v/>
      </c>
      <c r="N234" s="27" t="str">
        <f>IF(発電計画!$F$20="","",9.8*発電計画!$F$20*$L234)</f>
        <v/>
      </c>
      <c r="O234" s="206" t="str">
        <f>IF(AND($E234="",発電計画!$F$19=""),"",$E234/発電計画!$F$19)</f>
        <v/>
      </c>
      <c r="P234" s="331" t="str" cm="1">
        <f t="array" ref="P234">IF($O234="","",発電計画!$F$27*_xlfn.IFS($O234&gt;=相対合成効率!$I$14,相対合成効率!$L$14,$O234&gt;=相対合成効率!$I$15,相対合成効率!$L$15,$O234&gt;=相対合成効率!$I$16,相対合成効率!$L$16,TRUE,相対合成効率!$L$17))</f>
        <v/>
      </c>
      <c r="Q234" s="224" t="str">
        <f>IF($O234="","",IF($O234&lt;=発電計画!$F$28,0,9.8*$E234*$L234*$P234))</f>
        <v/>
      </c>
      <c r="R234" s="224" t="str">
        <f t="shared" si="23"/>
        <v/>
      </c>
      <c r="S234" s="207" t="str">
        <f>IF(D234="","",(D234*B234+SUM($D235:D$393))/(D234*365))</f>
        <v/>
      </c>
      <c r="T234" s="208"/>
    </row>
    <row r="235" spans="2:20">
      <c r="B235" s="80">
        <v>207</v>
      </c>
      <c r="C235" s="189" t="str">
        <f>流量データ!$R217</f>
        <v/>
      </c>
      <c r="D235" s="189" t="str">
        <f>IF(AND($C235="",発電計画!$F$33=""),"",MAX(0,$C235-発電計画!$F$33))</f>
        <v/>
      </c>
      <c r="E235" s="189" t="str">
        <f>IF($D235="","",IF(発電計画!$F$19&gt;$D235,$D235,発電計画!$F$19))</f>
        <v/>
      </c>
      <c r="F235" s="27" t="str">
        <f>IF(発電計画!$F$30="","",ROUND((発電計画!$F$30*((E235/発電計画!$F$19)^2)/1000),3))</f>
        <v/>
      </c>
      <c r="G235" s="28">
        <f t="shared" si="24"/>
        <v>0.05</v>
      </c>
      <c r="H235" s="27" t="str">
        <f>IF(発電計画!$F$31="","",ROUND((発電計画!$F$31*((E235/発電計画!$F$19)^2)/200),3))</f>
        <v/>
      </c>
      <c r="I235" s="27" t="str">
        <f>IF(発電計画!$F$32="","",ROUND((発電計画!$F$32*((E235/発電計画!$F$19)^2)/1000),3))</f>
        <v/>
      </c>
      <c r="J235" s="28">
        <f t="shared" si="25"/>
        <v>0.5</v>
      </c>
      <c r="K235" s="27">
        <f t="shared" si="22"/>
        <v>0.55000000000000004</v>
      </c>
      <c r="L235" s="27">
        <f>発電計画!$F$15-$K$29</f>
        <v>-0.55000000000000004</v>
      </c>
      <c r="M235" s="27" t="str">
        <f>IF(発電計画!$F$19="","",9.8*発電計画!$F$19*$L235)</f>
        <v/>
      </c>
      <c r="N235" s="27" t="str">
        <f>IF(発電計画!$F$20="","",9.8*発電計画!$F$20*$L235)</f>
        <v/>
      </c>
      <c r="O235" s="206" t="str">
        <f>IF(AND($E235="",発電計画!$F$19=""),"",$E235/発電計画!$F$19)</f>
        <v/>
      </c>
      <c r="P235" s="331" t="str" cm="1">
        <f t="array" ref="P235">IF($O235="","",発電計画!$F$27*_xlfn.IFS($O235&gt;=相対合成効率!$I$14,相対合成効率!$L$14,$O235&gt;=相対合成効率!$I$15,相対合成効率!$L$15,$O235&gt;=相対合成効率!$I$16,相対合成効率!$L$16,TRUE,相対合成効率!$L$17))</f>
        <v/>
      </c>
      <c r="Q235" s="224" t="str">
        <f>IF($O235="","",IF($O235&lt;=発電計画!$F$28,0,9.8*$E235*$L235*$P235))</f>
        <v/>
      </c>
      <c r="R235" s="224" t="str">
        <f t="shared" si="23"/>
        <v/>
      </c>
      <c r="S235" s="207" t="str">
        <f>IF(D235="","",(D235*B235+SUM($D236:D$393))/(D235*365))</f>
        <v/>
      </c>
      <c r="T235" s="208"/>
    </row>
    <row r="236" spans="2:20">
      <c r="B236" s="80">
        <v>208</v>
      </c>
      <c r="C236" s="189" t="str">
        <f>流量データ!$R218</f>
        <v/>
      </c>
      <c r="D236" s="189" t="str">
        <f>IF(AND($C236="",発電計画!$F$33=""),"",MAX(0,$C236-発電計画!$F$33))</f>
        <v/>
      </c>
      <c r="E236" s="189" t="str">
        <f>IF($D236="","",IF(発電計画!$F$19&gt;$D236,$D236,発電計画!$F$19))</f>
        <v/>
      </c>
      <c r="F236" s="27" t="str">
        <f>IF(発電計画!$F$30="","",ROUND((発電計画!$F$30*((E236/発電計画!$F$19)^2)/1000),3))</f>
        <v/>
      </c>
      <c r="G236" s="28">
        <f t="shared" si="24"/>
        <v>0.05</v>
      </c>
      <c r="H236" s="27" t="str">
        <f>IF(発電計画!$F$31="","",ROUND((発電計画!$F$31*((E236/発電計画!$F$19)^2)/200),3))</f>
        <v/>
      </c>
      <c r="I236" s="27" t="str">
        <f>IF(発電計画!$F$32="","",ROUND((発電計画!$F$32*((E236/発電計画!$F$19)^2)/1000),3))</f>
        <v/>
      </c>
      <c r="J236" s="28">
        <f t="shared" si="25"/>
        <v>0.5</v>
      </c>
      <c r="K236" s="27">
        <f t="shared" si="22"/>
        <v>0.55000000000000004</v>
      </c>
      <c r="L236" s="27">
        <f>発電計画!$F$15-$K$29</f>
        <v>-0.55000000000000004</v>
      </c>
      <c r="M236" s="27" t="str">
        <f>IF(発電計画!$F$19="","",9.8*発電計画!$F$19*$L236)</f>
        <v/>
      </c>
      <c r="N236" s="27" t="str">
        <f>IF(発電計画!$F$20="","",9.8*発電計画!$F$20*$L236)</f>
        <v/>
      </c>
      <c r="O236" s="206" t="str">
        <f>IF(AND($E236="",発電計画!$F$19=""),"",$E236/発電計画!$F$19)</f>
        <v/>
      </c>
      <c r="P236" s="331" t="str" cm="1">
        <f t="array" ref="P236">IF($O236="","",発電計画!$F$27*_xlfn.IFS($O236&gt;=相対合成効率!$I$14,相対合成効率!$L$14,$O236&gt;=相対合成効率!$I$15,相対合成効率!$L$15,$O236&gt;=相対合成効率!$I$16,相対合成効率!$L$16,TRUE,相対合成効率!$L$17))</f>
        <v/>
      </c>
      <c r="Q236" s="224" t="str">
        <f>IF($O236="","",IF($O236&lt;=発電計画!$F$28,0,9.8*$E236*$L236*$P236))</f>
        <v/>
      </c>
      <c r="R236" s="224" t="str">
        <f t="shared" si="23"/>
        <v/>
      </c>
      <c r="S236" s="207" t="str">
        <f>IF(D236="","",(D236*B236+SUM($D237:D$393))/(D236*365))</f>
        <v/>
      </c>
      <c r="T236" s="208"/>
    </row>
    <row r="237" spans="2:20">
      <c r="B237" s="80">
        <v>209</v>
      </c>
      <c r="C237" s="189" t="str">
        <f>流量データ!$R219</f>
        <v/>
      </c>
      <c r="D237" s="189" t="str">
        <f>IF(AND($C237="",発電計画!$F$33=""),"",MAX(0,$C237-発電計画!$F$33))</f>
        <v/>
      </c>
      <c r="E237" s="189" t="str">
        <f>IF($D237="","",IF(発電計画!$F$19&gt;$D237,$D237,発電計画!$F$19))</f>
        <v/>
      </c>
      <c r="F237" s="27" t="str">
        <f>IF(発電計画!$F$30="","",ROUND((発電計画!$F$30*((E237/発電計画!$F$19)^2)/1000),3))</f>
        <v/>
      </c>
      <c r="G237" s="28">
        <f t="shared" si="24"/>
        <v>0.05</v>
      </c>
      <c r="H237" s="27" t="str">
        <f>IF(発電計画!$F$31="","",ROUND((発電計画!$F$31*((E237/発電計画!$F$19)^2)/200),3))</f>
        <v/>
      </c>
      <c r="I237" s="27" t="str">
        <f>IF(発電計画!$F$32="","",ROUND((発電計画!$F$32*((E237/発電計画!$F$19)^2)/1000),3))</f>
        <v/>
      </c>
      <c r="J237" s="28">
        <f t="shared" si="25"/>
        <v>0.5</v>
      </c>
      <c r="K237" s="27">
        <f t="shared" si="22"/>
        <v>0.55000000000000004</v>
      </c>
      <c r="L237" s="27">
        <f>発電計画!$F$15-$K$29</f>
        <v>-0.55000000000000004</v>
      </c>
      <c r="M237" s="27" t="str">
        <f>IF(発電計画!$F$19="","",9.8*発電計画!$F$19*$L237)</f>
        <v/>
      </c>
      <c r="N237" s="27" t="str">
        <f>IF(発電計画!$F$20="","",9.8*発電計画!$F$20*$L237)</f>
        <v/>
      </c>
      <c r="O237" s="206" t="str">
        <f>IF(AND($E237="",発電計画!$F$19=""),"",$E237/発電計画!$F$19)</f>
        <v/>
      </c>
      <c r="P237" s="331" t="str" cm="1">
        <f t="array" ref="P237">IF($O237="","",発電計画!$F$27*_xlfn.IFS($O237&gt;=相対合成効率!$I$14,相対合成効率!$L$14,$O237&gt;=相対合成効率!$I$15,相対合成効率!$L$15,$O237&gt;=相対合成効率!$I$16,相対合成効率!$L$16,TRUE,相対合成効率!$L$17))</f>
        <v/>
      </c>
      <c r="Q237" s="224" t="str">
        <f>IF($O237="","",IF($O237&lt;=発電計画!$F$28,0,9.8*$E237*$L237*$P237))</f>
        <v/>
      </c>
      <c r="R237" s="224" t="str">
        <f t="shared" si="23"/>
        <v/>
      </c>
      <c r="S237" s="207" t="str">
        <f>IF(D237="","",(D237*B237+SUM($D238:D$393))/(D237*365))</f>
        <v/>
      </c>
      <c r="T237" s="208"/>
    </row>
    <row r="238" spans="2:20">
      <c r="B238" s="80">
        <v>210</v>
      </c>
      <c r="C238" s="189" t="str">
        <f>流量データ!$R220</f>
        <v/>
      </c>
      <c r="D238" s="189" t="str">
        <f>IF(AND($C238="",発電計画!$F$33=""),"",MAX(0,$C238-発電計画!$F$33))</f>
        <v/>
      </c>
      <c r="E238" s="189" t="str">
        <f>IF($D238="","",IF(発電計画!$F$19&gt;$D238,$D238,発電計画!$F$19))</f>
        <v/>
      </c>
      <c r="F238" s="27" t="str">
        <f>IF(発電計画!$F$30="","",ROUND((発電計画!$F$30*((E238/発電計画!$F$19)^2)/1000),3))</f>
        <v/>
      </c>
      <c r="G238" s="28">
        <f t="shared" si="24"/>
        <v>0.05</v>
      </c>
      <c r="H238" s="27" t="str">
        <f>IF(発電計画!$F$31="","",ROUND((発電計画!$F$31*((E238/発電計画!$F$19)^2)/200),3))</f>
        <v/>
      </c>
      <c r="I238" s="27" t="str">
        <f>IF(発電計画!$F$32="","",ROUND((発電計画!$F$32*((E238/発電計画!$F$19)^2)/1000),3))</f>
        <v/>
      </c>
      <c r="J238" s="28">
        <f t="shared" si="25"/>
        <v>0.5</v>
      </c>
      <c r="K238" s="27">
        <f t="shared" si="22"/>
        <v>0.55000000000000004</v>
      </c>
      <c r="L238" s="27">
        <f>発電計画!$F$15-$K$29</f>
        <v>-0.55000000000000004</v>
      </c>
      <c r="M238" s="27" t="str">
        <f>IF(発電計画!$F$19="","",9.8*発電計画!$F$19*$L238)</f>
        <v/>
      </c>
      <c r="N238" s="27" t="str">
        <f>IF(発電計画!$F$20="","",9.8*発電計画!$F$20*$L238)</f>
        <v/>
      </c>
      <c r="O238" s="206" t="str">
        <f>IF(AND($E238="",発電計画!$F$19=""),"",$E238/発電計画!$F$19)</f>
        <v/>
      </c>
      <c r="P238" s="331" t="str" cm="1">
        <f t="array" ref="P238">IF($O238="","",発電計画!$F$27*_xlfn.IFS($O238&gt;=相対合成効率!$I$14,相対合成効率!$L$14,$O238&gt;=相対合成効率!$I$15,相対合成効率!$L$15,$O238&gt;=相対合成効率!$I$16,相対合成効率!$L$16,TRUE,相対合成効率!$L$17))</f>
        <v/>
      </c>
      <c r="Q238" s="224" t="str">
        <f>IF($O238="","",IF($O238&lt;=発電計画!$F$28,0,9.8*$E238*$L238*$P238))</f>
        <v/>
      </c>
      <c r="R238" s="224" t="str">
        <f t="shared" si="23"/>
        <v/>
      </c>
      <c r="S238" s="207" t="str">
        <f>IF(D238="","",(D238*B238+SUM($D239:D$393))/(D238*365))</f>
        <v/>
      </c>
      <c r="T238" s="208"/>
    </row>
    <row r="239" spans="2:20">
      <c r="B239" s="80">
        <v>211</v>
      </c>
      <c r="C239" s="189" t="str">
        <f>流量データ!$R221</f>
        <v/>
      </c>
      <c r="D239" s="189" t="str">
        <f>IF(AND($C239="",発電計画!$F$33=""),"",MAX(0,$C239-発電計画!$F$33))</f>
        <v/>
      </c>
      <c r="E239" s="189" t="str">
        <f>IF($D239="","",IF(発電計画!$F$19&gt;$D239,$D239,発電計画!$F$19))</f>
        <v/>
      </c>
      <c r="F239" s="27" t="str">
        <f>IF(発電計画!$F$30="","",ROUND((発電計画!$F$30*((E239/発電計画!$F$19)^2)/1000),3))</f>
        <v/>
      </c>
      <c r="G239" s="28">
        <f t="shared" si="24"/>
        <v>0.05</v>
      </c>
      <c r="H239" s="27" t="str">
        <f>IF(発電計画!$F$31="","",ROUND((発電計画!$F$31*((E239/発電計画!$F$19)^2)/200),3))</f>
        <v/>
      </c>
      <c r="I239" s="27" t="str">
        <f>IF(発電計画!$F$32="","",ROUND((発電計画!$F$32*((E239/発電計画!$F$19)^2)/1000),3))</f>
        <v/>
      </c>
      <c r="J239" s="28">
        <f t="shared" si="25"/>
        <v>0.5</v>
      </c>
      <c r="K239" s="27">
        <f t="shared" si="22"/>
        <v>0.55000000000000004</v>
      </c>
      <c r="L239" s="27">
        <f>発電計画!$F$15-$K$29</f>
        <v>-0.55000000000000004</v>
      </c>
      <c r="M239" s="27" t="str">
        <f>IF(発電計画!$F$19="","",9.8*発電計画!$F$19*$L239)</f>
        <v/>
      </c>
      <c r="N239" s="27" t="str">
        <f>IF(発電計画!$F$20="","",9.8*発電計画!$F$20*$L239)</f>
        <v/>
      </c>
      <c r="O239" s="206" t="str">
        <f>IF(AND($E239="",発電計画!$F$19=""),"",$E239/発電計画!$F$19)</f>
        <v/>
      </c>
      <c r="P239" s="331" t="str" cm="1">
        <f t="array" ref="P239">IF($O239="","",発電計画!$F$27*_xlfn.IFS($O239&gt;=相対合成効率!$I$14,相対合成効率!$L$14,$O239&gt;=相対合成効率!$I$15,相対合成効率!$L$15,$O239&gt;=相対合成効率!$I$16,相対合成効率!$L$16,TRUE,相対合成効率!$L$17))</f>
        <v/>
      </c>
      <c r="Q239" s="224" t="str">
        <f>IF($O239="","",IF($O239&lt;=発電計画!$F$28,0,9.8*$E239*$L239*$P239))</f>
        <v/>
      </c>
      <c r="R239" s="224" t="str">
        <f t="shared" si="23"/>
        <v/>
      </c>
      <c r="S239" s="207" t="str">
        <f>IF(D239="","",(D239*B239+SUM($D240:D$393))/(D239*365))</f>
        <v/>
      </c>
      <c r="T239" s="208"/>
    </row>
    <row r="240" spans="2:20">
      <c r="B240" s="80">
        <v>212</v>
      </c>
      <c r="C240" s="189" t="str">
        <f>流量データ!$R222</f>
        <v/>
      </c>
      <c r="D240" s="189" t="str">
        <f>IF(AND($C240="",発電計画!$F$33=""),"",MAX(0,$C240-発電計画!$F$33))</f>
        <v/>
      </c>
      <c r="E240" s="189" t="str">
        <f>IF($D240="","",IF(発電計画!$F$19&gt;$D240,$D240,発電計画!$F$19))</f>
        <v/>
      </c>
      <c r="F240" s="27" t="str">
        <f>IF(発電計画!$F$30="","",ROUND((発電計画!$F$30*((E240/発電計画!$F$19)^2)/1000),3))</f>
        <v/>
      </c>
      <c r="G240" s="28">
        <f t="shared" si="24"/>
        <v>0.05</v>
      </c>
      <c r="H240" s="27" t="str">
        <f>IF(発電計画!$F$31="","",ROUND((発電計画!$F$31*((E240/発電計画!$F$19)^2)/200),3))</f>
        <v/>
      </c>
      <c r="I240" s="27" t="str">
        <f>IF(発電計画!$F$32="","",ROUND((発電計画!$F$32*((E240/発電計画!$F$19)^2)/1000),3))</f>
        <v/>
      </c>
      <c r="J240" s="28">
        <f t="shared" si="25"/>
        <v>0.5</v>
      </c>
      <c r="K240" s="27">
        <f t="shared" si="22"/>
        <v>0.55000000000000004</v>
      </c>
      <c r="L240" s="27">
        <f>発電計画!$F$15-$K$29</f>
        <v>-0.55000000000000004</v>
      </c>
      <c r="M240" s="27" t="str">
        <f>IF(発電計画!$F$19="","",9.8*発電計画!$F$19*$L240)</f>
        <v/>
      </c>
      <c r="N240" s="27" t="str">
        <f>IF(発電計画!$F$20="","",9.8*発電計画!$F$20*$L240)</f>
        <v/>
      </c>
      <c r="O240" s="206" t="str">
        <f>IF(AND($E240="",発電計画!$F$19=""),"",$E240/発電計画!$F$19)</f>
        <v/>
      </c>
      <c r="P240" s="331" t="str" cm="1">
        <f t="array" ref="P240">IF($O240="","",発電計画!$F$27*_xlfn.IFS($O240&gt;=相対合成効率!$I$14,相対合成効率!$L$14,$O240&gt;=相対合成効率!$I$15,相対合成効率!$L$15,$O240&gt;=相対合成効率!$I$16,相対合成効率!$L$16,TRUE,相対合成効率!$L$17))</f>
        <v/>
      </c>
      <c r="Q240" s="224" t="str">
        <f>IF($O240="","",IF($O240&lt;=発電計画!$F$28,0,9.8*$E240*$L240*$P240))</f>
        <v/>
      </c>
      <c r="R240" s="224" t="str">
        <f t="shared" si="23"/>
        <v/>
      </c>
      <c r="S240" s="207" t="str">
        <f>IF(D240="","",(D240*B240+SUM($D241:D$393))/(D240*365))</f>
        <v/>
      </c>
      <c r="T240" s="208"/>
    </row>
    <row r="241" spans="2:20">
      <c r="B241" s="80">
        <v>213</v>
      </c>
      <c r="C241" s="189" t="str">
        <f>流量データ!$R223</f>
        <v/>
      </c>
      <c r="D241" s="189" t="str">
        <f>IF(AND($C241="",発電計画!$F$33=""),"",MAX(0,$C241-発電計画!$F$33))</f>
        <v/>
      </c>
      <c r="E241" s="189" t="str">
        <f>IF($D241="","",IF(発電計画!$F$19&gt;$D241,$D241,発電計画!$F$19))</f>
        <v/>
      </c>
      <c r="F241" s="27" t="str">
        <f>IF(発電計画!$F$30="","",ROUND((発電計画!$F$30*((E241/発電計画!$F$19)^2)/1000),3))</f>
        <v/>
      </c>
      <c r="G241" s="28">
        <f t="shared" si="24"/>
        <v>0.05</v>
      </c>
      <c r="H241" s="27" t="str">
        <f>IF(発電計画!$F$31="","",ROUND((発電計画!$F$31*((E241/発電計画!$F$19)^2)/200),3))</f>
        <v/>
      </c>
      <c r="I241" s="27" t="str">
        <f>IF(発電計画!$F$32="","",ROUND((発電計画!$F$32*((E241/発電計画!$F$19)^2)/1000),3))</f>
        <v/>
      </c>
      <c r="J241" s="28">
        <f t="shared" si="25"/>
        <v>0.5</v>
      </c>
      <c r="K241" s="27">
        <f t="shared" si="22"/>
        <v>0.55000000000000004</v>
      </c>
      <c r="L241" s="27">
        <f>発電計画!$F$15-$K$29</f>
        <v>-0.55000000000000004</v>
      </c>
      <c r="M241" s="27" t="str">
        <f>IF(発電計画!$F$19="","",9.8*発電計画!$F$19*$L241)</f>
        <v/>
      </c>
      <c r="N241" s="27" t="str">
        <f>IF(発電計画!$F$20="","",9.8*発電計画!$F$20*$L241)</f>
        <v/>
      </c>
      <c r="O241" s="206" t="str">
        <f>IF(AND($E241="",発電計画!$F$19=""),"",$E241/発電計画!$F$19)</f>
        <v/>
      </c>
      <c r="P241" s="331" t="str" cm="1">
        <f t="array" ref="P241">IF($O241="","",発電計画!$F$27*_xlfn.IFS($O241&gt;=相対合成効率!$I$14,相対合成効率!$L$14,$O241&gt;=相対合成効率!$I$15,相対合成効率!$L$15,$O241&gt;=相対合成効率!$I$16,相対合成効率!$L$16,TRUE,相対合成効率!$L$17))</f>
        <v/>
      </c>
      <c r="Q241" s="224" t="str">
        <f>IF($O241="","",IF($O241&lt;=発電計画!$F$28,0,9.8*$E241*$L241*$P241))</f>
        <v/>
      </c>
      <c r="R241" s="224" t="str">
        <f t="shared" si="23"/>
        <v/>
      </c>
      <c r="S241" s="207" t="str">
        <f>IF(D241="","",(D241*B241+SUM($D242:D$393))/(D241*365))</f>
        <v/>
      </c>
      <c r="T241" s="208"/>
    </row>
    <row r="242" spans="2:20">
      <c r="B242" s="80">
        <v>214</v>
      </c>
      <c r="C242" s="189" t="str">
        <f>流量データ!$R224</f>
        <v/>
      </c>
      <c r="D242" s="189" t="str">
        <f>IF(AND($C242="",発電計画!$F$33=""),"",MAX(0,$C242-発電計画!$F$33))</f>
        <v/>
      </c>
      <c r="E242" s="189" t="str">
        <f>IF($D242="","",IF(発電計画!$F$19&gt;$D242,$D242,発電計画!$F$19))</f>
        <v/>
      </c>
      <c r="F242" s="27" t="str">
        <f>IF(発電計画!$F$30="","",ROUND((発電計画!$F$30*((E242/発電計画!$F$19)^2)/1000),3))</f>
        <v/>
      </c>
      <c r="G242" s="28">
        <f t="shared" si="24"/>
        <v>0.05</v>
      </c>
      <c r="H242" s="27" t="str">
        <f>IF(発電計画!$F$31="","",ROUND((発電計画!$F$31*((E242/発電計画!$F$19)^2)/200),3))</f>
        <v/>
      </c>
      <c r="I242" s="27" t="str">
        <f>IF(発電計画!$F$32="","",ROUND((発電計画!$F$32*((E242/発電計画!$F$19)^2)/1000),3))</f>
        <v/>
      </c>
      <c r="J242" s="28">
        <f t="shared" si="25"/>
        <v>0.5</v>
      </c>
      <c r="K242" s="27">
        <f t="shared" si="22"/>
        <v>0.55000000000000004</v>
      </c>
      <c r="L242" s="27">
        <f>発電計画!$F$15-$K$29</f>
        <v>-0.55000000000000004</v>
      </c>
      <c r="M242" s="27" t="str">
        <f>IF(発電計画!$F$19="","",9.8*発電計画!$F$19*$L242)</f>
        <v/>
      </c>
      <c r="N242" s="27" t="str">
        <f>IF(発電計画!$F$20="","",9.8*発電計画!$F$20*$L242)</f>
        <v/>
      </c>
      <c r="O242" s="206" t="str">
        <f>IF(AND($E242="",発電計画!$F$19=""),"",$E242/発電計画!$F$19)</f>
        <v/>
      </c>
      <c r="P242" s="331" t="str" cm="1">
        <f t="array" ref="P242">IF($O242="","",発電計画!$F$27*_xlfn.IFS($O242&gt;=相対合成効率!$I$14,相対合成効率!$L$14,$O242&gt;=相対合成効率!$I$15,相対合成効率!$L$15,$O242&gt;=相対合成効率!$I$16,相対合成効率!$L$16,TRUE,相対合成効率!$L$17))</f>
        <v/>
      </c>
      <c r="Q242" s="224" t="str">
        <f>IF($O242="","",IF($O242&lt;=発電計画!$F$28,0,9.8*$E242*$L242*$P242))</f>
        <v/>
      </c>
      <c r="R242" s="224" t="str">
        <f t="shared" si="23"/>
        <v/>
      </c>
      <c r="S242" s="207" t="str">
        <f>IF(D242="","",(D242*B242+SUM($D243:D$393))/(D242*365))</f>
        <v/>
      </c>
      <c r="T242" s="208"/>
    </row>
    <row r="243" spans="2:20">
      <c r="B243" s="80">
        <v>215</v>
      </c>
      <c r="C243" s="189" t="str">
        <f>流量データ!$R225</f>
        <v/>
      </c>
      <c r="D243" s="189" t="str">
        <f>IF(AND($C243="",発電計画!$F$33=""),"",MAX(0,$C243-発電計画!$F$33))</f>
        <v/>
      </c>
      <c r="E243" s="189" t="str">
        <f>IF($D243="","",IF(発電計画!$F$19&gt;$D243,$D243,発電計画!$F$19))</f>
        <v/>
      </c>
      <c r="F243" s="27" t="str">
        <f>IF(発電計画!$F$30="","",ROUND((発電計画!$F$30*((E243/発電計画!$F$19)^2)/1000),3))</f>
        <v/>
      </c>
      <c r="G243" s="28">
        <f t="shared" si="24"/>
        <v>0.05</v>
      </c>
      <c r="H243" s="27" t="str">
        <f>IF(発電計画!$F$31="","",ROUND((発電計画!$F$31*((E243/発電計画!$F$19)^2)/200),3))</f>
        <v/>
      </c>
      <c r="I243" s="27" t="str">
        <f>IF(発電計画!$F$32="","",ROUND((発電計画!$F$32*((E243/発電計画!$F$19)^2)/1000),3))</f>
        <v/>
      </c>
      <c r="J243" s="28">
        <f t="shared" si="25"/>
        <v>0.5</v>
      </c>
      <c r="K243" s="27">
        <f t="shared" si="22"/>
        <v>0.55000000000000004</v>
      </c>
      <c r="L243" s="27">
        <f>発電計画!$F$15-$K$29</f>
        <v>-0.55000000000000004</v>
      </c>
      <c r="M243" s="27" t="str">
        <f>IF(発電計画!$F$19="","",9.8*発電計画!$F$19*$L243)</f>
        <v/>
      </c>
      <c r="N243" s="27" t="str">
        <f>IF(発電計画!$F$20="","",9.8*発電計画!$F$20*$L243)</f>
        <v/>
      </c>
      <c r="O243" s="206" t="str">
        <f>IF(AND($E243="",発電計画!$F$19=""),"",$E243/発電計画!$F$19)</f>
        <v/>
      </c>
      <c r="P243" s="331" t="str" cm="1">
        <f t="array" ref="P243">IF($O243="","",発電計画!$F$27*_xlfn.IFS($O243&gt;=相対合成効率!$I$14,相対合成効率!$L$14,$O243&gt;=相対合成効率!$I$15,相対合成効率!$L$15,$O243&gt;=相対合成効率!$I$16,相対合成効率!$L$16,TRUE,相対合成効率!$L$17))</f>
        <v/>
      </c>
      <c r="Q243" s="224" t="str">
        <f>IF($O243="","",IF($O243&lt;=発電計画!$F$28,0,9.8*$E243*$L243*$P243))</f>
        <v/>
      </c>
      <c r="R243" s="224" t="str">
        <f t="shared" si="23"/>
        <v/>
      </c>
      <c r="S243" s="207" t="str">
        <f>IF(D243="","",(D243*B243+SUM($D244:D$393))/(D243*365))</f>
        <v/>
      </c>
      <c r="T243" s="208"/>
    </row>
    <row r="244" spans="2:20">
      <c r="B244" s="80">
        <v>216</v>
      </c>
      <c r="C244" s="189" t="str">
        <f>流量データ!$R226</f>
        <v/>
      </c>
      <c r="D244" s="189" t="str">
        <f>IF(AND($C244="",発電計画!$F$33=""),"",MAX(0,$C244-発電計画!$F$33))</f>
        <v/>
      </c>
      <c r="E244" s="189" t="str">
        <f>IF($D244="","",IF(発電計画!$F$19&gt;$D244,$D244,発電計画!$F$19))</f>
        <v/>
      </c>
      <c r="F244" s="27" t="str">
        <f>IF(発電計画!$F$30="","",ROUND((発電計画!$F$30*((E244/発電計画!$F$19)^2)/1000),3))</f>
        <v/>
      </c>
      <c r="G244" s="28">
        <f t="shared" si="24"/>
        <v>0.05</v>
      </c>
      <c r="H244" s="27" t="str">
        <f>IF(発電計画!$F$31="","",ROUND((発電計画!$F$31*((E244/発電計画!$F$19)^2)/200),3))</f>
        <v/>
      </c>
      <c r="I244" s="27" t="str">
        <f>IF(発電計画!$F$32="","",ROUND((発電計画!$F$32*((E244/発電計画!$F$19)^2)/1000),3))</f>
        <v/>
      </c>
      <c r="J244" s="28">
        <f t="shared" si="25"/>
        <v>0.5</v>
      </c>
      <c r="K244" s="27">
        <f t="shared" si="22"/>
        <v>0.55000000000000004</v>
      </c>
      <c r="L244" s="27">
        <f>発電計画!$F$15-$K$29</f>
        <v>-0.55000000000000004</v>
      </c>
      <c r="M244" s="27" t="str">
        <f>IF(発電計画!$F$19="","",9.8*発電計画!$F$19*$L244)</f>
        <v/>
      </c>
      <c r="N244" s="27" t="str">
        <f>IF(発電計画!$F$20="","",9.8*発電計画!$F$20*$L244)</f>
        <v/>
      </c>
      <c r="O244" s="206" t="str">
        <f>IF(AND($E244="",発電計画!$F$19=""),"",$E244/発電計画!$F$19)</f>
        <v/>
      </c>
      <c r="P244" s="331" t="str" cm="1">
        <f t="array" ref="P244">IF($O244="","",発電計画!$F$27*_xlfn.IFS($O244&gt;=相対合成効率!$I$14,相対合成効率!$L$14,$O244&gt;=相対合成効率!$I$15,相対合成効率!$L$15,$O244&gt;=相対合成効率!$I$16,相対合成効率!$L$16,TRUE,相対合成効率!$L$17))</f>
        <v/>
      </c>
      <c r="Q244" s="224" t="str">
        <f>IF($O244="","",IF($O244&lt;=発電計画!$F$28,0,9.8*$E244*$L244*$P244))</f>
        <v/>
      </c>
      <c r="R244" s="224" t="str">
        <f t="shared" si="23"/>
        <v/>
      </c>
      <c r="S244" s="207" t="str">
        <f>IF(D244="","",(D244*B244+SUM($D245:D$393))/(D244*365))</f>
        <v/>
      </c>
      <c r="T244" s="208"/>
    </row>
    <row r="245" spans="2:20">
      <c r="B245" s="80">
        <v>217</v>
      </c>
      <c r="C245" s="189" t="str">
        <f>流量データ!$R227</f>
        <v/>
      </c>
      <c r="D245" s="189" t="str">
        <f>IF(AND($C245="",発電計画!$F$33=""),"",MAX(0,$C245-発電計画!$F$33))</f>
        <v/>
      </c>
      <c r="E245" s="189" t="str">
        <f>IF($D245="","",IF(発電計画!$F$19&gt;$D245,$D245,発電計画!$F$19))</f>
        <v/>
      </c>
      <c r="F245" s="27" t="str">
        <f>IF(発電計画!$F$30="","",ROUND((発電計画!$F$30*((E245/発電計画!$F$19)^2)/1000),3))</f>
        <v/>
      </c>
      <c r="G245" s="28">
        <f t="shared" si="24"/>
        <v>0.05</v>
      </c>
      <c r="H245" s="27" t="str">
        <f>IF(発電計画!$F$31="","",ROUND((発電計画!$F$31*((E245/発電計画!$F$19)^2)/200),3))</f>
        <v/>
      </c>
      <c r="I245" s="27" t="str">
        <f>IF(発電計画!$F$32="","",ROUND((発電計画!$F$32*((E245/発電計画!$F$19)^2)/1000),3))</f>
        <v/>
      </c>
      <c r="J245" s="28">
        <f t="shared" si="25"/>
        <v>0.5</v>
      </c>
      <c r="K245" s="27">
        <f t="shared" si="22"/>
        <v>0.55000000000000004</v>
      </c>
      <c r="L245" s="27">
        <f>発電計画!$F$15-$K$29</f>
        <v>-0.55000000000000004</v>
      </c>
      <c r="M245" s="27" t="str">
        <f>IF(発電計画!$F$19="","",9.8*発電計画!$F$19*$L245)</f>
        <v/>
      </c>
      <c r="N245" s="27" t="str">
        <f>IF(発電計画!$F$20="","",9.8*発電計画!$F$20*$L245)</f>
        <v/>
      </c>
      <c r="O245" s="206" t="str">
        <f>IF(AND($E245="",発電計画!$F$19=""),"",$E245/発電計画!$F$19)</f>
        <v/>
      </c>
      <c r="P245" s="331" t="str" cm="1">
        <f t="array" ref="P245">IF($O245="","",発電計画!$F$27*_xlfn.IFS($O245&gt;=相対合成効率!$I$14,相対合成効率!$L$14,$O245&gt;=相対合成効率!$I$15,相対合成効率!$L$15,$O245&gt;=相対合成効率!$I$16,相対合成効率!$L$16,TRUE,相対合成効率!$L$17))</f>
        <v/>
      </c>
      <c r="Q245" s="224" t="str">
        <f>IF($O245="","",IF($O245&lt;=発電計画!$F$28,0,9.8*$E245*$L245*$P245))</f>
        <v/>
      </c>
      <c r="R245" s="224" t="str">
        <f t="shared" si="23"/>
        <v/>
      </c>
      <c r="S245" s="207" t="str">
        <f>IF(D245="","",(D245*B245+SUM($D246:D$393))/(D245*365))</f>
        <v/>
      </c>
      <c r="T245" s="208"/>
    </row>
    <row r="246" spans="2:20">
      <c r="B246" s="80">
        <v>218</v>
      </c>
      <c r="C246" s="189" t="str">
        <f>流量データ!$R228</f>
        <v/>
      </c>
      <c r="D246" s="189" t="str">
        <f>IF(AND($C246="",発電計画!$F$33=""),"",MAX(0,$C246-発電計画!$F$33))</f>
        <v/>
      </c>
      <c r="E246" s="189" t="str">
        <f>IF($D246="","",IF(発電計画!$F$19&gt;$D246,$D246,発電計画!$F$19))</f>
        <v/>
      </c>
      <c r="F246" s="27" t="str">
        <f>IF(発電計画!$F$30="","",ROUND((発電計画!$F$30*((E246/発電計画!$F$19)^2)/1000),3))</f>
        <v/>
      </c>
      <c r="G246" s="28">
        <f t="shared" si="24"/>
        <v>0.05</v>
      </c>
      <c r="H246" s="27" t="str">
        <f>IF(発電計画!$F$31="","",ROUND((発電計画!$F$31*((E246/発電計画!$F$19)^2)/200),3))</f>
        <v/>
      </c>
      <c r="I246" s="27" t="str">
        <f>IF(発電計画!$F$32="","",ROUND((発電計画!$F$32*((E246/発電計画!$F$19)^2)/1000),3))</f>
        <v/>
      </c>
      <c r="J246" s="28">
        <f t="shared" si="25"/>
        <v>0.5</v>
      </c>
      <c r="K246" s="27">
        <f t="shared" si="22"/>
        <v>0.55000000000000004</v>
      </c>
      <c r="L246" s="27">
        <f>発電計画!$F$15-$K$29</f>
        <v>-0.55000000000000004</v>
      </c>
      <c r="M246" s="27" t="str">
        <f>IF(発電計画!$F$19="","",9.8*発電計画!$F$19*$L246)</f>
        <v/>
      </c>
      <c r="N246" s="27" t="str">
        <f>IF(発電計画!$F$20="","",9.8*発電計画!$F$20*$L246)</f>
        <v/>
      </c>
      <c r="O246" s="206" t="str">
        <f>IF(AND($E246="",発電計画!$F$19=""),"",$E246/発電計画!$F$19)</f>
        <v/>
      </c>
      <c r="P246" s="331" t="str" cm="1">
        <f t="array" ref="P246">IF($O246="","",発電計画!$F$27*_xlfn.IFS($O246&gt;=相対合成効率!$I$14,相対合成効率!$L$14,$O246&gt;=相対合成効率!$I$15,相対合成効率!$L$15,$O246&gt;=相対合成効率!$I$16,相対合成効率!$L$16,TRUE,相対合成効率!$L$17))</f>
        <v/>
      </c>
      <c r="Q246" s="224" t="str">
        <f>IF($O246="","",IF($O246&lt;=発電計画!$F$28,0,9.8*$E246*$L246*$P246))</f>
        <v/>
      </c>
      <c r="R246" s="224" t="str">
        <f t="shared" si="23"/>
        <v/>
      </c>
      <c r="S246" s="207" t="str">
        <f>IF(D246="","",(D246*B246+SUM($D247:D$393))/(D246*365))</f>
        <v/>
      </c>
      <c r="T246" s="208"/>
    </row>
    <row r="247" spans="2:20">
      <c r="B247" s="80">
        <v>219</v>
      </c>
      <c r="C247" s="189" t="str">
        <f>流量データ!$R229</f>
        <v/>
      </c>
      <c r="D247" s="189" t="str">
        <f>IF(AND($C247="",発電計画!$F$33=""),"",MAX(0,$C247-発電計画!$F$33))</f>
        <v/>
      </c>
      <c r="E247" s="189" t="str">
        <f>IF($D247="","",IF(発電計画!$F$19&gt;$D247,$D247,発電計画!$F$19))</f>
        <v/>
      </c>
      <c r="F247" s="27" t="str">
        <f>IF(発電計画!$F$30="","",ROUND((発電計画!$F$30*((E247/発電計画!$F$19)^2)/1000),3))</f>
        <v/>
      </c>
      <c r="G247" s="28">
        <f t="shared" si="24"/>
        <v>0.05</v>
      </c>
      <c r="H247" s="27" t="str">
        <f>IF(発電計画!$F$31="","",ROUND((発電計画!$F$31*((E247/発電計画!$F$19)^2)/200),3))</f>
        <v/>
      </c>
      <c r="I247" s="27" t="str">
        <f>IF(発電計画!$F$32="","",ROUND((発電計画!$F$32*((E247/発電計画!$F$19)^2)/1000),3))</f>
        <v/>
      </c>
      <c r="J247" s="28">
        <f t="shared" si="25"/>
        <v>0.5</v>
      </c>
      <c r="K247" s="27">
        <f t="shared" si="22"/>
        <v>0.55000000000000004</v>
      </c>
      <c r="L247" s="27">
        <f>発電計画!$F$15-$K$29</f>
        <v>-0.55000000000000004</v>
      </c>
      <c r="M247" s="27" t="str">
        <f>IF(発電計画!$F$19="","",9.8*発電計画!$F$19*$L247)</f>
        <v/>
      </c>
      <c r="N247" s="27" t="str">
        <f>IF(発電計画!$F$20="","",9.8*発電計画!$F$20*$L247)</f>
        <v/>
      </c>
      <c r="O247" s="206" t="str">
        <f>IF(AND($E247="",発電計画!$F$19=""),"",$E247/発電計画!$F$19)</f>
        <v/>
      </c>
      <c r="P247" s="331" t="str" cm="1">
        <f t="array" ref="P247">IF($O247="","",発電計画!$F$27*_xlfn.IFS($O247&gt;=相対合成効率!$I$14,相対合成効率!$L$14,$O247&gt;=相対合成効率!$I$15,相対合成効率!$L$15,$O247&gt;=相対合成効率!$I$16,相対合成効率!$L$16,TRUE,相対合成効率!$L$17))</f>
        <v/>
      </c>
      <c r="Q247" s="224" t="str">
        <f>IF($O247="","",IF($O247&lt;=発電計画!$F$28,0,9.8*$E247*$L247*$P247))</f>
        <v/>
      </c>
      <c r="R247" s="224" t="str">
        <f t="shared" si="23"/>
        <v/>
      </c>
      <c r="S247" s="207" t="str">
        <f>IF(D247="","",(D247*B247+SUM($D248:D$393))/(D247*365))</f>
        <v/>
      </c>
      <c r="T247" s="208"/>
    </row>
    <row r="248" spans="2:20">
      <c r="B248" s="80">
        <v>220</v>
      </c>
      <c r="C248" s="189" t="str">
        <f>流量データ!$R230</f>
        <v/>
      </c>
      <c r="D248" s="189" t="str">
        <f>IF(AND($C248="",発電計画!$F$33=""),"",MAX(0,$C248-発電計画!$F$33))</f>
        <v/>
      </c>
      <c r="E248" s="189" t="str">
        <f>IF($D248="","",IF(発電計画!$F$19&gt;$D248,$D248,発電計画!$F$19))</f>
        <v/>
      </c>
      <c r="F248" s="27" t="str">
        <f>IF(発電計画!$F$30="","",ROUND((発電計画!$F$30*((E248/発電計画!$F$19)^2)/1000),3))</f>
        <v/>
      </c>
      <c r="G248" s="28">
        <f t="shared" si="24"/>
        <v>0.05</v>
      </c>
      <c r="H248" s="27" t="str">
        <f>IF(発電計画!$F$31="","",ROUND((発電計画!$F$31*((E248/発電計画!$F$19)^2)/200),3))</f>
        <v/>
      </c>
      <c r="I248" s="27" t="str">
        <f>IF(発電計画!$F$32="","",ROUND((発電計画!$F$32*((E248/発電計画!$F$19)^2)/1000),3))</f>
        <v/>
      </c>
      <c r="J248" s="28">
        <f t="shared" si="25"/>
        <v>0.5</v>
      </c>
      <c r="K248" s="27">
        <f t="shared" si="22"/>
        <v>0.55000000000000004</v>
      </c>
      <c r="L248" s="27">
        <f>発電計画!$F$15-$K$29</f>
        <v>-0.55000000000000004</v>
      </c>
      <c r="M248" s="27" t="str">
        <f>IF(発電計画!$F$19="","",9.8*発電計画!$F$19*$L248)</f>
        <v/>
      </c>
      <c r="N248" s="27" t="str">
        <f>IF(発電計画!$F$20="","",9.8*発電計画!$F$20*$L248)</f>
        <v/>
      </c>
      <c r="O248" s="206" t="str">
        <f>IF(AND($E248="",発電計画!$F$19=""),"",$E248/発電計画!$F$19)</f>
        <v/>
      </c>
      <c r="P248" s="331" t="str" cm="1">
        <f t="array" ref="P248">IF($O248="","",発電計画!$F$27*_xlfn.IFS($O248&gt;=相対合成効率!$I$14,相対合成効率!$L$14,$O248&gt;=相対合成効率!$I$15,相対合成効率!$L$15,$O248&gt;=相対合成効率!$I$16,相対合成効率!$L$16,TRUE,相対合成効率!$L$17))</f>
        <v/>
      </c>
      <c r="Q248" s="224" t="str">
        <f>IF($O248="","",IF($O248&lt;=発電計画!$F$28,0,9.8*$E248*$L248*$P248))</f>
        <v/>
      </c>
      <c r="R248" s="224" t="str">
        <f t="shared" si="23"/>
        <v/>
      </c>
      <c r="S248" s="207" t="str">
        <f>IF(D248="","",(D248*B248+SUM($D249:D$393))/(D248*365))</f>
        <v/>
      </c>
      <c r="T248" s="208"/>
    </row>
    <row r="249" spans="2:20">
      <c r="B249" s="80">
        <v>221</v>
      </c>
      <c r="C249" s="189" t="str">
        <f>流量データ!$R231</f>
        <v/>
      </c>
      <c r="D249" s="189" t="str">
        <f>IF(AND($C249="",発電計画!$F$33=""),"",MAX(0,$C249-発電計画!$F$33))</f>
        <v/>
      </c>
      <c r="E249" s="189" t="str">
        <f>IF($D249="","",IF(発電計画!$F$19&gt;$D249,$D249,発電計画!$F$19))</f>
        <v/>
      </c>
      <c r="F249" s="27" t="str">
        <f>IF(発電計画!$F$30="","",ROUND((発電計画!$F$30*((E249/発電計画!$F$19)^2)/1000),3))</f>
        <v/>
      </c>
      <c r="G249" s="28">
        <f t="shared" si="24"/>
        <v>0.05</v>
      </c>
      <c r="H249" s="27" t="str">
        <f>IF(発電計画!$F$31="","",ROUND((発電計画!$F$31*((E249/発電計画!$F$19)^2)/200),3))</f>
        <v/>
      </c>
      <c r="I249" s="27" t="str">
        <f>IF(発電計画!$F$32="","",ROUND((発電計画!$F$32*((E249/発電計画!$F$19)^2)/1000),3))</f>
        <v/>
      </c>
      <c r="J249" s="28">
        <f t="shared" si="25"/>
        <v>0.5</v>
      </c>
      <c r="K249" s="27">
        <f t="shared" si="22"/>
        <v>0.55000000000000004</v>
      </c>
      <c r="L249" s="27">
        <f>発電計画!$F$15-$K$29</f>
        <v>-0.55000000000000004</v>
      </c>
      <c r="M249" s="27" t="str">
        <f>IF(発電計画!$F$19="","",9.8*発電計画!$F$19*$L249)</f>
        <v/>
      </c>
      <c r="N249" s="27" t="str">
        <f>IF(発電計画!$F$20="","",9.8*発電計画!$F$20*$L249)</f>
        <v/>
      </c>
      <c r="O249" s="206" t="str">
        <f>IF(AND($E249="",発電計画!$F$19=""),"",$E249/発電計画!$F$19)</f>
        <v/>
      </c>
      <c r="P249" s="331" t="str" cm="1">
        <f t="array" ref="P249">IF($O249="","",発電計画!$F$27*_xlfn.IFS($O249&gt;=相対合成効率!$I$14,相対合成効率!$L$14,$O249&gt;=相対合成効率!$I$15,相対合成効率!$L$15,$O249&gt;=相対合成効率!$I$16,相対合成効率!$L$16,TRUE,相対合成効率!$L$17))</f>
        <v/>
      </c>
      <c r="Q249" s="224" t="str">
        <f>IF($O249="","",IF($O249&lt;=発電計画!$F$28,0,9.8*$E249*$L249*$P249))</f>
        <v/>
      </c>
      <c r="R249" s="224" t="str">
        <f t="shared" si="23"/>
        <v/>
      </c>
      <c r="S249" s="207" t="str">
        <f>IF(D249="","",(D249*B249+SUM($D250:D$393))/(D249*365))</f>
        <v/>
      </c>
      <c r="T249" s="208"/>
    </row>
    <row r="250" spans="2:20">
      <c r="B250" s="80">
        <v>222</v>
      </c>
      <c r="C250" s="189" t="str">
        <f>流量データ!$R232</f>
        <v/>
      </c>
      <c r="D250" s="189" t="str">
        <f>IF(AND($C250="",発電計画!$F$33=""),"",MAX(0,$C250-発電計画!$F$33))</f>
        <v/>
      </c>
      <c r="E250" s="189" t="str">
        <f>IF($D250="","",IF(発電計画!$F$19&gt;$D250,$D250,発電計画!$F$19))</f>
        <v/>
      </c>
      <c r="F250" s="27" t="str">
        <f>IF(発電計画!$F$30="","",ROUND((発電計画!$F$30*((E250/発電計画!$F$19)^2)/1000),3))</f>
        <v/>
      </c>
      <c r="G250" s="28">
        <f t="shared" si="24"/>
        <v>0.05</v>
      </c>
      <c r="H250" s="27" t="str">
        <f>IF(発電計画!$F$31="","",ROUND((発電計画!$F$31*((E250/発電計画!$F$19)^2)/200),3))</f>
        <v/>
      </c>
      <c r="I250" s="27" t="str">
        <f>IF(発電計画!$F$32="","",ROUND((発電計画!$F$32*((E250/発電計画!$F$19)^2)/1000),3))</f>
        <v/>
      </c>
      <c r="J250" s="28">
        <f t="shared" si="25"/>
        <v>0.5</v>
      </c>
      <c r="K250" s="27">
        <f t="shared" si="22"/>
        <v>0.55000000000000004</v>
      </c>
      <c r="L250" s="27">
        <f>発電計画!$F$15-$K$29</f>
        <v>-0.55000000000000004</v>
      </c>
      <c r="M250" s="27" t="str">
        <f>IF(発電計画!$F$19="","",9.8*発電計画!$F$19*$L250)</f>
        <v/>
      </c>
      <c r="N250" s="27" t="str">
        <f>IF(発電計画!$F$20="","",9.8*発電計画!$F$20*$L250)</f>
        <v/>
      </c>
      <c r="O250" s="206" t="str">
        <f>IF(AND($E250="",発電計画!$F$19=""),"",$E250/発電計画!$F$19)</f>
        <v/>
      </c>
      <c r="P250" s="331" t="str" cm="1">
        <f t="array" ref="P250">IF($O250="","",発電計画!$F$27*_xlfn.IFS($O250&gt;=相対合成効率!$I$14,相対合成効率!$L$14,$O250&gt;=相対合成効率!$I$15,相対合成効率!$L$15,$O250&gt;=相対合成効率!$I$16,相対合成効率!$L$16,TRUE,相対合成効率!$L$17))</f>
        <v/>
      </c>
      <c r="Q250" s="224" t="str">
        <f>IF($O250="","",IF($O250&lt;=発電計画!$F$28,0,9.8*$E250*$L250*$P250))</f>
        <v/>
      </c>
      <c r="R250" s="224" t="str">
        <f t="shared" si="23"/>
        <v/>
      </c>
      <c r="S250" s="207" t="str">
        <f>IF(D250="","",(D250*B250+SUM($D251:D$393))/(D250*365))</f>
        <v/>
      </c>
      <c r="T250" s="208"/>
    </row>
    <row r="251" spans="2:20">
      <c r="B251" s="80">
        <v>223</v>
      </c>
      <c r="C251" s="189" t="str">
        <f>流量データ!$R233</f>
        <v/>
      </c>
      <c r="D251" s="189" t="str">
        <f>IF(AND($C251="",発電計画!$F$33=""),"",MAX(0,$C251-発電計画!$F$33))</f>
        <v/>
      </c>
      <c r="E251" s="189" t="str">
        <f>IF($D251="","",IF(発電計画!$F$19&gt;$D251,$D251,発電計画!$F$19))</f>
        <v/>
      </c>
      <c r="F251" s="27" t="str">
        <f>IF(発電計画!$F$30="","",ROUND((発電計画!$F$30*((E251/発電計画!$F$19)^2)/1000),3))</f>
        <v/>
      </c>
      <c r="G251" s="28">
        <f t="shared" si="24"/>
        <v>0.05</v>
      </c>
      <c r="H251" s="27" t="str">
        <f>IF(発電計画!$F$31="","",ROUND((発電計画!$F$31*((E251/発電計画!$F$19)^2)/200),3))</f>
        <v/>
      </c>
      <c r="I251" s="27" t="str">
        <f>IF(発電計画!$F$32="","",ROUND((発電計画!$F$32*((E251/発電計画!$F$19)^2)/1000),3))</f>
        <v/>
      </c>
      <c r="J251" s="28">
        <f t="shared" si="25"/>
        <v>0.5</v>
      </c>
      <c r="K251" s="27">
        <f t="shared" si="22"/>
        <v>0.55000000000000004</v>
      </c>
      <c r="L251" s="27">
        <f>発電計画!$F$15-$K$29</f>
        <v>-0.55000000000000004</v>
      </c>
      <c r="M251" s="27" t="str">
        <f>IF(発電計画!$F$19="","",9.8*発電計画!$F$19*$L251)</f>
        <v/>
      </c>
      <c r="N251" s="27" t="str">
        <f>IF(発電計画!$F$20="","",9.8*発電計画!$F$20*$L251)</f>
        <v/>
      </c>
      <c r="O251" s="206" t="str">
        <f>IF(AND($E251="",発電計画!$F$19=""),"",$E251/発電計画!$F$19)</f>
        <v/>
      </c>
      <c r="P251" s="331" t="str" cm="1">
        <f t="array" ref="P251">IF($O251="","",発電計画!$F$27*_xlfn.IFS($O251&gt;=相対合成効率!$I$14,相対合成効率!$L$14,$O251&gt;=相対合成効率!$I$15,相対合成効率!$L$15,$O251&gt;=相対合成効率!$I$16,相対合成効率!$L$16,TRUE,相対合成効率!$L$17))</f>
        <v/>
      </c>
      <c r="Q251" s="224" t="str">
        <f>IF($O251="","",IF($O251&lt;=発電計画!$F$28,0,9.8*$E251*$L251*$P251))</f>
        <v/>
      </c>
      <c r="R251" s="224" t="str">
        <f t="shared" si="23"/>
        <v/>
      </c>
      <c r="S251" s="207" t="str">
        <f>IF(D251="","",(D251*B251+SUM($D252:D$393))/(D251*365))</f>
        <v/>
      </c>
      <c r="T251" s="208"/>
    </row>
    <row r="252" spans="2:20">
      <c r="B252" s="80">
        <v>224</v>
      </c>
      <c r="C252" s="189" t="str">
        <f>流量データ!$R234</f>
        <v/>
      </c>
      <c r="D252" s="189" t="str">
        <f>IF(AND($C252="",発電計画!$F$33=""),"",MAX(0,$C252-発電計画!$F$33))</f>
        <v/>
      </c>
      <c r="E252" s="189" t="str">
        <f>IF($D252="","",IF(発電計画!$F$19&gt;$D252,$D252,発電計画!$F$19))</f>
        <v/>
      </c>
      <c r="F252" s="27" t="str">
        <f>IF(発電計画!$F$30="","",ROUND((発電計画!$F$30*((E252/発電計画!$F$19)^2)/1000),3))</f>
        <v/>
      </c>
      <c r="G252" s="28">
        <f t="shared" si="24"/>
        <v>0.05</v>
      </c>
      <c r="H252" s="27" t="str">
        <f>IF(発電計画!$F$31="","",ROUND((発電計画!$F$31*((E252/発電計画!$F$19)^2)/200),3))</f>
        <v/>
      </c>
      <c r="I252" s="27" t="str">
        <f>IF(発電計画!$F$32="","",ROUND((発電計画!$F$32*((E252/発電計画!$F$19)^2)/1000),3))</f>
        <v/>
      </c>
      <c r="J252" s="28">
        <f t="shared" si="25"/>
        <v>0.5</v>
      </c>
      <c r="K252" s="27">
        <f t="shared" si="22"/>
        <v>0.55000000000000004</v>
      </c>
      <c r="L252" s="27">
        <f>発電計画!$F$15-$K$29</f>
        <v>-0.55000000000000004</v>
      </c>
      <c r="M252" s="27" t="str">
        <f>IF(発電計画!$F$19="","",9.8*発電計画!$F$19*$L252)</f>
        <v/>
      </c>
      <c r="N252" s="27" t="str">
        <f>IF(発電計画!$F$20="","",9.8*発電計画!$F$20*$L252)</f>
        <v/>
      </c>
      <c r="O252" s="206" t="str">
        <f>IF(AND($E252="",発電計画!$F$19=""),"",$E252/発電計画!$F$19)</f>
        <v/>
      </c>
      <c r="P252" s="331" t="str" cm="1">
        <f t="array" ref="P252">IF($O252="","",発電計画!$F$27*_xlfn.IFS($O252&gt;=相対合成効率!$I$14,相対合成効率!$L$14,$O252&gt;=相対合成効率!$I$15,相対合成効率!$L$15,$O252&gt;=相対合成効率!$I$16,相対合成効率!$L$16,TRUE,相対合成効率!$L$17))</f>
        <v/>
      </c>
      <c r="Q252" s="224" t="str">
        <f>IF($O252="","",IF($O252&lt;=発電計画!$F$28,0,9.8*$E252*$L252*$P252))</f>
        <v/>
      </c>
      <c r="R252" s="224" t="str">
        <f t="shared" si="23"/>
        <v/>
      </c>
      <c r="S252" s="207" t="str">
        <f>IF(D252="","",(D252*B252+SUM($D253:D$393))/(D252*365))</f>
        <v/>
      </c>
      <c r="T252" s="208"/>
    </row>
    <row r="253" spans="2:20">
      <c r="B253" s="80">
        <v>225</v>
      </c>
      <c r="C253" s="189" t="str">
        <f>流量データ!$R235</f>
        <v/>
      </c>
      <c r="D253" s="189" t="str">
        <f>IF(AND($C253="",発電計画!$F$33=""),"",MAX(0,$C253-発電計画!$F$33))</f>
        <v/>
      </c>
      <c r="E253" s="189" t="str">
        <f>IF($D253="","",IF(発電計画!$F$19&gt;$D253,$D253,発電計画!$F$19))</f>
        <v/>
      </c>
      <c r="F253" s="27" t="str">
        <f>IF(発電計画!$F$30="","",ROUND((発電計画!$F$30*((E253/発電計画!$F$19)^2)/1000),3))</f>
        <v/>
      </c>
      <c r="G253" s="28">
        <f t="shared" si="24"/>
        <v>0.05</v>
      </c>
      <c r="H253" s="27" t="str">
        <f>IF(発電計画!$F$31="","",ROUND((発電計画!$F$31*((E253/発電計画!$F$19)^2)/200),3))</f>
        <v/>
      </c>
      <c r="I253" s="27" t="str">
        <f>IF(発電計画!$F$32="","",ROUND((発電計画!$F$32*((E253/発電計画!$F$19)^2)/1000),3))</f>
        <v/>
      </c>
      <c r="J253" s="28">
        <f t="shared" si="25"/>
        <v>0.5</v>
      </c>
      <c r="K253" s="27">
        <f t="shared" si="22"/>
        <v>0.55000000000000004</v>
      </c>
      <c r="L253" s="27">
        <f>発電計画!$F$15-$K$29</f>
        <v>-0.55000000000000004</v>
      </c>
      <c r="M253" s="27" t="str">
        <f>IF(発電計画!$F$19="","",9.8*発電計画!$F$19*$L253)</f>
        <v/>
      </c>
      <c r="N253" s="27" t="str">
        <f>IF(発電計画!$F$20="","",9.8*発電計画!$F$20*$L253)</f>
        <v/>
      </c>
      <c r="O253" s="206" t="str">
        <f>IF(AND($E253="",発電計画!$F$19=""),"",$E253/発電計画!$F$19)</f>
        <v/>
      </c>
      <c r="P253" s="331" t="str" cm="1">
        <f t="array" ref="P253">IF($O253="","",発電計画!$F$27*_xlfn.IFS($O253&gt;=相対合成効率!$I$14,相対合成効率!$L$14,$O253&gt;=相対合成効率!$I$15,相対合成効率!$L$15,$O253&gt;=相対合成効率!$I$16,相対合成効率!$L$16,TRUE,相対合成効率!$L$17))</f>
        <v/>
      </c>
      <c r="Q253" s="224" t="str">
        <f>IF($O253="","",IF($O253&lt;=発電計画!$F$28,0,9.8*$E253*$L253*$P253))</f>
        <v/>
      </c>
      <c r="R253" s="224" t="str">
        <f t="shared" si="23"/>
        <v/>
      </c>
      <c r="S253" s="207" t="str">
        <f>IF(D253="","",(D253*B253+SUM($D254:D$393))/(D253*365))</f>
        <v/>
      </c>
      <c r="T253" s="208"/>
    </row>
    <row r="254" spans="2:20">
      <c r="B254" s="80">
        <v>226</v>
      </c>
      <c r="C254" s="189" t="str">
        <f>流量データ!$R236</f>
        <v/>
      </c>
      <c r="D254" s="189" t="str">
        <f>IF(AND($C254="",発電計画!$F$33=""),"",MAX(0,$C254-発電計画!$F$33))</f>
        <v/>
      </c>
      <c r="E254" s="189" t="str">
        <f>IF($D254="","",IF(発電計画!$F$19&gt;$D254,$D254,発電計画!$F$19))</f>
        <v/>
      </c>
      <c r="F254" s="27" t="str">
        <f>IF(発電計画!$F$30="","",ROUND((発電計画!$F$30*((E254/発電計画!$F$19)^2)/1000),3))</f>
        <v/>
      </c>
      <c r="G254" s="28">
        <f t="shared" si="24"/>
        <v>0.05</v>
      </c>
      <c r="H254" s="27" t="str">
        <f>IF(発電計画!$F$31="","",ROUND((発電計画!$F$31*((E254/発電計画!$F$19)^2)/200),3))</f>
        <v/>
      </c>
      <c r="I254" s="27" t="str">
        <f>IF(発電計画!$F$32="","",ROUND((発電計画!$F$32*((E254/発電計画!$F$19)^2)/1000),3))</f>
        <v/>
      </c>
      <c r="J254" s="28">
        <f t="shared" si="25"/>
        <v>0.5</v>
      </c>
      <c r="K254" s="27">
        <f t="shared" si="22"/>
        <v>0.55000000000000004</v>
      </c>
      <c r="L254" s="27">
        <f>発電計画!$F$15-$K$29</f>
        <v>-0.55000000000000004</v>
      </c>
      <c r="M254" s="27" t="str">
        <f>IF(発電計画!$F$19="","",9.8*発電計画!$F$19*$L254)</f>
        <v/>
      </c>
      <c r="N254" s="27" t="str">
        <f>IF(発電計画!$F$20="","",9.8*発電計画!$F$20*$L254)</f>
        <v/>
      </c>
      <c r="O254" s="206" t="str">
        <f>IF(AND($E254="",発電計画!$F$19=""),"",$E254/発電計画!$F$19)</f>
        <v/>
      </c>
      <c r="P254" s="331" t="str" cm="1">
        <f t="array" ref="P254">IF($O254="","",発電計画!$F$27*_xlfn.IFS($O254&gt;=相対合成効率!$I$14,相対合成効率!$L$14,$O254&gt;=相対合成効率!$I$15,相対合成効率!$L$15,$O254&gt;=相対合成効率!$I$16,相対合成効率!$L$16,TRUE,相対合成効率!$L$17))</f>
        <v/>
      </c>
      <c r="Q254" s="224" t="str">
        <f>IF($O254="","",IF($O254&lt;=発電計画!$F$28,0,9.8*$E254*$L254*$P254))</f>
        <v/>
      </c>
      <c r="R254" s="224" t="str">
        <f t="shared" si="23"/>
        <v/>
      </c>
      <c r="S254" s="207" t="str">
        <f>IF(D254="","",(D254*B254+SUM($D255:D$393))/(D254*365))</f>
        <v/>
      </c>
      <c r="T254" s="208"/>
    </row>
    <row r="255" spans="2:20">
      <c r="B255" s="80">
        <v>227</v>
      </c>
      <c r="C255" s="189" t="str">
        <f>流量データ!$R237</f>
        <v/>
      </c>
      <c r="D255" s="189" t="str">
        <f>IF(AND($C255="",発電計画!$F$33=""),"",MAX(0,$C255-発電計画!$F$33))</f>
        <v/>
      </c>
      <c r="E255" s="189" t="str">
        <f>IF($D255="","",IF(発電計画!$F$19&gt;$D255,$D255,発電計画!$F$19))</f>
        <v/>
      </c>
      <c r="F255" s="27" t="str">
        <f>IF(発電計画!$F$30="","",ROUND((発電計画!$F$30*((E255/発電計画!$F$19)^2)/1000),3))</f>
        <v/>
      </c>
      <c r="G255" s="28">
        <f t="shared" si="24"/>
        <v>0.05</v>
      </c>
      <c r="H255" s="27" t="str">
        <f>IF(発電計画!$F$31="","",ROUND((発電計画!$F$31*((E255/発電計画!$F$19)^2)/200),3))</f>
        <v/>
      </c>
      <c r="I255" s="27" t="str">
        <f>IF(発電計画!$F$32="","",ROUND((発電計画!$F$32*((E255/発電計画!$F$19)^2)/1000),3))</f>
        <v/>
      </c>
      <c r="J255" s="28">
        <f t="shared" si="25"/>
        <v>0.5</v>
      </c>
      <c r="K255" s="27">
        <f t="shared" si="22"/>
        <v>0.55000000000000004</v>
      </c>
      <c r="L255" s="27">
        <f>発電計画!$F$15-$K$29</f>
        <v>-0.55000000000000004</v>
      </c>
      <c r="M255" s="27" t="str">
        <f>IF(発電計画!$F$19="","",9.8*発電計画!$F$19*$L255)</f>
        <v/>
      </c>
      <c r="N255" s="27" t="str">
        <f>IF(発電計画!$F$20="","",9.8*発電計画!$F$20*$L255)</f>
        <v/>
      </c>
      <c r="O255" s="206" t="str">
        <f>IF(AND($E255="",発電計画!$F$19=""),"",$E255/発電計画!$F$19)</f>
        <v/>
      </c>
      <c r="P255" s="331" t="str" cm="1">
        <f t="array" ref="P255">IF($O255="","",発電計画!$F$27*_xlfn.IFS($O255&gt;=相対合成効率!$I$14,相対合成効率!$L$14,$O255&gt;=相対合成効率!$I$15,相対合成効率!$L$15,$O255&gt;=相対合成効率!$I$16,相対合成効率!$L$16,TRUE,相対合成効率!$L$17))</f>
        <v/>
      </c>
      <c r="Q255" s="224" t="str">
        <f>IF($O255="","",IF($O255&lt;=発電計画!$F$28,0,9.8*$E255*$L255*$P255))</f>
        <v/>
      </c>
      <c r="R255" s="224" t="str">
        <f t="shared" si="23"/>
        <v/>
      </c>
      <c r="S255" s="207" t="str">
        <f>IF(D255="","",(D255*B255+SUM($D256:D$393))/(D255*365))</f>
        <v/>
      </c>
      <c r="T255" s="208"/>
    </row>
    <row r="256" spans="2:20">
      <c r="B256" s="80">
        <v>228</v>
      </c>
      <c r="C256" s="189" t="str">
        <f>流量データ!$R238</f>
        <v/>
      </c>
      <c r="D256" s="189" t="str">
        <f>IF(AND($C256="",発電計画!$F$33=""),"",MAX(0,$C256-発電計画!$F$33))</f>
        <v/>
      </c>
      <c r="E256" s="189" t="str">
        <f>IF($D256="","",IF(発電計画!$F$19&gt;$D256,$D256,発電計画!$F$19))</f>
        <v/>
      </c>
      <c r="F256" s="27" t="str">
        <f>IF(発電計画!$F$30="","",ROUND((発電計画!$F$30*((E256/発電計画!$F$19)^2)/1000),3))</f>
        <v/>
      </c>
      <c r="G256" s="28">
        <f t="shared" si="24"/>
        <v>0.05</v>
      </c>
      <c r="H256" s="27" t="str">
        <f>IF(発電計画!$F$31="","",ROUND((発電計画!$F$31*((E256/発電計画!$F$19)^2)/200),3))</f>
        <v/>
      </c>
      <c r="I256" s="27" t="str">
        <f>IF(発電計画!$F$32="","",ROUND((発電計画!$F$32*((E256/発電計画!$F$19)^2)/1000),3))</f>
        <v/>
      </c>
      <c r="J256" s="28">
        <f t="shared" si="25"/>
        <v>0.5</v>
      </c>
      <c r="K256" s="27">
        <f t="shared" si="22"/>
        <v>0.55000000000000004</v>
      </c>
      <c r="L256" s="27">
        <f>発電計画!$F$15-$K$29</f>
        <v>-0.55000000000000004</v>
      </c>
      <c r="M256" s="27" t="str">
        <f>IF(発電計画!$F$19="","",9.8*発電計画!$F$19*$L256)</f>
        <v/>
      </c>
      <c r="N256" s="27" t="str">
        <f>IF(発電計画!$F$20="","",9.8*発電計画!$F$20*$L256)</f>
        <v/>
      </c>
      <c r="O256" s="206" t="str">
        <f>IF(AND($E256="",発電計画!$F$19=""),"",$E256/発電計画!$F$19)</f>
        <v/>
      </c>
      <c r="P256" s="331" t="str" cm="1">
        <f t="array" ref="P256">IF($O256="","",発電計画!$F$27*_xlfn.IFS($O256&gt;=相対合成効率!$I$14,相対合成効率!$L$14,$O256&gt;=相対合成効率!$I$15,相対合成効率!$L$15,$O256&gt;=相対合成効率!$I$16,相対合成効率!$L$16,TRUE,相対合成効率!$L$17))</f>
        <v/>
      </c>
      <c r="Q256" s="224" t="str">
        <f>IF($O256="","",IF($O256&lt;=発電計画!$F$28,0,9.8*$E256*$L256*$P256))</f>
        <v/>
      </c>
      <c r="R256" s="224" t="str">
        <f t="shared" si="23"/>
        <v/>
      </c>
      <c r="S256" s="207" t="str">
        <f>IF(D256="","",(D256*B256+SUM($D257:D$393))/(D256*365))</f>
        <v/>
      </c>
      <c r="T256" s="208"/>
    </row>
    <row r="257" spans="2:20">
      <c r="B257" s="80">
        <v>229</v>
      </c>
      <c r="C257" s="189" t="str">
        <f>流量データ!$R239</f>
        <v/>
      </c>
      <c r="D257" s="189" t="str">
        <f>IF(AND($C257="",発電計画!$F$33=""),"",MAX(0,$C257-発電計画!$F$33))</f>
        <v/>
      </c>
      <c r="E257" s="189" t="str">
        <f>IF($D257="","",IF(発電計画!$F$19&gt;$D257,$D257,発電計画!$F$19))</f>
        <v/>
      </c>
      <c r="F257" s="27" t="str">
        <f>IF(発電計画!$F$30="","",ROUND((発電計画!$F$30*((E257/発電計画!$F$19)^2)/1000),3))</f>
        <v/>
      </c>
      <c r="G257" s="28">
        <f t="shared" si="24"/>
        <v>0.05</v>
      </c>
      <c r="H257" s="27" t="str">
        <f>IF(発電計画!$F$31="","",ROUND((発電計画!$F$31*((E257/発電計画!$F$19)^2)/200),3))</f>
        <v/>
      </c>
      <c r="I257" s="27" t="str">
        <f>IF(発電計画!$F$32="","",ROUND((発電計画!$F$32*((E257/発電計画!$F$19)^2)/1000),3))</f>
        <v/>
      </c>
      <c r="J257" s="28">
        <f t="shared" si="25"/>
        <v>0.5</v>
      </c>
      <c r="K257" s="27">
        <f t="shared" si="22"/>
        <v>0.55000000000000004</v>
      </c>
      <c r="L257" s="27">
        <f>発電計画!$F$15-$K$29</f>
        <v>-0.55000000000000004</v>
      </c>
      <c r="M257" s="27" t="str">
        <f>IF(発電計画!$F$19="","",9.8*発電計画!$F$19*$L257)</f>
        <v/>
      </c>
      <c r="N257" s="27" t="str">
        <f>IF(発電計画!$F$20="","",9.8*発電計画!$F$20*$L257)</f>
        <v/>
      </c>
      <c r="O257" s="206" t="str">
        <f>IF(AND($E257="",発電計画!$F$19=""),"",$E257/発電計画!$F$19)</f>
        <v/>
      </c>
      <c r="P257" s="331" t="str" cm="1">
        <f t="array" ref="P257">IF($O257="","",発電計画!$F$27*_xlfn.IFS($O257&gt;=相対合成効率!$I$14,相対合成効率!$L$14,$O257&gt;=相対合成効率!$I$15,相対合成効率!$L$15,$O257&gt;=相対合成効率!$I$16,相対合成効率!$L$16,TRUE,相対合成効率!$L$17))</f>
        <v/>
      </c>
      <c r="Q257" s="224" t="str">
        <f>IF($O257="","",IF($O257&lt;=発電計画!$F$28,0,9.8*$E257*$L257*$P257))</f>
        <v/>
      </c>
      <c r="R257" s="224" t="str">
        <f t="shared" si="23"/>
        <v/>
      </c>
      <c r="S257" s="207" t="str">
        <f>IF(D257="","",(D257*B257+SUM($D258:D$393))/(D257*365))</f>
        <v/>
      </c>
      <c r="T257" s="208"/>
    </row>
    <row r="258" spans="2:20">
      <c r="B258" s="80">
        <v>230</v>
      </c>
      <c r="C258" s="189" t="str">
        <f>流量データ!$R240</f>
        <v/>
      </c>
      <c r="D258" s="189" t="str">
        <f>IF(AND($C258="",発電計画!$F$33=""),"",MAX(0,$C258-発電計画!$F$33))</f>
        <v/>
      </c>
      <c r="E258" s="189" t="str">
        <f>IF($D258="","",IF(発電計画!$F$19&gt;$D258,$D258,発電計画!$F$19))</f>
        <v/>
      </c>
      <c r="F258" s="27" t="str">
        <f>IF(発電計画!$F$30="","",ROUND((発電計画!$F$30*((E258/発電計画!$F$19)^2)/1000),3))</f>
        <v/>
      </c>
      <c r="G258" s="28">
        <f t="shared" si="24"/>
        <v>0.05</v>
      </c>
      <c r="H258" s="27" t="str">
        <f>IF(発電計画!$F$31="","",ROUND((発電計画!$F$31*((E258/発電計画!$F$19)^2)/200),3))</f>
        <v/>
      </c>
      <c r="I258" s="27" t="str">
        <f>IF(発電計画!$F$32="","",ROUND((発電計画!$F$32*((E258/発電計画!$F$19)^2)/1000),3))</f>
        <v/>
      </c>
      <c r="J258" s="28">
        <f t="shared" si="25"/>
        <v>0.5</v>
      </c>
      <c r="K258" s="27">
        <f t="shared" si="22"/>
        <v>0.55000000000000004</v>
      </c>
      <c r="L258" s="27">
        <f>発電計画!$F$15-$K$29</f>
        <v>-0.55000000000000004</v>
      </c>
      <c r="M258" s="27" t="str">
        <f>IF(発電計画!$F$19="","",9.8*発電計画!$F$19*$L258)</f>
        <v/>
      </c>
      <c r="N258" s="27" t="str">
        <f>IF(発電計画!$F$20="","",9.8*発電計画!$F$20*$L258)</f>
        <v/>
      </c>
      <c r="O258" s="206" t="str">
        <f>IF(AND($E258="",発電計画!$F$19=""),"",$E258/発電計画!$F$19)</f>
        <v/>
      </c>
      <c r="P258" s="331" t="str" cm="1">
        <f t="array" ref="P258">IF($O258="","",発電計画!$F$27*_xlfn.IFS($O258&gt;=相対合成効率!$I$14,相対合成効率!$L$14,$O258&gt;=相対合成効率!$I$15,相対合成効率!$L$15,$O258&gt;=相対合成効率!$I$16,相対合成効率!$L$16,TRUE,相対合成効率!$L$17))</f>
        <v/>
      </c>
      <c r="Q258" s="224" t="str">
        <f>IF($O258="","",IF($O258&lt;=発電計画!$F$28,0,9.8*$E258*$L258*$P258))</f>
        <v/>
      </c>
      <c r="R258" s="224" t="str">
        <f t="shared" si="23"/>
        <v/>
      </c>
      <c r="S258" s="207" t="str">
        <f>IF(D258="","",(D258*B258+SUM($D259:D$393))/(D258*365))</f>
        <v/>
      </c>
      <c r="T258" s="208"/>
    </row>
    <row r="259" spans="2:20">
      <c r="B259" s="80">
        <v>231</v>
      </c>
      <c r="C259" s="189" t="str">
        <f>流量データ!$R241</f>
        <v/>
      </c>
      <c r="D259" s="189" t="str">
        <f>IF(AND($C259="",発電計画!$F$33=""),"",MAX(0,$C259-発電計画!$F$33))</f>
        <v/>
      </c>
      <c r="E259" s="189" t="str">
        <f>IF($D259="","",IF(発電計画!$F$19&gt;$D259,$D259,発電計画!$F$19))</f>
        <v/>
      </c>
      <c r="F259" s="27" t="str">
        <f>IF(発電計画!$F$30="","",ROUND((発電計画!$F$30*((E259/発電計画!$F$19)^2)/1000),3))</f>
        <v/>
      </c>
      <c r="G259" s="28">
        <f t="shared" si="24"/>
        <v>0.05</v>
      </c>
      <c r="H259" s="27" t="str">
        <f>IF(発電計画!$F$31="","",ROUND((発電計画!$F$31*((E259/発電計画!$F$19)^2)/200),3))</f>
        <v/>
      </c>
      <c r="I259" s="27" t="str">
        <f>IF(発電計画!$F$32="","",ROUND((発電計画!$F$32*((E259/発電計画!$F$19)^2)/1000),3))</f>
        <v/>
      </c>
      <c r="J259" s="28">
        <f t="shared" si="25"/>
        <v>0.5</v>
      </c>
      <c r="K259" s="27">
        <f t="shared" si="22"/>
        <v>0.55000000000000004</v>
      </c>
      <c r="L259" s="27">
        <f>発電計画!$F$15-$K$29</f>
        <v>-0.55000000000000004</v>
      </c>
      <c r="M259" s="27" t="str">
        <f>IF(発電計画!$F$19="","",9.8*発電計画!$F$19*$L259)</f>
        <v/>
      </c>
      <c r="N259" s="27" t="str">
        <f>IF(発電計画!$F$20="","",9.8*発電計画!$F$20*$L259)</f>
        <v/>
      </c>
      <c r="O259" s="206" t="str">
        <f>IF(AND($E259="",発電計画!$F$19=""),"",$E259/発電計画!$F$19)</f>
        <v/>
      </c>
      <c r="P259" s="331" t="str" cm="1">
        <f t="array" ref="P259">IF($O259="","",発電計画!$F$27*_xlfn.IFS($O259&gt;=相対合成効率!$I$14,相対合成効率!$L$14,$O259&gt;=相対合成効率!$I$15,相対合成効率!$L$15,$O259&gt;=相対合成効率!$I$16,相対合成効率!$L$16,TRUE,相対合成効率!$L$17))</f>
        <v/>
      </c>
      <c r="Q259" s="224" t="str">
        <f>IF($O259="","",IF($O259&lt;=発電計画!$F$28,0,9.8*$E259*$L259*$P259))</f>
        <v/>
      </c>
      <c r="R259" s="224" t="str">
        <f t="shared" si="23"/>
        <v/>
      </c>
      <c r="S259" s="207" t="str">
        <f>IF(D259="","",(D259*B259+SUM($D260:D$393))/(D259*365))</f>
        <v/>
      </c>
      <c r="T259" s="208"/>
    </row>
    <row r="260" spans="2:20">
      <c r="B260" s="80">
        <v>232</v>
      </c>
      <c r="C260" s="189" t="str">
        <f>流量データ!$R242</f>
        <v/>
      </c>
      <c r="D260" s="189" t="str">
        <f>IF(AND($C260="",発電計画!$F$33=""),"",MAX(0,$C260-発電計画!$F$33))</f>
        <v/>
      </c>
      <c r="E260" s="189" t="str">
        <f>IF($D260="","",IF(発電計画!$F$19&gt;$D260,$D260,発電計画!$F$19))</f>
        <v/>
      </c>
      <c r="F260" s="27" t="str">
        <f>IF(発電計画!$F$30="","",ROUND((発電計画!$F$30*((E260/発電計画!$F$19)^2)/1000),3))</f>
        <v/>
      </c>
      <c r="G260" s="28">
        <f t="shared" si="24"/>
        <v>0.05</v>
      </c>
      <c r="H260" s="27" t="str">
        <f>IF(発電計画!$F$31="","",ROUND((発電計画!$F$31*((E260/発電計画!$F$19)^2)/200),3))</f>
        <v/>
      </c>
      <c r="I260" s="27" t="str">
        <f>IF(発電計画!$F$32="","",ROUND((発電計画!$F$32*((E260/発電計画!$F$19)^2)/1000),3))</f>
        <v/>
      </c>
      <c r="J260" s="28">
        <f t="shared" si="25"/>
        <v>0.5</v>
      </c>
      <c r="K260" s="27">
        <f t="shared" si="22"/>
        <v>0.55000000000000004</v>
      </c>
      <c r="L260" s="27">
        <f>発電計画!$F$15-$K$29</f>
        <v>-0.55000000000000004</v>
      </c>
      <c r="M260" s="27" t="str">
        <f>IF(発電計画!$F$19="","",9.8*発電計画!$F$19*$L260)</f>
        <v/>
      </c>
      <c r="N260" s="27" t="str">
        <f>IF(発電計画!$F$20="","",9.8*発電計画!$F$20*$L260)</f>
        <v/>
      </c>
      <c r="O260" s="206" t="str">
        <f>IF(AND($E260="",発電計画!$F$19=""),"",$E260/発電計画!$F$19)</f>
        <v/>
      </c>
      <c r="P260" s="331" t="str" cm="1">
        <f t="array" ref="P260">IF($O260="","",発電計画!$F$27*_xlfn.IFS($O260&gt;=相対合成効率!$I$14,相対合成効率!$L$14,$O260&gt;=相対合成効率!$I$15,相対合成効率!$L$15,$O260&gt;=相対合成効率!$I$16,相対合成効率!$L$16,TRUE,相対合成効率!$L$17))</f>
        <v/>
      </c>
      <c r="Q260" s="224" t="str">
        <f>IF($O260="","",IF($O260&lt;=発電計画!$F$28,0,9.8*$E260*$L260*$P260))</f>
        <v/>
      </c>
      <c r="R260" s="224" t="str">
        <f t="shared" si="23"/>
        <v/>
      </c>
      <c r="S260" s="207" t="str">
        <f>IF(D260="","",(D260*B260+SUM($D261:D$393))/(D260*365))</f>
        <v/>
      </c>
      <c r="T260" s="208"/>
    </row>
    <row r="261" spans="2:20">
      <c r="B261" s="80">
        <v>233</v>
      </c>
      <c r="C261" s="189" t="str">
        <f>流量データ!$R243</f>
        <v/>
      </c>
      <c r="D261" s="189" t="str">
        <f>IF(AND($C261="",発電計画!$F$33=""),"",MAX(0,$C261-発電計画!$F$33))</f>
        <v/>
      </c>
      <c r="E261" s="189" t="str">
        <f>IF($D261="","",IF(発電計画!$F$19&gt;$D261,$D261,発電計画!$F$19))</f>
        <v/>
      </c>
      <c r="F261" s="27" t="str">
        <f>IF(発電計画!$F$30="","",ROUND((発電計画!$F$30*((E261/発電計画!$F$19)^2)/1000),3))</f>
        <v/>
      </c>
      <c r="G261" s="28">
        <f t="shared" si="24"/>
        <v>0.05</v>
      </c>
      <c r="H261" s="27" t="str">
        <f>IF(発電計画!$F$31="","",ROUND((発電計画!$F$31*((E261/発電計画!$F$19)^2)/200),3))</f>
        <v/>
      </c>
      <c r="I261" s="27" t="str">
        <f>IF(発電計画!$F$32="","",ROUND((発電計画!$F$32*((E261/発電計画!$F$19)^2)/1000),3))</f>
        <v/>
      </c>
      <c r="J261" s="28">
        <f t="shared" si="25"/>
        <v>0.5</v>
      </c>
      <c r="K261" s="27">
        <f t="shared" si="22"/>
        <v>0.55000000000000004</v>
      </c>
      <c r="L261" s="27">
        <f>発電計画!$F$15-$K$29</f>
        <v>-0.55000000000000004</v>
      </c>
      <c r="M261" s="27" t="str">
        <f>IF(発電計画!$F$19="","",9.8*発電計画!$F$19*$L261)</f>
        <v/>
      </c>
      <c r="N261" s="27" t="str">
        <f>IF(発電計画!$F$20="","",9.8*発電計画!$F$20*$L261)</f>
        <v/>
      </c>
      <c r="O261" s="206" t="str">
        <f>IF(AND($E261="",発電計画!$F$19=""),"",$E261/発電計画!$F$19)</f>
        <v/>
      </c>
      <c r="P261" s="331" t="str" cm="1">
        <f t="array" ref="P261">IF($O261="","",発電計画!$F$27*_xlfn.IFS($O261&gt;=相対合成効率!$I$14,相対合成効率!$L$14,$O261&gt;=相対合成効率!$I$15,相対合成効率!$L$15,$O261&gt;=相対合成効率!$I$16,相対合成効率!$L$16,TRUE,相対合成効率!$L$17))</f>
        <v/>
      </c>
      <c r="Q261" s="224" t="str">
        <f>IF($O261="","",IF($O261&lt;=発電計画!$F$28,0,9.8*$E261*$L261*$P261))</f>
        <v/>
      </c>
      <c r="R261" s="224" t="str">
        <f t="shared" si="23"/>
        <v/>
      </c>
      <c r="S261" s="207" t="str">
        <f>IF(D261="","",(D261*B261+SUM($D262:D$393))/(D261*365))</f>
        <v/>
      </c>
      <c r="T261" s="208"/>
    </row>
    <row r="262" spans="2:20">
      <c r="B262" s="80">
        <v>234</v>
      </c>
      <c r="C262" s="189" t="str">
        <f>流量データ!$R244</f>
        <v/>
      </c>
      <c r="D262" s="189" t="str">
        <f>IF(AND($C262="",発電計画!$F$33=""),"",MAX(0,$C262-発電計画!$F$33))</f>
        <v/>
      </c>
      <c r="E262" s="189" t="str">
        <f>IF($D262="","",IF(発電計画!$F$19&gt;$D262,$D262,発電計画!$F$19))</f>
        <v/>
      </c>
      <c r="F262" s="27" t="str">
        <f>IF(発電計画!$F$30="","",ROUND((発電計画!$F$30*((E262/発電計画!$F$19)^2)/1000),3))</f>
        <v/>
      </c>
      <c r="G262" s="28">
        <f t="shared" si="24"/>
        <v>0.05</v>
      </c>
      <c r="H262" s="27" t="str">
        <f>IF(発電計画!$F$31="","",ROUND((発電計画!$F$31*((E262/発電計画!$F$19)^2)/200),3))</f>
        <v/>
      </c>
      <c r="I262" s="27" t="str">
        <f>IF(発電計画!$F$32="","",ROUND((発電計画!$F$32*((E262/発電計画!$F$19)^2)/1000),3))</f>
        <v/>
      </c>
      <c r="J262" s="28">
        <f t="shared" si="25"/>
        <v>0.5</v>
      </c>
      <c r="K262" s="27">
        <f t="shared" si="22"/>
        <v>0.55000000000000004</v>
      </c>
      <c r="L262" s="27">
        <f>発電計画!$F$15-$K$29</f>
        <v>-0.55000000000000004</v>
      </c>
      <c r="M262" s="27" t="str">
        <f>IF(発電計画!$F$19="","",9.8*発電計画!$F$19*$L262)</f>
        <v/>
      </c>
      <c r="N262" s="27" t="str">
        <f>IF(発電計画!$F$20="","",9.8*発電計画!$F$20*$L262)</f>
        <v/>
      </c>
      <c r="O262" s="206" t="str">
        <f>IF(AND($E262="",発電計画!$F$19=""),"",$E262/発電計画!$F$19)</f>
        <v/>
      </c>
      <c r="P262" s="331" t="str" cm="1">
        <f t="array" ref="P262">IF($O262="","",発電計画!$F$27*_xlfn.IFS($O262&gt;=相対合成効率!$I$14,相対合成効率!$L$14,$O262&gt;=相対合成効率!$I$15,相対合成効率!$L$15,$O262&gt;=相対合成効率!$I$16,相対合成効率!$L$16,TRUE,相対合成効率!$L$17))</f>
        <v/>
      </c>
      <c r="Q262" s="224" t="str">
        <f>IF($O262="","",IF($O262&lt;=発電計画!$F$28,0,9.8*$E262*$L262*$P262))</f>
        <v/>
      </c>
      <c r="R262" s="224" t="str">
        <f t="shared" si="23"/>
        <v/>
      </c>
      <c r="S262" s="207" t="str">
        <f>IF(D262="","",(D262*B262+SUM($D263:D$393))/(D262*365))</f>
        <v/>
      </c>
      <c r="T262" s="208"/>
    </row>
    <row r="263" spans="2:20">
      <c r="B263" s="80">
        <v>235</v>
      </c>
      <c r="C263" s="189" t="str">
        <f>流量データ!$R245</f>
        <v/>
      </c>
      <c r="D263" s="189" t="str">
        <f>IF(AND($C263="",発電計画!$F$33=""),"",MAX(0,$C263-発電計画!$F$33))</f>
        <v/>
      </c>
      <c r="E263" s="189" t="str">
        <f>IF($D263="","",IF(発電計画!$F$19&gt;$D263,$D263,発電計画!$F$19))</f>
        <v/>
      </c>
      <c r="F263" s="27" t="str">
        <f>IF(発電計画!$F$30="","",ROUND((発電計画!$F$30*((E263/発電計画!$F$19)^2)/1000),3))</f>
        <v/>
      </c>
      <c r="G263" s="28">
        <f t="shared" si="24"/>
        <v>0.05</v>
      </c>
      <c r="H263" s="27" t="str">
        <f>IF(発電計画!$F$31="","",ROUND((発電計画!$F$31*((E263/発電計画!$F$19)^2)/200),3))</f>
        <v/>
      </c>
      <c r="I263" s="27" t="str">
        <f>IF(発電計画!$F$32="","",ROUND((発電計画!$F$32*((E263/発電計画!$F$19)^2)/1000),3))</f>
        <v/>
      </c>
      <c r="J263" s="28">
        <f t="shared" si="25"/>
        <v>0.5</v>
      </c>
      <c r="K263" s="27">
        <f t="shared" si="22"/>
        <v>0.55000000000000004</v>
      </c>
      <c r="L263" s="27">
        <f>発電計画!$F$15-$K$29</f>
        <v>-0.55000000000000004</v>
      </c>
      <c r="M263" s="27" t="str">
        <f>IF(発電計画!$F$19="","",9.8*発電計画!$F$19*$L263)</f>
        <v/>
      </c>
      <c r="N263" s="27" t="str">
        <f>IF(発電計画!$F$20="","",9.8*発電計画!$F$20*$L263)</f>
        <v/>
      </c>
      <c r="O263" s="206" t="str">
        <f>IF(AND($E263="",発電計画!$F$19=""),"",$E263/発電計画!$F$19)</f>
        <v/>
      </c>
      <c r="P263" s="331" t="str" cm="1">
        <f t="array" ref="P263">IF($O263="","",発電計画!$F$27*_xlfn.IFS($O263&gt;=相対合成効率!$I$14,相対合成効率!$L$14,$O263&gt;=相対合成効率!$I$15,相対合成効率!$L$15,$O263&gt;=相対合成効率!$I$16,相対合成効率!$L$16,TRUE,相対合成効率!$L$17))</f>
        <v/>
      </c>
      <c r="Q263" s="224" t="str">
        <f>IF($O263="","",IF($O263&lt;=発電計画!$F$28,0,9.8*$E263*$L263*$P263))</f>
        <v/>
      </c>
      <c r="R263" s="224" t="str">
        <f t="shared" si="23"/>
        <v/>
      </c>
      <c r="S263" s="207" t="str">
        <f>IF(D263="","",(D263*B263+SUM($D264:D$393))/(D263*365))</f>
        <v/>
      </c>
      <c r="T263" s="208"/>
    </row>
    <row r="264" spans="2:20">
      <c r="B264" s="80">
        <v>236</v>
      </c>
      <c r="C264" s="189" t="str">
        <f>流量データ!$R246</f>
        <v/>
      </c>
      <c r="D264" s="189" t="str">
        <f>IF(AND($C264="",発電計画!$F$33=""),"",MAX(0,$C264-発電計画!$F$33))</f>
        <v/>
      </c>
      <c r="E264" s="189" t="str">
        <f>IF($D264="","",IF(発電計画!$F$19&gt;$D264,$D264,発電計画!$F$19))</f>
        <v/>
      </c>
      <c r="F264" s="27" t="str">
        <f>IF(発電計画!$F$30="","",ROUND((発電計画!$F$30*((E264/発電計画!$F$19)^2)/1000),3))</f>
        <v/>
      </c>
      <c r="G264" s="28">
        <f t="shared" si="24"/>
        <v>0.05</v>
      </c>
      <c r="H264" s="27" t="str">
        <f>IF(発電計画!$F$31="","",ROUND((発電計画!$F$31*((E264/発電計画!$F$19)^2)/200),3))</f>
        <v/>
      </c>
      <c r="I264" s="27" t="str">
        <f>IF(発電計画!$F$32="","",ROUND((発電計画!$F$32*((E264/発電計画!$F$19)^2)/1000),3))</f>
        <v/>
      </c>
      <c r="J264" s="28">
        <f t="shared" si="25"/>
        <v>0.5</v>
      </c>
      <c r="K264" s="27">
        <f t="shared" si="22"/>
        <v>0.55000000000000004</v>
      </c>
      <c r="L264" s="27">
        <f>発電計画!$F$15-$K$29</f>
        <v>-0.55000000000000004</v>
      </c>
      <c r="M264" s="27" t="str">
        <f>IF(発電計画!$F$19="","",9.8*発電計画!$F$19*$L264)</f>
        <v/>
      </c>
      <c r="N264" s="27" t="str">
        <f>IF(発電計画!$F$20="","",9.8*発電計画!$F$20*$L264)</f>
        <v/>
      </c>
      <c r="O264" s="206" t="str">
        <f>IF(AND($E264="",発電計画!$F$19=""),"",$E264/発電計画!$F$19)</f>
        <v/>
      </c>
      <c r="P264" s="331" t="str" cm="1">
        <f t="array" ref="P264">IF($O264="","",発電計画!$F$27*_xlfn.IFS($O264&gt;=相対合成効率!$I$14,相対合成効率!$L$14,$O264&gt;=相対合成効率!$I$15,相対合成効率!$L$15,$O264&gt;=相対合成効率!$I$16,相対合成効率!$L$16,TRUE,相対合成効率!$L$17))</f>
        <v/>
      </c>
      <c r="Q264" s="224" t="str">
        <f>IF($O264="","",IF($O264&lt;=発電計画!$F$28,0,9.8*$E264*$L264*$P264))</f>
        <v/>
      </c>
      <c r="R264" s="224" t="str">
        <f t="shared" si="23"/>
        <v/>
      </c>
      <c r="S264" s="207" t="str">
        <f>IF(D264="","",(D264*B264+SUM($D265:D$393))/(D264*365))</f>
        <v/>
      </c>
      <c r="T264" s="208"/>
    </row>
    <row r="265" spans="2:20">
      <c r="B265" s="80">
        <v>237</v>
      </c>
      <c r="C265" s="189" t="str">
        <f>流量データ!$R247</f>
        <v/>
      </c>
      <c r="D265" s="189" t="str">
        <f>IF(AND($C265="",発電計画!$F$33=""),"",MAX(0,$C265-発電計画!$F$33))</f>
        <v/>
      </c>
      <c r="E265" s="189" t="str">
        <f>IF($D265="","",IF(発電計画!$F$19&gt;$D265,$D265,発電計画!$F$19))</f>
        <v/>
      </c>
      <c r="F265" s="27" t="str">
        <f>IF(発電計画!$F$30="","",ROUND((発電計画!$F$30*((E265/発電計画!$F$19)^2)/1000),3))</f>
        <v/>
      </c>
      <c r="G265" s="28">
        <f t="shared" si="24"/>
        <v>0.05</v>
      </c>
      <c r="H265" s="27" t="str">
        <f>IF(発電計画!$F$31="","",ROUND((発電計画!$F$31*((E265/発電計画!$F$19)^2)/200),3))</f>
        <v/>
      </c>
      <c r="I265" s="27" t="str">
        <f>IF(発電計画!$F$32="","",ROUND((発電計画!$F$32*((E265/発電計画!$F$19)^2)/1000),3))</f>
        <v/>
      </c>
      <c r="J265" s="28">
        <f t="shared" si="25"/>
        <v>0.5</v>
      </c>
      <c r="K265" s="27">
        <f t="shared" si="22"/>
        <v>0.55000000000000004</v>
      </c>
      <c r="L265" s="27">
        <f>発電計画!$F$15-$K$29</f>
        <v>-0.55000000000000004</v>
      </c>
      <c r="M265" s="27" t="str">
        <f>IF(発電計画!$F$19="","",9.8*発電計画!$F$19*$L265)</f>
        <v/>
      </c>
      <c r="N265" s="27" t="str">
        <f>IF(発電計画!$F$20="","",9.8*発電計画!$F$20*$L265)</f>
        <v/>
      </c>
      <c r="O265" s="206" t="str">
        <f>IF(AND($E265="",発電計画!$F$19=""),"",$E265/発電計画!$F$19)</f>
        <v/>
      </c>
      <c r="P265" s="331" t="str" cm="1">
        <f t="array" ref="P265">IF($O265="","",発電計画!$F$27*_xlfn.IFS($O265&gt;=相対合成効率!$I$14,相対合成効率!$L$14,$O265&gt;=相対合成効率!$I$15,相対合成効率!$L$15,$O265&gt;=相対合成効率!$I$16,相対合成効率!$L$16,TRUE,相対合成効率!$L$17))</f>
        <v/>
      </c>
      <c r="Q265" s="224" t="str">
        <f>IF($O265="","",IF($O265&lt;=発電計画!$F$28,0,9.8*$E265*$L265*$P265))</f>
        <v/>
      </c>
      <c r="R265" s="224" t="str">
        <f t="shared" si="23"/>
        <v/>
      </c>
      <c r="S265" s="207" t="str">
        <f>IF(D265="","",(D265*B265+SUM($D266:D$393))/(D265*365))</f>
        <v/>
      </c>
      <c r="T265" s="208"/>
    </row>
    <row r="266" spans="2:20">
      <c r="B266" s="80">
        <v>238</v>
      </c>
      <c r="C266" s="189" t="str">
        <f>流量データ!$R248</f>
        <v/>
      </c>
      <c r="D266" s="189" t="str">
        <f>IF(AND($C266="",発電計画!$F$33=""),"",MAX(0,$C266-発電計画!$F$33))</f>
        <v/>
      </c>
      <c r="E266" s="189" t="str">
        <f>IF($D266="","",IF(発電計画!$F$19&gt;$D266,$D266,発電計画!$F$19))</f>
        <v/>
      </c>
      <c r="F266" s="27" t="str">
        <f>IF(発電計画!$F$30="","",ROUND((発電計画!$F$30*((E266/発電計画!$F$19)^2)/1000),3))</f>
        <v/>
      </c>
      <c r="G266" s="28">
        <f t="shared" si="24"/>
        <v>0.05</v>
      </c>
      <c r="H266" s="27" t="str">
        <f>IF(発電計画!$F$31="","",ROUND((発電計画!$F$31*((E266/発電計画!$F$19)^2)/200),3))</f>
        <v/>
      </c>
      <c r="I266" s="27" t="str">
        <f>IF(発電計画!$F$32="","",ROUND((発電計画!$F$32*((E266/発電計画!$F$19)^2)/1000),3))</f>
        <v/>
      </c>
      <c r="J266" s="28">
        <f t="shared" si="25"/>
        <v>0.5</v>
      </c>
      <c r="K266" s="27">
        <f t="shared" si="22"/>
        <v>0.55000000000000004</v>
      </c>
      <c r="L266" s="27">
        <f>発電計画!$F$15-$K$29</f>
        <v>-0.55000000000000004</v>
      </c>
      <c r="M266" s="27" t="str">
        <f>IF(発電計画!$F$19="","",9.8*発電計画!$F$19*$L266)</f>
        <v/>
      </c>
      <c r="N266" s="27" t="str">
        <f>IF(発電計画!$F$20="","",9.8*発電計画!$F$20*$L266)</f>
        <v/>
      </c>
      <c r="O266" s="206" t="str">
        <f>IF(AND($E266="",発電計画!$F$19=""),"",$E266/発電計画!$F$19)</f>
        <v/>
      </c>
      <c r="P266" s="331" t="str" cm="1">
        <f t="array" ref="P266">IF($O266="","",発電計画!$F$27*_xlfn.IFS($O266&gt;=相対合成効率!$I$14,相対合成効率!$L$14,$O266&gt;=相対合成効率!$I$15,相対合成効率!$L$15,$O266&gt;=相対合成効率!$I$16,相対合成効率!$L$16,TRUE,相対合成効率!$L$17))</f>
        <v/>
      </c>
      <c r="Q266" s="224" t="str">
        <f>IF($O266="","",IF($O266&lt;=発電計画!$F$28,0,9.8*$E266*$L266*$P266))</f>
        <v/>
      </c>
      <c r="R266" s="224" t="str">
        <f t="shared" si="23"/>
        <v/>
      </c>
      <c r="S266" s="207" t="str">
        <f>IF(D266="","",(D266*B266+SUM($D267:D$393))/(D266*365))</f>
        <v/>
      </c>
      <c r="T266" s="208"/>
    </row>
    <row r="267" spans="2:20">
      <c r="B267" s="80">
        <v>239</v>
      </c>
      <c r="C267" s="189" t="str">
        <f>流量データ!$R249</f>
        <v/>
      </c>
      <c r="D267" s="189" t="str">
        <f>IF(AND($C267="",発電計画!$F$33=""),"",MAX(0,$C267-発電計画!$F$33))</f>
        <v/>
      </c>
      <c r="E267" s="189" t="str">
        <f>IF($D267="","",IF(発電計画!$F$19&gt;$D267,$D267,発電計画!$F$19))</f>
        <v/>
      </c>
      <c r="F267" s="27" t="str">
        <f>IF(発電計画!$F$30="","",ROUND((発電計画!$F$30*((E267/発電計画!$F$19)^2)/1000),3))</f>
        <v/>
      </c>
      <c r="G267" s="28">
        <f t="shared" si="24"/>
        <v>0.05</v>
      </c>
      <c r="H267" s="27" t="str">
        <f>IF(発電計画!$F$31="","",ROUND((発電計画!$F$31*((E267/発電計画!$F$19)^2)/200),3))</f>
        <v/>
      </c>
      <c r="I267" s="27" t="str">
        <f>IF(発電計画!$F$32="","",ROUND((発電計画!$F$32*((E267/発電計画!$F$19)^2)/1000),3))</f>
        <v/>
      </c>
      <c r="J267" s="28">
        <f t="shared" si="25"/>
        <v>0.5</v>
      </c>
      <c r="K267" s="27">
        <f t="shared" si="22"/>
        <v>0.55000000000000004</v>
      </c>
      <c r="L267" s="27">
        <f>発電計画!$F$15-$K$29</f>
        <v>-0.55000000000000004</v>
      </c>
      <c r="M267" s="27" t="str">
        <f>IF(発電計画!$F$19="","",9.8*発電計画!$F$19*$L267)</f>
        <v/>
      </c>
      <c r="N267" s="27" t="str">
        <f>IF(発電計画!$F$20="","",9.8*発電計画!$F$20*$L267)</f>
        <v/>
      </c>
      <c r="O267" s="206" t="str">
        <f>IF(AND($E267="",発電計画!$F$19=""),"",$E267/発電計画!$F$19)</f>
        <v/>
      </c>
      <c r="P267" s="331" t="str" cm="1">
        <f t="array" ref="P267">IF($O267="","",発電計画!$F$27*_xlfn.IFS($O267&gt;=相対合成効率!$I$14,相対合成効率!$L$14,$O267&gt;=相対合成効率!$I$15,相対合成効率!$L$15,$O267&gt;=相対合成効率!$I$16,相対合成効率!$L$16,TRUE,相対合成効率!$L$17))</f>
        <v/>
      </c>
      <c r="Q267" s="224" t="str">
        <f>IF($O267="","",IF($O267&lt;=発電計画!$F$28,0,9.8*$E267*$L267*$P267))</f>
        <v/>
      </c>
      <c r="R267" s="224" t="str">
        <f t="shared" si="23"/>
        <v/>
      </c>
      <c r="S267" s="207" t="str">
        <f>IF(D267="","",(D267*B267+SUM($D268:D$393))/(D267*365))</f>
        <v/>
      </c>
      <c r="T267" s="208"/>
    </row>
    <row r="268" spans="2:20">
      <c r="B268" s="80">
        <v>240</v>
      </c>
      <c r="C268" s="189" t="str">
        <f>流量データ!$R250</f>
        <v/>
      </c>
      <c r="D268" s="189" t="str">
        <f>IF(AND($C268="",発電計画!$F$33=""),"",MAX(0,$C268-発電計画!$F$33))</f>
        <v/>
      </c>
      <c r="E268" s="189" t="str">
        <f>IF($D268="","",IF(発電計画!$F$19&gt;$D268,$D268,発電計画!$F$19))</f>
        <v/>
      </c>
      <c r="F268" s="27" t="str">
        <f>IF(発電計画!$F$30="","",ROUND((発電計画!$F$30*((E268/発電計画!$F$19)^2)/1000),3))</f>
        <v/>
      </c>
      <c r="G268" s="28">
        <f t="shared" si="24"/>
        <v>0.05</v>
      </c>
      <c r="H268" s="27" t="str">
        <f>IF(発電計画!$F$31="","",ROUND((発電計画!$F$31*((E268/発電計画!$F$19)^2)/200),3))</f>
        <v/>
      </c>
      <c r="I268" s="27" t="str">
        <f>IF(発電計画!$F$32="","",ROUND((発電計画!$F$32*((E268/発電計画!$F$19)^2)/1000),3))</f>
        <v/>
      </c>
      <c r="J268" s="28">
        <f t="shared" si="25"/>
        <v>0.5</v>
      </c>
      <c r="K268" s="27">
        <f t="shared" si="22"/>
        <v>0.55000000000000004</v>
      </c>
      <c r="L268" s="27">
        <f>発電計画!$F$15-$K$29</f>
        <v>-0.55000000000000004</v>
      </c>
      <c r="M268" s="27" t="str">
        <f>IF(発電計画!$F$19="","",9.8*発電計画!$F$19*$L268)</f>
        <v/>
      </c>
      <c r="N268" s="27" t="str">
        <f>IF(発電計画!$F$20="","",9.8*発電計画!$F$20*$L268)</f>
        <v/>
      </c>
      <c r="O268" s="206" t="str">
        <f>IF(AND($E268="",発電計画!$F$19=""),"",$E268/発電計画!$F$19)</f>
        <v/>
      </c>
      <c r="P268" s="331" t="str" cm="1">
        <f t="array" ref="P268">IF($O268="","",発電計画!$F$27*_xlfn.IFS($O268&gt;=相対合成効率!$I$14,相対合成効率!$L$14,$O268&gt;=相対合成効率!$I$15,相対合成効率!$L$15,$O268&gt;=相対合成効率!$I$16,相対合成効率!$L$16,TRUE,相対合成効率!$L$17))</f>
        <v/>
      </c>
      <c r="Q268" s="224" t="str">
        <f>IF($O268="","",IF($O268&lt;=発電計画!$F$28,0,9.8*$E268*$L268*$P268))</f>
        <v/>
      </c>
      <c r="R268" s="224" t="str">
        <f t="shared" si="23"/>
        <v/>
      </c>
      <c r="S268" s="207" t="str">
        <f>IF(D268="","",(D268*B268+SUM($D269:D$393))/(D268*365))</f>
        <v/>
      </c>
      <c r="T268" s="208"/>
    </row>
    <row r="269" spans="2:20">
      <c r="B269" s="80">
        <v>241</v>
      </c>
      <c r="C269" s="189" t="str">
        <f>流量データ!$R251</f>
        <v/>
      </c>
      <c r="D269" s="189" t="str">
        <f>IF(AND($C269="",発電計画!$F$33=""),"",MAX(0,$C269-発電計画!$F$33))</f>
        <v/>
      </c>
      <c r="E269" s="189" t="str">
        <f>IF($D269="","",IF(発電計画!$F$19&gt;$D269,$D269,発電計画!$F$19))</f>
        <v/>
      </c>
      <c r="F269" s="27" t="str">
        <f>IF(発電計画!$F$30="","",ROUND((発電計画!$F$30*((E269/発電計画!$F$19)^2)/1000),3))</f>
        <v/>
      </c>
      <c r="G269" s="28">
        <f t="shared" si="24"/>
        <v>0.05</v>
      </c>
      <c r="H269" s="27" t="str">
        <f>IF(発電計画!$F$31="","",ROUND((発電計画!$F$31*((E269/発電計画!$F$19)^2)/200),3))</f>
        <v/>
      </c>
      <c r="I269" s="27" t="str">
        <f>IF(発電計画!$F$32="","",ROUND((発電計画!$F$32*((E269/発電計画!$F$19)^2)/1000),3))</f>
        <v/>
      </c>
      <c r="J269" s="28">
        <f t="shared" si="25"/>
        <v>0.5</v>
      </c>
      <c r="K269" s="27">
        <f t="shared" si="22"/>
        <v>0.55000000000000004</v>
      </c>
      <c r="L269" s="27">
        <f>発電計画!$F$15-$K$29</f>
        <v>-0.55000000000000004</v>
      </c>
      <c r="M269" s="27" t="str">
        <f>IF(発電計画!$F$19="","",9.8*発電計画!$F$19*$L269)</f>
        <v/>
      </c>
      <c r="N269" s="27" t="str">
        <f>IF(発電計画!$F$20="","",9.8*発電計画!$F$20*$L269)</f>
        <v/>
      </c>
      <c r="O269" s="206" t="str">
        <f>IF(AND($E269="",発電計画!$F$19=""),"",$E269/発電計画!$F$19)</f>
        <v/>
      </c>
      <c r="P269" s="331" t="str" cm="1">
        <f t="array" ref="P269">IF($O269="","",発電計画!$F$27*_xlfn.IFS($O269&gt;=相対合成効率!$I$14,相対合成効率!$L$14,$O269&gt;=相対合成効率!$I$15,相対合成効率!$L$15,$O269&gt;=相対合成効率!$I$16,相対合成効率!$L$16,TRUE,相対合成効率!$L$17))</f>
        <v/>
      </c>
      <c r="Q269" s="224" t="str">
        <f>IF($O269="","",IF($O269&lt;=発電計画!$F$28,0,9.8*$E269*$L269*$P269))</f>
        <v/>
      </c>
      <c r="R269" s="224" t="str">
        <f t="shared" si="23"/>
        <v/>
      </c>
      <c r="S269" s="207" t="str">
        <f>IF(D269="","",(D269*B269+SUM($D270:D$393))/(D269*365))</f>
        <v/>
      </c>
      <c r="T269" s="208"/>
    </row>
    <row r="270" spans="2:20">
      <c r="B270" s="80">
        <v>242</v>
      </c>
      <c r="C270" s="189" t="str">
        <f>流量データ!$R252</f>
        <v/>
      </c>
      <c r="D270" s="189" t="str">
        <f>IF(AND($C270="",発電計画!$F$33=""),"",MAX(0,$C270-発電計画!$F$33))</f>
        <v/>
      </c>
      <c r="E270" s="189" t="str">
        <f>IF($D270="","",IF(発電計画!$F$19&gt;$D270,$D270,発電計画!$F$19))</f>
        <v/>
      </c>
      <c r="F270" s="27" t="str">
        <f>IF(発電計画!$F$30="","",ROUND((発電計画!$F$30*((E270/発電計画!$F$19)^2)/1000),3))</f>
        <v/>
      </c>
      <c r="G270" s="28">
        <f t="shared" si="24"/>
        <v>0.05</v>
      </c>
      <c r="H270" s="27" t="str">
        <f>IF(発電計画!$F$31="","",ROUND((発電計画!$F$31*((E270/発電計画!$F$19)^2)/200),3))</f>
        <v/>
      </c>
      <c r="I270" s="27" t="str">
        <f>IF(発電計画!$F$32="","",ROUND((発電計画!$F$32*((E270/発電計画!$F$19)^2)/1000),3))</f>
        <v/>
      </c>
      <c r="J270" s="28">
        <f t="shared" si="25"/>
        <v>0.5</v>
      </c>
      <c r="K270" s="27">
        <f t="shared" si="22"/>
        <v>0.55000000000000004</v>
      </c>
      <c r="L270" s="27">
        <f>発電計画!$F$15-$K$29</f>
        <v>-0.55000000000000004</v>
      </c>
      <c r="M270" s="27" t="str">
        <f>IF(発電計画!$F$19="","",9.8*発電計画!$F$19*$L270)</f>
        <v/>
      </c>
      <c r="N270" s="27" t="str">
        <f>IF(発電計画!$F$20="","",9.8*発電計画!$F$20*$L270)</f>
        <v/>
      </c>
      <c r="O270" s="206" t="str">
        <f>IF(AND($E270="",発電計画!$F$19=""),"",$E270/発電計画!$F$19)</f>
        <v/>
      </c>
      <c r="P270" s="331" t="str" cm="1">
        <f t="array" ref="P270">IF($O270="","",発電計画!$F$27*_xlfn.IFS($O270&gt;=相対合成効率!$I$14,相対合成効率!$L$14,$O270&gt;=相対合成効率!$I$15,相対合成効率!$L$15,$O270&gt;=相対合成効率!$I$16,相対合成効率!$L$16,TRUE,相対合成効率!$L$17))</f>
        <v/>
      </c>
      <c r="Q270" s="224" t="str">
        <f>IF($O270="","",IF($O270&lt;=発電計画!$F$28,0,9.8*$E270*$L270*$P270))</f>
        <v/>
      </c>
      <c r="R270" s="224" t="str">
        <f t="shared" si="23"/>
        <v/>
      </c>
      <c r="S270" s="207" t="str">
        <f>IF(D270="","",(D270*B270+SUM($D271:D$393))/(D270*365))</f>
        <v/>
      </c>
      <c r="T270" s="208"/>
    </row>
    <row r="271" spans="2:20">
      <c r="B271" s="80">
        <v>243</v>
      </c>
      <c r="C271" s="189" t="str">
        <f>流量データ!$R253</f>
        <v/>
      </c>
      <c r="D271" s="189" t="str">
        <f>IF(AND($C271="",発電計画!$F$33=""),"",MAX(0,$C271-発電計画!$F$33))</f>
        <v/>
      </c>
      <c r="E271" s="189" t="str">
        <f>IF($D271="","",IF(発電計画!$F$19&gt;$D271,$D271,発電計画!$F$19))</f>
        <v/>
      </c>
      <c r="F271" s="27" t="str">
        <f>IF(発電計画!$F$30="","",ROUND((発電計画!$F$30*((E271/発電計画!$F$19)^2)/1000),3))</f>
        <v/>
      </c>
      <c r="G271" s="28">
        <f t="shared" si="24"/>
        <v>0.05</v>
      </c>
      <c r="H271" s="27" t="str">
        <f>IF(発電計画!$F$31="","",ROUND((発電計画!$F$31*((E271/発電計画!$F$19)^2)/200),3))</f>
        <v/>
      </c>
      <c r="I271" s="27" t="str">
        <f>IF(発電計画!$F$32="","",ROUND((発電計画!$F$32*((E271/発電計画!$F$19)^2)/1000),3))</f>
        <v/>
      </c>
      <c r="J271" s="28">
        <f t="shared" si="25"/>
        <v>0.5</v>
      </c>
      <c r="K271" s="27">
        <f t="shared" si="22"/>
        <v>0.55000000000000004</v>
      </c>
      <c r="L271" s="27">
        <f>発電計画!$F$15-$K$29</f>
        <v>-0.55000000000000004</v>
      </c>
      <c r="M271" s="27" t="str">
        <f>IF(発電計画!$F$19="","",9.8*発電計画!$F$19*$L271)</f>
        <v/>
      </c>
      <c r="N271" s="27" t="str">
        <f>IF(発電計画!$F$20="","",9.8*発電計画!$F$20*$L271)</f>
        <v/>
      </c>
      <c r="O271" s="206" t="str">
        <f>IF(AND($E271="",発電計画!$F$19=""),"",$E271/発電計画!$F$19)</f>
        <v/>
      </c>
      <c r="P271" s="331" t="str" cm="1">
        <f t="array" ref="P271">IF($O271="","",発電計画!$F$27*_xlfn.IFS($O271&gt;=相対合成効率!$I$14,相対合成効率!$L$14,$O271&gt;=相対合成効率!$I$15,相対合成効率!$L$15,$O271&gt;=相対合成効率!$I$16,相対合成効率!$L$16,TRUE,相対合成効率!$L$17))</f>
        <v/>
      </c>
      <c r="Q271" s="224" t="str">
        <f>IF($O271="","",IF($O271&lt;=発電計画!$F$28,0,9.8*$E271*$L271*$P271))</f>
        <v/>
      </c>
      <c r="R271" s="224" t="str">
        <f t="shared" si="23"/>
        <v/>
      </c>
      <c r="S271" s="207" t="str">
        <f>IF(D271="","",(D271*B271+SUM($D272:D$393))/(D271*365))</f>
        <v/>
      </c>
      <c r="T271" s="208"/>
    </row>
    <row r="272" spans="2:20">
      <c r="B272" s="80">
        <v>244</v>
      </c>
      <c r="C272" s="189" t="str">
        <f>流量データ!$R254</f>
        <v/>
      </c>
      <c r="D272" s="189" t="str">
        <f>IF(AND($C272="",発電計画!$F$33=""),"",MAX(0,$C272-発電計画!$F$33))</f>
        <v/>
      </c>
      <c r="E272" s="189" t="str">
        <f>IF($D272="","",IF(発電計画!$F$19&gt;$D272,$D272,発電計画!$F$19))</f>
        <v/>
      </c>
      <c r="F272" s="27" t="str">
        <f>IF(発電計画!$F$30="","",ROUND((発電計画!$F$30*((E272/発電計画!$F$19)^2)/1000),3))</f>
        <v/>
      </c>
      <c r="G272" s="28">
        <f t="shared" si="24"/>
        <v>0.05</v>
      </c>
      <c r="H272" s="27" t="str">
        <f>IF(発電計画!$F$31="","",ROUND((発電計画!$F$31*((E272/発電計画!$F$19)^2)/200),3))</f>
        <v/>
      </c>
      <c r="I272" s="27" t="str">
        <f>IF(発電計画!$F$32="","",ROUND((発電計画!$F$32*((E272/発電計画!$F$19)^2)/1000),3))</f>
        <v/>
      </c>
      <c r="J272" s="28">
        <f t="shared" si="25"/>
        <v>0.5</v>
      </c>
      <c r="K272" s="27">
        <f t="shared" si="22"/>
        <v>0.55000000000000004</v>
      </c>
      <c r="L272" s="27">
        <f>発電計画!$F$15-$K$29</f>
        <v>-0.55000000000000004</v>
      </c>
      <c r="M272" s="27" t="str">
        <f>IF(発電計画!$F$19="","",9.8*発電計画!$F$19*$L272)</f>
        <v/>
      </c>
      <c r="N272" s="27" t="str">
        <f>IF(発電計画!$F$20="","",9.8*発電計画!$F$20*$L272)</f>
        <v/>
      </c>
      <c r="O272" s="206" t="str">
        <f>IF(AND($E272="",発電計画!$F$19=""),"",$E272/発電計画!$F$19)</f>
        <v/>
      </c>
      <c r="P272" s="331" t="str" cm="1">
        <f t="array" ref="P272">IF($O272="","",発電計画!$F$27*_xlfn.IFS($O272&gt;=相対合成効率!$I$14,相対合成効率!$L$14,$O272&gt;=相対合成効率!$I$15,相対合成効率!$L$15,$O272&gt;=相対合成効率!$I$16,相対合成効率!$L$16,TRUE,相対合成効率!$L$17))</f>
        <v/>
      </c>
      <c r="Q272" s="224" t="str">
        <f>IF($O272="","",IF($O272&lt;=発電計画!$F$28,0,9.8*$E272*$L272*$P272))</f>
        <v/>
      </c>
      <c r="R272" s="224" t="str">
        <f t="shared" si="23"/>
        <v/>
      </c>
      <c r="S272" s="207" t="str">
        <f>IF(D272="","",(D272*B272+SUM($D273:D$393))/(D272*365))</f>
        <v/>
      </c>
      <c r="T272" s="208"/>
    </row>
    <row r="273" spans="2:20">
      <c r="B273" s="80">
        <v>245</v>
      </c>
      <c r="C273" s="189" t="str">
        <f>流量データ!$R255</f>
        <v/>
      </c>
      <c r="D273" s="189" t="str">
        <f>IF(AND($C273="",発電計画!$F$33=""),"",MAX(0,$C273-発電計画!$F$33))</f>
        <v/>
      </c>
      <c r="E273" s="189" t="str">
        <f>IF($D273="","",IF(発電計画!$F$19&gt;$D273,$D273,発電計画!$F$19))</f>
        <v/>
      </c>
      <c r="F273" s="27" t="str">
        <f>IF(発電計画!$F$30="","",ROUND((発電計画!$F$30*((E273/発電計画!$F$19)^2)/1000),3))</f>
        <v/>
      </c>
      <c r="G273" s="28">
        <f t="shared" si="24"/>
        <v>0.05</v>
      </c>
      <c r="H273" s="27" t="str">
        <f>IF(発電計画!$F$31="","",ROUND((発電計画!$F$31*((E273/発電計画!$F$19)^2)/200),3))</f>
        <v/>
      </c>
      <c r="I273" s="27" t="str">
        <f>IF(発電計画!$F$32="","",ROUND((発電計画!$F$32*((E273/発電計画!$F$19)^2)/1000),3))</f>
        <v/>
      </c>
      <c r="J273" s="28">
        <f t="shared" si="25"/>
        <v>0.5</v>
      </c>
      <c r="K273" s="27">
        <f t="shared" si="22"/>
        <v>0.55000000000000004</v>
      </c>
      <c r="L273" s="27">
        <f>発電計画!$F$15-$K$29</f>
        <v>-0.55000000000000004</v>
      </c>
      <c r="M273" s="27" t="str">
        <f>IF(発電計画!$F$19="","",9.8*発電計画!$F$19*$L273)</f>
        <v/>
      </c>
      <c r="N273" s="27" t="str">
        <f>IF(発電計画!$F$20="","",9.8*発電計画!$F$20*$L273)</f>
        <v/>
      </c>
      <c r="O273" s="206" t="str">
        <f>IF(AND($E273="",発電計画!$F$19=""),"",$E273/発電計画!$F$19)</f>
        <v/>
      </c>
      <c r="P273" s="331" t="str" cm="1">
        <f t="array" ref="P273">IF($O273="","",発電計画!$F$27*_xlfn.IFS($O273&gt;=相対合成効率!$I$14,相対合成効率!$L$14,$O273&gt;=相対合成効率!$I$15,相対合成効率!$L$15,$O273&gt;=相対合成効率!$I$16,相対合成効率!$L$16,TRUE,相対合成効率!$L$17))</f>
        <v/>
      </c>
      <c r="Q273" s="224" t="str">
        <f>IF($O273="","",IF($O273&lt;=発電計画!$F$28,0,9.8*$E273*$L273*$P273))</f>
        <v/>
      </c>
      <c r="R273" s="224" t="str">
        <f t="shared" si="23"/>
        <v/>
      </c>
      <c r="S273" s="207" t="str">
        <f>IF(D273="","",(D273*B273+SUM($D274:D$393))/(D273*365))</f>
        <v/>
      </c>
      <c r="T273" s="208"/>
    </row>
    <row r="274" spans="2:20">
      <c r="B274" s="80">
        <v>246</v>
      </c>
      <c r="C274" s="189" t="str">
        <f>流量データ!$R256</f>
        <v/>
      </c>
      <c r="D274" s="189" t="str">
        <f>IF(AND($C274="",発電計画!$F$33=""),"",MAX(0,$C274-発電計画!$F$33))</f>
        <v/>
      </c>
      <c r="E274" s="189" t="str">
        <f>IF($D274="","",IF(発電計画!$F$19&gt;$D274,$D274,発電計画!$F$19))</f>
        <v/>
      </c>
      <c r="F274" s="27" t="str">
        <f>IF(発電計画!$F$30="","",ROUND((発電計画!$F$30*((E274/発電計画!$F$19)^2)/1000),3))</f>
        <v/>
      </c>
      <c r="G274" s="28">
        <f t="shared" si="24"/>
        <v>0.05</v>
      </c>
      <c r="H274" s="27" t="str">
        <f>IF(発電計画!$F$31="","",ROUND((発電計画!$F$31*((E274/発電計画!$F$19)^2)/200),3))</f>
        <v/>
      </c>
      <c r="I274" s="27" t="str">
        <f>IF(発電計画!$F$32="","",ROUND((発電計画!$F$32*((E274/発電計画!$F$19)^2)/1000),3))</f>
        <v/>
      </c>
      <c r="J274" s="28">
        <f t="shared" si="25"/>
        <v>0.5</v>
      </c>
      <c r="K274" s="27">
        <f t="shared" si="22"/>
        <v>0.55000000000000004</v>
      </c>
      <c r="L274" s="27">
        <f>発電計画!$F$15-$K$29</f>
        <v>-0.55000000000000004</v>
      </c>
      <c r="M274" s="27" t="str">
        <f>IF(発電計画!$F$19="","",9.8*発電計画!$F$19*$L274)</f>
        <v/>
      </c>
      <c r="N274" s="27" t="str">
        <f>IF(発電計画!$F$20="","",9.8*発電計画!$F$20*$L274)</f>
        <v/>
      </c>
      <c r="O274" s="206" t="str">
        <f>IF(AND($E274="",発電計画!$F$19=""),"",$E274/発電計画!$F$19)</f>
        <v/>
      </c>
      <c r="P274" s="331" t="str" cm="1">
        <f t="array" ref="P274">IF($O274="","",発電計画!$F$27*_xlfn.IFS($O274&gt;=相対合成効率!$I$14,相対合成効率!$L$14,$O274&gt;=相対合成効率!$I$15,相対合成効率!$L$15,$O274&gt;=相対合成効率!$I$16,相対合成効率!$L$16,TRUE,相対合成効率!$L$17))</f>
        <v/>
      </c>
      <c r="Q274" s="224" t="str">
        <f>IF($O274="","",IF($O274&lt;=発電計画!$F$28,0,9.8*$E274*$L274*$P274))</f>
        <v/>
      </c>
      <c r="R274" s="224" t="str">
        <f t="shared" si="23"/>
        <v/>
      </c>
      <c r="S274" s="207" t="str">
        <f>IF(D274="","",(D274*B274+SUM($D275:D$393))/(D274*365))</f>
        <v/>
      </c>
      <c r="T274" s="208"/>
    </row>
    <row r="275" spans="2:20">
      <c r="B275" s="80">
        <v>247</v>
      </c>
      <c r="C275" s="189" t="str">
        <f>流量データ!$R257</f>
        <v/>
      </c>
      <c r="D275" s="189" t="str">
        <f>IF(AND($C275="",発電計画!$F$33=""),"",MAX(0,$C275-発電計画!$F$33))</f>
        <v/>
      </c>
      <c r="E275" s="189" t="str">
        <f>IF($D275="","",IF(発電計画!$F$19&gt;$D275,$D275,発電計画!$F$19))</f>
        <v/>
      </c>
      <c r="F275" s="27" t="str">
        <f>IF(発電計画!$F$30="","",ROUND((発電計画!$F$30*((E275/発電計画!$F$19)^2)/1000),3))</f>
        <v/>
      </c>
      <c r="G275" s="28">
        <f t="shared" si="24"/>
        <v>0.05</v>
      </c>
      <c r="H275" s="27" t="str">
        <f>IF(発電計画!$F$31="","",ROUND((発電計画!$F$31*((E275/発電計画!$F$19)^2)/200),3))</f>
        <v/>
      </c>
      <c r="I275" s="27" t="str">
        <f>IF(発電計画!$F$32="","",ROUND((発電計画!$F$32*((E275/発電計画!$F$19)^2)/1000),3))</f>
        <v/>
      </c>
      <c r="J275" s="28">
        <f t="shared" si="25"/>
        <v>0.5</v>
      </c>
      <c r="K275" s="27">
        <f t="shared" si="22"/>
        <v>0.55000000000000004</v>
      </c>
      <c r="L275" s="27">
        <f>発電計画!$F$15-$K$29</f>
        <v>-0.55000000000000004</v>
      </c>
      <c r="M275" s="27" t="str">
        <f>IF(発電計画!$F$19="","",9.8*発電計画!$F$19*$L275)</f>
        <v/>
      </c>
      <c r="N275" s="27" t="str">
        <f>IF(発電計画!$F$20="","",9.8*発電計画!$F$20*$L275)</f>
        <v/>
      </c>
      <c r="O275" s="206" t="str">
        <f>IF(AND($E275="",発電計画!$F$19=""),"",$E275/発電計画!$F$19)</f>
        <v/>
      </c>
      <c r="P275" s="331" t="str" cm="1">
        <f t="array" ref="P275">IF($O275="","",発電計画!$F$27*_xlfn.IFS($O275&gt;=相対合成効率!$I$14,相対合成効率!$L$14,$O275&gt;=相対合成効率!$I$15,相対合成効率!$L$15,$O275&gt;=相対合成効率!$I$16,相対合成効率!$L$16,TRUE,相対合成効率!$L$17))</f>
        <v/>
      </c>
      <c r="Q275" s="224" t="str">
        <f>IF($O275="","",IF($O275&lt;=発電計画!$F$28,0,9.8*$E275*$L275*$P275))</f>
        <v/>
      </c>
      <c r="R275" s="224" t="str">
        <f t="shared" si="23"/>
        <v/>
      </c>
      <c r="S275" s="207" t="str">
        <f>IF(D275="","",(D275*B275+SUM($D276:D$393))/(D275*365))</f>
        <v/>
      </c>
      <c r="T275" s="208"/>
    </row>
    <row r="276" spans="2:20">
      <c r="B276" s="80">
        <v>248</v>
      </c>
      <c r="C276" s="189" t="str">
        <f>流量データ!$R258</f>
        <v/>
      </c>
      <c r="D276" s="189" t="str">
        <f>IF(AND($C276="",発電計画!$F$33=""),"",MAX(0,$C276-発電計画!$F$33))</f>
        <v/>
      </c>
      <c r="E276" s="189" t="str">
        <f>IF($D276="","",IF(発電計画!$F$19&gt;$D276,$D276,発電計画!$F$19))</f>
        <v/>
      </c>
      <c r="F276" s="27" t="str">
        <f>IF(発電計画!$F$30="","",ROUND((発電計画!$F$30*((E276/発電計画!$F$19)^2)/1000),3))</f>
        <v/>
      </c>
      <c r="G276" s="28">
        <f t="shared" si="24"/>
        <v>0.05</v>
      </c>
      <c r="H276" s="27" t="str">
        <f>IF(発電計画!$F$31="","",ROUND((発電計画!$F$31*((E276/発電計画!$F$19)^2)/200),3))</f>
        <v/>
      </c>
      <c r="I276" s="27" t="str">
        <f>IF(発電計画!$F$32="","",ROUND((発電計画!$F$32*((E276/発電計画!$F$19)^2)/1000),3))</f>
        <v/>
      </c>
      <c r="J276" s="28">
        <f t="shared" si="25"/>
        <v>0.5</v>
      </c>
      <c r="K276" s="27">
        <f t="shared" si="22"/>
        <v>0.55000000000000004</v>
      </c>
      <c r="L276" s="27">
        <f>発電計画!$F$15-$K$29</f>
        <v>-0.55000000000000004</v>
      </c>
      <c r="M276" s="27" t="str">
        <f>IF(発電計画!$F$19="","",9.8*発電計画!$F$19*$L276)</f>
        <v/>
      </c>
      <c r="N276" s="27" t="str">
        <f>IF(発電計画!$F$20="","",9.8*発電計画!$F$20*$L276)</f>
        <v/>
      </c>
      <c r="O276" s="206" t="str">
        <f>IF(AND($E276="",発電計画!$F$19=""),"",$E276/発電計画!$F$19)</f>
        <v/>
      </c>
      <c r="P276" s="331" t="str" cm="1">
        <f t="array" ref="P276">IF($O276="","",発電計画!$F$27*_xlfn.IFS($O276&gt;=相対合成効率!$I$14,相対合成効率!$L$14,$O276&gt;=相対合成効率!$I$15,相対合成効率!$L$15,$O276&gt;=相対合成効率!$I$16,相対合成効率!$L$16,TRUE,相対合成効率!$L$17))</f>
        <v/>
      </c>
      <c r="Q276" s="224" t="str">
        <f>IF($O276="","",IF($O276&lt;=発電計画!$F$28,0,9.8*$E276*$L276*$P276))</f>
        <v/>
      </c>
      <c r="R276" s="224" t="str">
        <f t="shared" si="23"/>
        <v/>
      </c>
      <c r="S276" s="207" t="str">
        <f>IF(D276="","",(D276*B276+SUM($D277:D$393))/(D276*365))</f>
        <v/>
      </c>
      <c r="T276" s="208"/>
    </row>
    <row r="277" spans="2:20">
      <c r="B277" s="80">
        <v>249</v>
      </c>
      <c r="C277" s="189" t="str">
        <f>流量データ!$R259</f>
        <v/>
      </c>
      <c r="D277" s="189" t="str">
        <f>IF(AND($C277="",発電計画!$F$33=""),"",MAX(0,$C277-発電計画!$F$33))</f>
        <v/>
      </c>
      <c r="E277" s="189" t="str">
        <f>IF($D277="","",IF(発電計画!$F$19&gt;$D277,$D277,発電計画!$F$19))</f>
        <v/>
      </c>
      <c r="F277" s="27" t="str">
        <f>IF(発電計画!$F$30="","",ROUND((発電計画!$F$30*((E277/発電計画!$F$19)^2)/1000),3))</f>
        <v/>
      </c>
      <c r="G277" s="28">
        <f t="shared" si="24"/>
        <v>0.05</v>
      </c>
      <c r="H277" s="27" t="str">
        <f>IF(発電計画!$F$31="","",ROUND((発電計画!$F$31*((E277/発電計画!$F$19)^2)/200),3))</f>
        <v/>
      </c>
      <c r="I277" s="27" t="str">
        <f>IF(発電計画!$F$32="","",ROUND((発電計画!$F$32*((E277/発電計画!$F$19)^2)/1000),3))</f>
        <v/>
      </c>
      <c r="J277" s="28">
        <f t="shared" si="25"/>
        <v>0.5</v>
      </c>
      <c r="K277" s="27">
        <f t="shared" si="22"/>
        <v>0.55000000000000004</v>
      </c>
      <c r="L277" s="27">
        <f>発電計画!$F$15-$K$29</f>
        <v>-0.55000000000000004</v>
      </c>
      <c r="M277" s="27" t="str">
        <f>IF(発電計画!$F$19="","",9.8*発電計画!$F$19*$L277)</f>
        <v/>
      </c>
      <c r="N277" s="27" t="str">
        <f>IF(発電計画!$F$20="","",9.8*発電計画!$F$20*$L277)</f>
        <v/>
      </c>
      <c r="O277" s="206" t="str">
        <f>IF(AND($E277="",発電計画!$F$19=""),"",$E277/発電計画!$F$19)</f>
        <v/>
      </c>
      <c r="P277" s="331" t="str" cm="1">
        <f t="array" ref="P277">IF($O277="","",発電計画!$F$27*_xlfn.IFS($O277&gt;=相対合成効率!$I$14,相対合成効率!$L$14,$O277&gt;=相対合成効率!$I$15,相対合成効率!$L$15,$O277&gt;=相対合成効率!$I$16,相対合成効率!$L$16,TRUE,相対合成効率!$L$17))</f>
        <v/>
      </c>
      <c r="Q277" s="224" t="str">
        <f>IF($O277="","",IF($O277&lt;=発電計画!$F$28,0,9.8*$E277*$L277*$P277))</f>
        <v/>
      </c>
      <c r="R277" s="224" t="str">
        <f t="shared" si="23"/>
        <v/>
      </c>
      <c r="S277" s="207" t="str">
        <f>IF(D277="","",(D277*B277+SUM($D278:D$393))/(D277*365))</f>
        <v/>
      </c>
      <c r="T277" s="208"/>
    </row>
    <row r="278" spans="2:20">
      <c r="B278" s="80">
        <v>250</v>
      </c>
      <c r="C278" s="189" t="str">
        <f>流量データ!$R260</f>
        <v/>
      </c>
      <c r="D278" s="189" t="str">
        <f>IF(AND($C278="",発電計画!$F$33=""),"",MAX(0,$C278-発電計画!$F$33))</f>
        <v/>
      </c>
      <c r="E278" s="189" t="str">
        <f>IF($D278="","",IF(発電計画!$F$19&gt;$D278,$D278,発電計画!$F$19))</f>
        <v/>
      </c>
      <c r="F278" s="27" t="str">
        <f>IF(発電計画!$F$30="","",ROUND((発電計画!$F$30*((E278/発電計画!$F$19)^2)/1000),3))</f>
        <v/>
      </c>
      <c r="G278" s="28">
        <f t="shared" si="24"/>
        <v>0.05</v>
      </c>
      <c r="H278" s="27" t="str">
        <f>IF(発電計画!$F$31="","",ROUND((発電計画!$F$31*((E278/発電計画!$F$19)^2)/200),3))</f>
        <v/>
      </c>
      <c r="I278" s="27" t="str">
        <f>IF(発電計画!$F$32="","",ROUND((発電計画!$F$32*((E278/発電計画!$F$19)^2)/1000),3))</f>
        <v/>
      </c>
      <c r="J278" s="28">
        <f t="shared" si="25"/>
        <v>0.5</v>
      </c>
      <c r="K278" s="27">
        <f t="shared" si="22"/>
        <v>0.55000000000000004</v>
      </c>
      <c r="L278" s="27">
        <f>発電計画!$F$15-$K$29</f>
        <v>-0.55000000000000004</v>
      </c>
      <c r="M278" s="27" t="str">
        <f>IF(発電計画!$F$19="","",9.8*発電計画!$F$19*$L278)</f>
        <v/>
      </c>
      <c r="N278" s="27" t="str">
        <f>IF(発電計画!$F$20="","",9.8*発電計画!$F$20*$L278)</f>
        <v/>
      </c>
      <c r="O278" s="206" t="str">
        <f>IF(AND($E278="",発電計画!$F$19=""),"",$E278/発電計画!$F$19)</f>
        <v/>
      </c>
      <c r="P278" s="331" t="str" cm="1">
        <f t="array" ref="P278">IF($O278="","",発電計画!$F$27*_xlfn.IFS($O278&gt;=相対合成効率!$I$14,相対合成効率!$L$14,$O278&gt;=相対合成効率!$I$15,相対合成効率!$L$15,$O278&gt;=相対合成効率!$I$16,相対合成効率!$L$16,TRUE,相対合成効率!$L$17))</f>
        <v/>
      </c>
      <c r="Q278" s="224" t="str">
        <f>IF($O278="","",IF($O278&lt;=発電計画!$F$28,0,9.8*$E278*$L278*$P278))</f>
        <v/>
      </c>
      <c r="R278" s="224" t="str">
        <f t="shared" si="23"/>
        <v/>
      </c>
      <c r="S278" s="207" t="str">
        <f>IF(D278="","",(D278*B278+SUM($D279:D$393))/(D278*365))</f>
        <v/>
      </c>
      <c r="T278" s="208"/>
    </row>
    <row r="279" spans="2:20">
      <c r="B279" s="80">
        <v>251</v>
      </c>
      <c r="C279" s="189" t="str">
        <f>流量データ!$R261</f>
        <v/>
      </c>
      <c r="D279" s="189" t="str">
        <f>IF(AND($C279="",発電計画!$F$33=""),"",MAX(0,$C279-発電計画!$F$33))</f>
        <v/>
      </c>
      <c r="E279" s="189" t="str">
        <f>IF($D279="","",IF(発電計画!$F$19&gt;$D279,$D279,発電計画!$F$19))</f>
        <v/>
      </c>
      <c r="F279" s="27" t="str">
        <f>IF(発電計画!$F$30="","",ROUND((発電計画!$F$30*((E279/発電計画!$F$19)^2)/1000),3))</f>
        <v/>
      </c>
      <c r="G279" s="28">
        <f t="shared" si="24"/>
        <v>0.05</v>
      </c>
      <c r="H279" s="27" t="str">
        <f>IF(発電計画!$F$31="","",ROUND((発電計画!$F$31*((E279/発電計画!$F$19)^2)/200),3))</f>
        <v/>
      </c>
      <c r="I279" s="27" t="str">
        <f>IF(発電計画!$F$32="","",ROUND((発電計画!$F$32*((E279/発電計画!$F$19)^2)/1000),3))</f>
        <v/>
      </c>
      <c r="J279" s="28">
        <f t="shared" si="25"/>
        <v>0.5</v>
      </c>
      <c r="K279" s="27">
        <f t="shared" si="22"/>
        <v>0.55000000000000004</v>
      </c>
      <c r="L279" s="27">
        <f>発電計画!$F$15-$K$29</f>
        <v>-0.55000000000000004</v>
      </c>
      <c r="M279" s="27" t="str">
        <f>IF(発電計画!$F$19="","",9.8*発電計画!$F$19*$L279)</f>
        <v/>
      </c>
      <c r="N279" s="27" t="str">
        <f>IF(発電計画!$F$20="","",9.8*発電計画!$F$20*$L279)</f>
        <v/>
      </c>
      <c r="O279" s="206" t="str">
        <f>IF(AND($E279="",発電計画!$F$19=""),"",$E279/発電計画!$F$19)</f>
        <v/>
      </c>
      <c r="P279" s="331" t="str" cm="1">
        <f t="array" ref="P279">IF($O279="","",発電計画!$F$27*_xlfn.IFS($O279&gt;=相対合成効率!$I$14,相対合成効率!$L$14,$O279&gt;=相対合成効率!$I$15,相対合成効率!$L$15,$O279&gt;=相対合成効率!$I$16,相対合成効率!$L$16,TRUE,相対合成効率!$L$17))</f>
        <v/>
      </c>
      <c r="Q279" s="224" t="str">
        <f>IF($O279="","",IF($O279&lt;=発電計画!$F$28,0,9.8*$E279*$L279*$P279))</f>
        <v/>
      </c>
      <c r="R279" s="224" t="str">
        <f t="shared" si="23"/>
        <v/>
      </c>
      <c r="S279" s="207" t="str">
        <f>IF(D279="","",(D279*B279+SUM($D280:D$393))/(D279*365))</f>
        <v/>
      </c>
      <c r="T279" s="208"/>
    </row>
    <row r="280" spans="2:20">
      <c r="B280" s="80">
        <v>252</v>
      </c>
      <c r="C280" s="189" t="str">
        <f>流量データ!$R262</f>
        <v/>
      </c>
      <c r="D280" s="189" t="str">
        <f>IF(AND($C280="",発電計画!$F$33=""),"",MAX(0,$C280-発電計画!$F$33))</f>
        <v/>
      </c>
      <c r="E280" s="189" t="str">
        <f>IF($D280="","",IF(発電計画!$F$19&gt;$D280,$D280,発電計画!$F$19))</f>
        <v/>
      </c>
      <c r="F280" s="27" t="str">
        <f>IF(発電計画!$F$30="","",ROUND((発電計画!$F$30*((E280/発電計画!$F$19)^2)/1000),3))</f>
        <v/>
      </c>
      <c r="G280" s="28">
        <f t="shared" si="24"/>
        <v>0.05</v>
      </c>
      <c r="H280" s="27" t="str">
        <f>IF(発電計画!$F$31="","",ROUND((発電計画!$F$31*((E280/発電計画!$F$19)^2)/200),3))</f>
        <v/>
      </c>
      <c r="I280" s="27" t="str">
        <f>IF(発電計画!$F$32="","",ROUND((発電計画!$F$32*((E280/発電計画!$F$19)^2)/1000),3))</f>
        <v/>
      </c>
      <c r="J280" s="28">
        <f t="shared" si="25"/>
        <v>0.5</v>
      </c>
      <c r="K280" s="27">
        <f t="shared" si="22"/>
        <v>0.55000000000000004</v>
      </c>
      <c r="L280" s="27">
        <f>発電計画!$F$15-$K$29</f>
        <v>-0.55000000000000004</v>
      </c>
      <c r="M280" s="27" t="str">
        <f>IF(発電計画!$F$19="","",9.8*発電計画!$F$19*$L280)</f>
        <v/>
      </c>
      <c r="N280" s="27" t="str">
        <f>IF(発電計画!$F$20="","",9.8*発電計画!$F$20*$L280)</f>
        <v/>
      </c>
      <c r="O280" s="206" t="str">
        <f>IF(AND($E280="",発電計画!$F$19=""),"",$E280/発電計画!$F$19)</f>
        <v/>
      </c>
      <c r="P280" s="331" t="str" cm="1">
        <f t="array" ref="P280">IF($O280="","",発電計画!$F$27*_xlfn.IFS($O280&gt;=相対合成効率!$I$14,相対合成効率!$L$14,$O280&gt;=相対合成効率!$I$15,相対合成効率!$L$15,$O280&gt;=相対合成効率!$I$16,相対合成効率!$L$16,TRUE,相対合成効率!$L$17))</f>
        <v/>
      </c>
      <c r="Q280" s="224" t="str">
        <f>IF($O280="","",IF($O280&lt;=発電計画!$F$28,0,9.8*$E280*$L280*$P280))</f>
        <v/>
      </c>
      <c r="R280" s="224" t="str">
        <f t="shared" si="23"/>
        <v/>
      </c>
      <c r="S280" s="207" t="str">
        <f>IF(D280="","",(D280*B280+SUM($D281:D$393))/(D280*365))</f>
        <v/>
      </c>
      <c r="T280" s="208"/>
    </row>
    <row r="281" spans="2:20">
      <c r="B281" s="80">
        <v>253</v>
      </c>
      <c r="C281" s="189" t="str">
        <f>流量データ!$R263</f>
        <v/>
      </c>
      <c r="D281" s="189" t="str">
        <f>IF(AND($C281="",発電計画!$F$33=""),"",MAX(0,$C281-発電計画!$F$33))</f>
        <v/>
      </c>
      <c r="E281" s="189" t="str">
        <f>IF($D281="","",IF(発電計画!$F$19&gt;$D281,$D281,発電計画!$F$19))</f>
        <v/>
      </c>
      <c r="F281" s="27" t="str">
        <f>IF(発電計画!$F$30="","",ROUND((発電計画!$F$30*((E281/発電計画!$F$19)^2)/1000),3))</f>
        <v/>
      </c>
      <c r="G281" s="28">
        <f t="shared" si="24"/>
        <v>0.05</v>
      </c>
      <c r="H281" s="27" t="str">
        <f>IF(発電計画!$F$31="","",ROUND((発電計画!$F$31*((E281/発電計画!$F$19)^2)/200),3))</f>
        <v/>
      </c>
      <c r="I281" s="27" t="str">
        <f>IF(発電計画!$F$32="","",ROUND((発電計画!$F$32*((E281/発電計画!$F$19)^2)/1000),3))</f>
        <v/>
      </c>
      <c r="J281" s="28">
        <f t="shared" si="25"/>
        <v>0.5</v>
      </c>
      <c r="K281" s="27">
        <f t="shared" si="22"/>
        <v>0.55000000000000004</v>
      </c>
      <c r="L281" s="27">
        <f>発電計画!$F$15-$K$29</f>
        <v>-0.55000000000000004</v>
      </c>
      <c r="M281" s="27" t="str">
        <f>IF(発電計画!$F$19="","",9.8*発電計画!$F$19*$L281)</f>
        <v/>
      </c>
      <c r="N281" s="27" t="str">
        <f>IF(発電計画!$F$20="","",9.8*発電計画!$F$20*$L281)</f>
        <v/>
      </c>
      <c r="O281" s="206" t="str">
        <f>IF(AND($E281="",発電計画!$F$19=""),"",$E281/発電計画!$F$19)</f>
        <v/>
      </c>
      <c r="P281" s="331" t="str" cm="1">
        <f t="array" ref="P281">IF($O281="","",発電計画!$F$27*_xlfn.IFS($O281&gt;=相対合成効率!$I$14,相対合成効率!$L$14,$O281&gt;=相対合成効率!$I$15,相対合成効率!$L$15,$O281&gt;=相対合成効率!$I$16,相対合成効率!$L$16,TRUE,相対合成効率!$L$17))</f>
        <v/>
      </c>
      <c r="Q281" s="224" t="str">
        <f>IF($O281="","",IF($O281&lt;=発電計画!$F$28,0,9.8*$E281*$L281*$P281))</f>
        <v/>
      </c>
      <c r="R281" s="224" t="str">
        <f t="shared" si="23"/>
        <v/>
      </c>
      <c r="S281" s="207" t="str">
        <f>IF(D281="","",(D281*B281+SUM($D282:D$393))/(D281*365))</f>
        <v/>
      </c>
      <c r="T281" s="208"/>
    </row>
    <row r="282" spans="2:20">
      <c r="B282" s="80">
        <v>254</v>
      </c>
      <c r="C282" s="189" t="str">
        <f>流量データ!$R264</f>
        <v/>
      </c>
      <c r="D282" s="189" t="str">
        <f>IF(AND($C282="",発電計画!$F$33=""),"",MAX(0,$C282-発電計画!$F$33))</f>
        <v/>
      </c>
      <c r="E282" s="189" t="str">
        <f>IF($D282="","",IF(発電計画!$F$19&gt;$D282,$D282,発電計画!$F$19))</f>
        <v/>
      </c>
      <c r="F282" s="27" t="str">
        <f>IF(発電計画!$F$30="","",ROUND((発電計画!$F$30*((E282/発電計画!$F$19)^2)/1000),3))</f>
        <v/>
      </c>
      <c r="G282" s="28">
        <f t="shared" si="24"/>
        <v>0.05</v>
      </c>
      <c r="H282" s="27" t="str">
        <f>IF(発電計画!$F$31="","",ROUND((発電計画!$F$31*((E282/発電計画!$F$19)^2)/200),3))</f>
        <v/>
      </c>
      <c r="I282" s="27" t="str">
        <f>IF(発電計画!$F$32="","",ROUND((発電計画!$F$32*((E282/発電計画!$F$19)^2)/1000),3))</f>
        <v/>
      </c>
      <c r="J282" s="28">
        <f t="shared" si="25"/>
        <v>0.5</v>
      </c>
      <c r="K282" s="27">
        <f t="shared" si="22"/>
        <v>0.55000000000000004</v>
      </c>
      <c r="L282" s="27">
        <f>発電計画!$F$15-$K$29</f>
        <v>-0.55000000000000004</v>
      </c>
      <c r="M282" s="27" t="str">
        <f>IF(発電計画!$F$19="","",9.8*発電計画!$F$19*$L282)</f>
        <v/>
      </c>
      <c r="N282" s="27" t="str">
        <f>IF(発電計画!$F$20="","",9.8*発電計画!$F$20*$L282)</f>
        <v/>
      </c>
      <c r="O282" s="206" t="str">
        <f>IF(AND($E282="",発電計画!$F$19=""),"",$E282/発電計画!$F$19)</f>
        <v/>
      </c>
      <c r="P282" s="331" t="str" cm="1">
        <f t="array" ref="P282">IF($O282="","",発電計画!$F$27*_xlfn.IFS($O282&gt;=相対合成効率!$I$14,相対合成効率!$L$14,$O282&gt;=相対合成効率!$I$15,相対合成効率!$L$15,$O282&gt;=相対合成効率!$I$16,相対合成効率!$L$16,TRUE,相対合成効率!$L$17))</f>
        <v/>
      </c>
      <c r="Q282" s="224" t="str">
        <f>IF($O282="","",IF($O282&lt;=発電計画!$F$28,0,9.8*$E282*$L282*$P282))</f>
        <v/>
      </c>
      <c r="R282" s="224" t="str">
        <f t="shared" si="23"/>
        <v/>
      </c>
      <c r="S282" s="207" t="str">
        <f>IF(D282="","",(D282*B282+SUM($D283:D$393))/(D282*365))</f>
        <v/>
      </c>
      <c r="T282" s="208"/>
    </row>
    <row r="283" spans="2:20">
      <c r="B283" s="80">
        <v>255</v>
      </c>
      <c r="C283" s="189" t="str">
        <f>流量データ!$R265</f>
        <v/>
      </c>
      <c r="D283" s="189" t="str">
        <f>IF(AND($C283="",発電計画!$F$33=""),"",MAX(0,$C283-発電計画!$F$33))</f>
        <v/>
      </c>
      <c r="E283" s="189" t="str">
        <f>IF($D283="","",IF(発電計画!$F$19&gt;$D283,$D283,発電計画!$F$19))</f>
        <v/>
      </c>
      <c r="F283" s="27" t="str">
        <f>IF(発電計画!$F$30="","",ROUND((発電計画!$F$30*((E283/発電計画!$F$19)^2)/1000),3))</f>
        <v/>
      </c>
      <c r="G283" s="28">
        <f t="shared" si="24"/>
        <v>0.05</v>
      </c>
      <c r="H283" s="27" t="str">
        <f>IF(発電計画!$F$31="","",ROUND((発電計画!$F$31*((E283/発電計画!$F$19)^2)/200),3))</f>
        <v/>
      </c>
      <c r="I283" s="27" t="str">
        <f>IF(発電計画!$F$32="","",ROUND((発電計画!$F$32*((E283/発電計画!$F$19)^2)/1000),3))</f>
        <v/>
      </c>
      <c r="J283" s="28">
        <f t="shared" si="25"/>
        <v>0.5</v>
      </c>
      <c r="K283" s="27">
        <f t="shared" si="22"/>
        <v>0.55000000000000004</v>
      </c>
      <c r="L283" s="27">
        <f>発電計画!$F$15-$K$29</f>
        <v>-0.55000000000000004</v>
      </c>
      <c r="M283" s="27" t="str">
        <f>IF(発電計画!$F$19="","",9.8*発電計画!$F$19*$L283)</f>
        <v/>
      </c>
      <c r="N283" s="27" t="str">
        <f>IF(発電計画!$F$20="","",9.8*発電計画!$F$20*$L283)</f>
        <v/>
      </c>
      <c r="O283" s="206" t="str">
        <f>IF(AND($E283="",発電計画!$F$19=""),"",$E283/発電計画!$F$19)</f>
        <v/>
      </c>
      <c r="P283" s="331" t="str" cm="1">
        <f t="array" ref="P283">IF($O283="","",発電計画!$F$27*_xlfn.IFS($O283&gt;=相対合成効率!$I$14,相対合成効率!$L$14,$O283&gt;=相対合成効率!$I$15,相対合成効率!$L$15,$O283&gt;=相対合成効率!$I$16,相対合成効率!$L$16,TRUE,相対合成効率!$L$17))</f>
        <v/>
      </c>
      <c r="Q283" s="224" t="str">
        <f>IF($O283="","",IF($O283&lt;=発電計画!$F$28,0,9.8*$E283*$L283*$P283))</f>
        <v/>
      </c>
      <c r="R283" s="224" t="str">
        <f t="shared" si="23"/>
        <v/>
      </c>
      <c r="S283" s="207" t="str">
        <f>IF(D283="","",(D283*B283+SUM($D284:D$393))/(D283*365))</f>
        <v/>
      </c>
      <c r="T283" s="208"/>
    </row>
    <row r="284" spans="2:20">
      <c r="B284" s="80">
        <v>256</v>
      </c>
      <c r="C284" s="189" t="str">
        <f>流量データ!$R266</f>
        <v/>
      </c>
      <c r="D284" s="189" t="str">
        <f>IF(AND($C284="",発電計画!$F$33=""),"",MAX(0,$C284-発電計画!$F$33))</f>
        <v/>
      </c>
      <c r="E284" s="189" t="str">
        <f>IF($D284="","",IF(発電計画!$F$19&gt;$D284,$D284,発電計画!$F$19))</f>
        <v/>
      </c>
      <c r="F284" s="27" t="str">
        <f>IF(発電計画!$F$30="","",ROUND((発電計画!$F$30*((E284/発電計画!$F$19)^2)/1000),3))</f>
        <v/>
      </c>
      <c r="G284" s="28">
        <f t="shared" si="24"/>
        <v>0.05</v>
      </c>
      <c r="H284" s="27" t="str">
        <f>IF(発電計画!$F$31="","",ROUND((発電計画!$F$31*((E284/発電計画!$F$19)^2)/200),3))</f>
        <v/>
      </c>
      <c r="I284" s="27" t="str">
        <f>IF(発電計画!$F$32="","",ROUND((発電計画!$F$32*((E284/発電計画!$F$19)^2)/1000),3))</f>
        <v/>
      </c>
      <c r="J284" s="28">
        <f t="shared" si="25"/>
        <v>0.5</v>
      </c>
      <c r="K284" s="27">
        <f t="shared" si="22"/>
        <v>0.55000000000000004</v>
      </c>
      <c r="L284" s="27">
        <f>発電計画!$F$15-$K$29</f>
        <v>-0.55000000000000004</v>
      </c>
      <c r="M284" s="27" t="str">
        <f>IF(発電計画!$F$19="","",9.8*発電計画!$F$19*$L284)</f>
        <v/>
      </c>
      <c r="N284" s="27" t="str">
        <f>IF(発電計画!$F$20="","",9.8*発電計画!$F$20*$L284)</f>
        <v/>
      </c>
      <c r="O284" s="206" t="str">
        <f>IF(AND($E284="",発電計画!$F$19=""),"",$E284/発電計画!$F$19)</f>
        <v/>
      </c>
      <c r="P284" s="331" t="str" cm="1">
        <f t="array" ref="P284">IF($O284="","",発電計画!$F$27*_xlfn.IFS($O284&gt;=相対合成効率!$I$14,相対合成効率!$L$14,$O284&gt;=相対合成効率!$I$15,相対合成効率!$L$15,$O284&gt;=相対合成効率!$I$16,相対合成効率!$L$16,TRUE,相対合成効率!$L$17))</f>
        <v/>
      </c>
      <c r="Q284" s="224" t="str">
        <f>IF($O284="","",IF($O284&lt;=発電計画!$F$28,0,9.8*$E284*$L284*$P284))</f>
        <v/>
      </c>
      <c r="R284" s="224" t="str">
        <f t="shared" si="23"/>
        <v/>
      </c>
      <c r="S284" s="207" t="str">
        <f>IF(D284="","",(D284*B284+SUM($D285:D$393))/(D284*365))</f>
        <v/>
      </c>
      <c r="T284" s="208"/>
    </row>
    <row r="285" spans="2:20">
      <c r="B285" s="80">
        <v>257</v>
      </c>
      <c r="C285" s="189" t="str">
        <f>流量データ!$R267</f>
        <v/>
      </c>
      <c r="D285" s="189" t="str">
        <f>IF(AND($C285="",発電計画!$F$33=""),"",MAX(0,$C285-発電計画!$F$33))</f>
        <v/>
      </c>
      <c r="E285" s="189" t="str">
        <f>IF($D285="","",IF(発電計画!$F$19&gt;$D285,$D285,発電計画!$F$19))</f>
        <v/>
      </c>
      <c r="F285" s="27" t="str">
        <f>IF(発電計画!$F$30="","",ROUND((発電計画!$F$30*((E285/発電計画!$F$19)^2)/1000),3))</f>
        <v/>
      </c>
      <c r="G285" s="28">
        <f t="shared" si="24"/>
        <v>0.05</v>
      </c>
      <c r="H285" s="27" t="str">
        <f>IF(発電計画!$F$31="","",ROUND((発電計画!$F$31*((E285/発電計画!$F$19)^2)/200),3))</f>
        <v/>
      </c>
      <c r="I285" s="27" t="str">
        <f>IF(発電計画!$F$32="","",ROUND((発電計画!$F$32*((E285/発電計画!$F$19)^2)/1000),3))</f>
        <v/>
      </c>
      <c r="J285" s="28">
        <f t="shared" si="25"/>
        <v>0.5</v>
      </c>
      <c r="K285" s="27">
        <f t="shared" ref="K285:K348" si="26">SUM($F285:$J285)</f>
        <v>0.55000000000000004</v>
      </c>
      <c r="L285" s="27">
        <f>発電計画!$F$15-$K$29</f>
        <v>-0.55000000000000004</v>
      </c>
      <c r="M285" s="27" t="str">
        <f>IF(発電計画!$F$19="","",9.8*発電計画!$F$19*$L285)</f>
        <v/>
      </c>
      <c r="N285" s="27" t="str">
        <f>IF(発電計画!$F$20="","",9.8*発電計画!$F$20*$L285)</f>
        <v/>
      </c>
      <c r="O285" s="206" t="str">
        <f>IF(AND($E285="",発電計画!$F$19=""),"",$E285/発電計画!$F$19)</f>
        <v/>
      </c>
      <c r="P285" s="331" t="str" cm="1">
        <f t="array" ref="P285">IF($O285="","",発電計画!$F$27*_xlfn.IFS($O285&gt;=相対合成効率!$I$14,相対合成効率!$L$14,$O285&gt;=相対合成効率!$I$15,相対合成効率!$L$15,$O285&gt;=相対合成効率!$I$16,相対合成効率!$L$16,TRUE,相対合成効率!$L$17))</f>
        <v/>
      </c>
      <c r="Q285" s="224" t="str">
        <f>IF($O285="","",IF($O285&lt;=発電計画!$F$28,0,9.8*$E285*$L285*$P285))</f>
        <v/>
      </c>
      <c r="R285" s="224" t="str">
        <f t="shared" ref="R285:R348" si="27">IF($Q285="","",$Q285*24)</f>
        <v/>
      </c>
      <c r="S285" s="207" t="str">
        <f>IF(D285="","",(D285*B285+SUM($D286:D$393))/(D285*365))</f>
        <v/>
      </c>
      <c r="T285" s="208"/>
    </row>
    <row r="286" spans="2:20">
      <c r="B286" s="80">
        <v>258</v>
      </c>
      <c r="C286" s="189" t="str">
        <f>流量データ!$R268</f>
        <v/>
      </c>
      <c r="D286" s="189" t="str">
        <f>IF(AND($C286="",発電計画!$F$33=""),"",MAX(0,$C286-発電計画!$F$33))</f>
        <v/>
      </c>
      <c r="E286" s="189" t="str">
        <f>IF($D286="","",IF(発電計画!$F$19&gt;$D286,$D286,発電計画!$F$19))</f>
        <v/>
      </c>
      <c r="F286" s="27" t="str">
        <f>IF(発電計画!$F$30="","",ROUND((発電計画!$F$30*((E286/発電計画!$F$19)^2)/1000),3))</f>
        <v/>
      </c>
      <c r="G286" s="28">
        <f t="shared" ref="G286:G349" si="28">G285</f>
        <v>0.05</v>
      </c>
      <c r="H286" s="27" t="str">
        <f>IF(発電計画!$F$31="","",ROUND((発電計画!$F$31*((E286/発電計画!$F$19)^2)/200),3))</f>
        <v/>
      </c>
      <c r="I286" s="27" t="str">
        <f>IF(発電計画!$F$32="","",ROUND((発電計画!$F$32*((E286/発電計画!$F$19)^2)/1000),3))</f>
        <v/>
      </c>
      <c r="J286" s="28">
        <f t="shared" ref="J286:J349" si="29">J285</f>
        <v>0.5</v>
      </c>
      <c r="K286" s="27">
        <f t="shared" si="26"/>
        <v>0.55000000000000004</v>
      </c>
      <c r="L286" s="27">
        <f>発電計画!$F$15-$K$29</f>
        <v>-0.55000000000000004</v>
      </c>
      <c r="M286" s="27" t="str">
        <f>IF(発電計画!$F$19="","",9.8*発電計画!$F$19*$L286)</f>
        <v/>
      </c>
      <c r="N286" s="27" t="str">
        <f>IF(発電計画!$F$20="","",9.8*発電計画!$F$20*$L286)</f>
        <v/>
      </c>
      <c r="O286" s="206" t="str">
        <f>IF(AND($E286="",発電計画!$F$19=""),"",$E286/発電計画!$F$19)</f>
        <v/>
      </c>
      <c r="P286" s="331" t="str" cm="1">
        <f t="array" ref="P286">IF($O286="","",発電計画!$F$27*_xlfn.IFS($O286&gt;=相対合成効率!$I$14,相対合成効率!$L$14,$O286&gt;=相対合成効率!$I$15,相対合成効率!$L$15,$O286&gt;=相対合成効率!$I$16,相対合成効率!$L$16,TRUE,相対合成効率!$L$17))</f>
        <v/>
      </c>
      <c r="Q286" s="224" t="str">
        <f>IF($O286="","",IF($O286&lt;=発電計画!$F$28,0,9.8*$E286*$L286*$P286))</f>
        <v/>
      </c>
      <c r="R286" s="224" t="str">
        <f t="shared" si="27"/>
        <v/>
      </c>
      <c r="S286" s="207" t="str">
        <f>IF(D286="","",(D286*B286+SUM($D287:D$393))/(D286*365))</f>
        <v/>
      </c>
      <c r="T286" s="208"/>
    </row>
    <row r="287" spans="2:20">
      <c r="B287" s="80">
        <v>259</v>
      </c>
      <c r="C287" s="189" t="str">
        <f>流量データ!$R269</f>
        <v/>
      </c>
      <c r="D287" s="189" t="str">
        <f>IF(AND($C287="",発電計画!$F$33=""),"",MAX(0,$C287-発電計画!$F$33))</f>
        <v/>
      </c>
      <c r="E287" s="189" t="str">
        <f>IF($D287="","",IF(発電計画!$F$19&gt;$D287,$D287,発電計画!$F$19))</f>
        <v/>
      </c>
      <c r="F287" s="27" t="str">
        <f>IF(発電計画!$F$30="","",ROUND((発電計画!$F$30*((E287/発電計画!$F$19)^2)/1000),3))</f>
        <v/>
      </c>
      <c r="G287" s="28">
        <f t="shared" si="28"/>
        <v>0.05</v>
      </c>
      <c r="H287" s="27" t="str">
        <f>IF(発電計画!$F$31="","",ROUND((発電計画!$F$31*((E287/発電計画!$F$19)^2)/200),3))</f>
        <v/>
      </c>
      <c r="I287" s="27" t="str">
        <f>IF(発電計画!$F$32="","",ROUND((発電計画!$F$32*((E287/発電計画!$F$19)^2)/1000),3))</f>
        <v/>
      </c>
      <c r="J287" s="28">
        <f t="shared" si="29"/>
        <v>0.5</v>
      </c>
      <c r="K287" s="27">
        <f t="shared" si="26"/>
        <v>0.55000000000000004</v>
      </c>
      <c r="L287" s="27">
        <f>発電計画!$F$15-$K$29</f>
        <v>-0.55000000000000004</v>
      </c>
      <c r="M287" s="27" t="str">
        <f>IF(発電計画!$F$19="","",9.8*発電計画!$F$19*$L287)</f>
        <v/>
      </c>
      <c r="N287" s="27" t="str">
        <f>IF(発電計画!$F$20="","",9.8*発電計画!$F$20*$L287)</f>
        <v/>
      </c>
      <c r="O287" s="206" t="str">
        <f>IF(AND($E287="",発電計画!$F$19=""),"",$E287/発電計画!$F$19)</f>
        <v/>
      </c>
      <c r="P287" s="331" t="str" cm="1">
        <f t="array" ref="P287">IF($O287="","",発電計画!$F$27*_xlfn.IFS($O287&gt;=相対合成効率!$I$14,相対合成効率!$L$14,$O287&gt;=相対合成効率!$I$15,相対合成効率!$L$15,$O287&gt;=相対合成効率!$I$16,相対合成効率!$L$16,TRUE,相対合成効率!$L$17))</f>
        <v/>
      </c>
      <c r="Q287" s="224" t="str">
        <f>IF($O287="","",IF($O287&lt;=発電計画!$F$28,0,9.8*$E287*$L287*$P287))</f>
        <v/>
      </c>
      <c r="R287" s="224" t="str">
        <f t="shared" si="27"/>
        <v/>
      </c>
      <c r="S287" s="207" t="str">
        <f>IF(D287="","",(D287*B287+SUM($D288:D$393))/(D287*365))</f>
        <v/>
      </c>
      <c r="T287" s="208"/>
    </row>
    <row r="288" spans="2:20">
      <c r="B288" s="80">
        <v>260</v>
      </c>
      <c r="C288" s="189" t="str">
        <f>流量データ!$R270</f>
        <v/>
      </c>
      <c r="D288" s="189" t="str">
        <f>IF(AND($C288="",発電計画!$F$33=""),"",MAX(0,$C288-発電計画!$F$33))</f>
        <v/>
      </c>
      <c r="E288" s="189" t="str">
        <f>IF($D288="","",IF(発電計画!$F$19&gt;$D288,$D288,発電計画!$F$19))</f>
        <v/>
      </c>
      <c r="F288" s="27" t="str">
        <f>IF(発電計画!$F$30="","",ROUND((発電計画!$F$30*((E288/発電計画!$F$19)^2)/1000),3))</f>
        <v/>
      </c>
      <c r="G288" s="28">
        <f t="shared" si="28"/>
        <v>0.05</v>
      </c>
      <c r="H288" s="27" t="str">
        <f>IF(発電計画!$F$31="","",ROUND((発電計画!$F$31*((E288/発電計画!$F$19)^2)/200),3))</f>
        <v/>
      </c>
      <c r="I288" s="27" t="str">
        <f>IF(発電計画!$F$32="","",ROUND((発電計画!$F$32*((E288/発電計画!$F$19)^2)/1000),3))</f>
        <v/>
      </c>
      <c r="J288" s="28">
        <f t="shared" si="29"/>
        <v>0.5</v>
      </c>
      <c r="K288" s="27">
        <f t="shared" si="26"/>
        <v>0.55000000000000004</v>
      </c>
      <c r="L288" s="27">
        <f>発電計画!$F$15-$K$29</f>
        <v>-0.55000000000000004</v>
      </c>
      <c r="M288" s="27" t="str">
        <f>IF(発電計画!$F$19="","",9.8*発電計画!$F$19*$L288)</f>
        <v/>
      </c>
      <c r="N288" s="27" t="str">
        <f>IF(発電計画!$F$20="","",9.8*発電計画!$F$20*$L288)</f>
        <v/>
      </c>
      <c r="O288" s="206" t="str">
        <f>IF(AND($E288="",発電計画!$F$19=""),"",$E288/発電計画!$F$19)</f>
        <v/>
      </c>
      <c r="P288" s="331" t="str" cm="1">
        <f t="array" ref="P288">IF($O288="","",発電計画!$F$27*_xlfn.IFS($O288&gt;=相対合成効率!$I$14,相対合成効率!$L$14,$O288&gt;=相対合成効率!$I$15,相対合成効率!$L$15,$O288&gt;=相対合成効率!$I$16,相対合成効率!$L$16,TRUE,相対合成効率!$L$17))</f>
        <v/>
      </c>
      <c r="Q288" s="224" t="str">
        <f>IF($O288="","",IF($O288&lt;=発電計画!$F$28,0,9.8*$E288*$L288*$P288))</f>
        <v/>
      </c>
      <c r="R288" s="224" t="str">
        <f t="shared" si="27"/>
        <v/>
      </c>
      <c r="S288" s="207" t="str">
        <f>IF(D288="","",(D288*B288+SUM($D289:D$393))/(D288*365))</f>
        <v/>
      </c>
      <c r="T288" s="208"/>
    </row>
    <row r="289" spans="2:20">
      <c r="B289" s="80">
        <v>261</v>
      </c>
      <c r="C289" s="189" t="str">
        <f>流量データ!$R271</f>
        <v/>
      </c>
      <c r="D289" s="189" t="str">
        <f>IF(AND($C289="",発電計画!$F$33=""),"",MAX(0,$C289-発電計画!$F$33))</f>
        <v/>
      </c>
      <c r="E289" s="189" t="str">
        <f>IF($D289="","",IF(発電計画!$F$19&gt;$D289,$D289,発電計画!$F$19))</f>
        <v/>
      </c>
      <c r="F289" s="27" t="str">
        <f>IF(発電計画!$F$30="","",ROUND((発電計画!$F$30*((E289/発電計画!$F$19)^2)/1000),3))</f>
        <v/>
      </c>
      <c r="G289" s="28">
        <f t="shared" si="28"/>
        <v>0.05</v>
      </c>
      <c r="H289" s="27" t="str">
        <f>IF(発電計画!$F$31="","",ROUND((発電計画!$F$31*((E289/発電計画!$F$19)^2)/200),3))</f>
        <v/>
      </c>
      <c r="I289" s="27" t="str">
        <f>IF(発電計画!$F$32="","",ROUND((発電計画!$F$32*((E289/発電計画!$F$19)^2)/1000),3))</f>
        <v/>
      </c>
      <c r="J289" s="28">
        <f t="shared" si="29"/>
        <v>0.5</v>
      </c>
      <c r="K289" s="27">
        <f t="shared" si="26"/>
        <v>0.55000000000000004</v>
      </c>
      <c r="L289" s="27">
        <f>発電計画!$F$15-$K$29</f>
        <v>-0.55000000000000004</v>
      </c>
      <c r="M289" s="27" t="str">
        <f>IF(発電計画!$F$19="","",9.8*発電計画!$F$19*$L289)</f>
        <v/>
      </c>
      <c r="N289" s="27" t="str">
        <f>IF(発電計画!$F$20="","",9.8*発電計画!$F$20*$L289)</f>
        <v/>
      </c>
      <c r="O289" s="206" t="str">
        <f>IF(AND($E289="",発電計画!$F$19=""),"",$E289/発電計画!$F$19)</f>
        <v/>
      </c>
      <c r="P289" s="331" t="str" cm="1">
        <f t="array" ref="P289">IF($O289="","",発電計画!$F$27*_xlfn.IFS($O289&gt;=相対合成効率!$I$14,相対合成効率!$L$14,$O289&gt;=相対合成効率!$I$15,相対合成効率!$L$15,$O289&gt;=相対合成効率!$I$16,相対合成効率!$L$16,TRUE,相対合成効率!$L$17))</f>
        <v/>
      </c>
      <c r="Q289" s="224" t="str">
        <f>IF($O289="","",IF($O289&lt;=発電計画!$F$28,0,9.8*$E289*$L289*$P289))</f>
        <v/>
      </c>
      <c r="R289" s="224" t="str">
        <f t="shared" si="27"/>
        <v/>
      </c>
      <c r="S289" s="207" t="str">
        <f>IF(D289="","",(D289*B289+SUM($D290:D$393))/(D289*365))</f>
        <v/>
      </c>
      <c r="T289" s="208"/>
    </row>
    <row r="290" spans="2:20">
      <c r="B290" s="80">
        <v>262</v>
      </c>
      <c r="C290" s="189" t="str">
        <f>流量データ!$R272</f>
        <v/>
      </c>
      <c r="D290" s="189" t="str">
        <f>IF(AND($C290="",発電計画!$F$33=""),"",MAX(0,$C290-発電計画!$F$33))</f>
        <v/>
      </c>
      <c r="E290" s="189" t="str">
        <f>IF($D290="","",IF(発電計画!$F$19&gt;$D290,$D290,発電計画!$F$19))</f>
        <v/>
      </c>
      <c r="F290" s="27" t="str">
        <f>IF(発電計画!$F$30="","",ROUND((発電計画!$F$30*((E290/発電計画!$F$19)^2)/1000),3))</f>
        <v/>
      </c>
      <c r="G290" s="28">
        <f t="shared" si="28"/>
        <v>0.05</v>
      </c>
      <c r="H290" s="27" t="str">
        <f>IF(発電計画!$F$31="","",ROUND((発電計画!$F$31*((E290/発電計画!$F$19)^2)/200),3))</f>
        <v/>
      </c>
      <c r="I290" s="27" t="str">
        <f>IF(発電計画!$F$32="","",ROUND((発電計画!$F$32*((E290/発電計画!$F$19)^2)/1000),3))</f>
        <v/>
      </c>
      <c r="J290" s="28">
        <f t="shared" si="29"/>
        <v>0.5</v>
      </c>
      <c r="K290" s="27">
        <f t="shared" si="26"/>
        <v>0.55000000000000004</v>
      </c>
      <c r="L290" s="27">
        <f>発電計画!$F$15-$K$29</f>
        <v>-0.55000000000000004</v>
      </c>
      <c r="M290" s="27" t="str">
        <f>IF(発電計画!$F$19="","",9.8*発電計画!$F$19*$L290)</f>
        <v/>
      </c>
      <c r="N290" s="27" t="str">
        <f>IF(発電計画!$F$20="","",9.8*発電計画!$F$20*$L290)</f>
        <v/>
      </c>
      <c r="O290" s="206" t="str">
        <f>IF(AND($E290="",発電計画!$F$19=""),"",$E290/発電計画!$F$19)</f>
        <v/>
      </c>
      <c r="P290" s="331" t="str" cm="1">
        <f t="array" ref="P290">IF($O290="","",発電計画!$F$27*_xlfn.IFS($O290&gt;=相対合成効率!$I$14,相対合成効率!$L$14,$O290&gt;=相対合成効率!$I$15,相対合成効率!$L$15,$O290&gt;=相対合成効率!$I$16,相対合成効率!$L$16,TRUE,相対合成効率!$L$17))</f>
        <v/>
      </c>
      <c r="Q290" s="224" t="str">
        <f>IF($O290="","",IF($O290&lt;=発電計画!$F$28,0,9.8*$E290*$L290*$P290))</f>
        <v/>
      </c>
      <c r="R290" s="224" t="str">
        <f t="shared" si="27"/>
        <v/>
      </c>
      <c r="S290" s="207" t="str">
        <f>IF(D290="","",(D290*B290+SUM($D291:D$393))/(D290*365))</f>
        <v/>
      </c>
      <c r="T290" s="208"/>
    </row>
    <row r="291" spans="2:20">
      <c r="B291" s="80">
        <v>263</v>
      </c>
      <c r="C291" s="189" t="str">
        <f>流量データ!$R273</f>
        <v/>
      </c>
      <c r="D291" s="189" t="str">
        <f>IF(AND($C291="",発電計画!$F$33=""),"",MAX(0,$C291-発電計画!$F$33))</f>
        <v/>
      </c>
      <c r="E291" s="189" t="str">
        <f>IF($D291="","",IF(発電計画!$F$19&gt;$D291,$D291,発電計画!$F$19))</f>
        <v/>
      </c>
      <c r="F291" s="27" t="str">
        <f>IF(発電計画!$F$30="","",ROUND((発電計画!$F$30*((E291/発電計画!$F$19)^2)/1000),3))</f>
        <v/>
      </c>
      <c r="G291" s="28">
        <f t="shared" si="28"/>
        <v>0.05</v>
      </c>
      <c r="H291" s="27" t="str">
        <f>IF(発電計画!$F$31="","",ROUND((発電計画!$F$31*((E291/発電計画!$F$19)^2)/200),3))</f>
        <v/>
      </c>
      <c r="I291" s="27" t="str">
        <f>IF(発電計画!$F$32="","",ROUND((発電計画!$F$32*((E291/発電計画!$F$19)^2)/1000),3))</f>
        <v/>
      </c>
      <c r="J291" s="28">
        <f t="shared" si="29"/>
        <v>0.5</v>
      </c>
      <c r="K291" s="27">
        <f t="shared" si="26"/>
        <v>0.55000000000000004</v>
      </c>
      <c r="L291" s="27">
        <f>発電計画!$F$15-$K$29</f>
        <v>-0.55000000000000004</v>
      </c>
      <c r="M291" s="27" t="str">
        <f>IF(発電計画!$F$19="","",9.8*発電計画!$F$19*$L291)</f>
        <v/>
      </c>
      <c r="N291" s="27" t="str">
        <f>IF(発電計画!$F$20="","",9.8*発電計画!$F$20*$L291)</f>
        <v/>
      </c>
      <c r="O291" s="206" t="str">
        <f>IF(AND($E291="",発電計画!$F$19=""),"",$E291/発電計画!$F$19)</f>
        <v/>
      </c>
      <c r="P291" s="331" t="str" cm="1">
        <f t="array" ref="P291">IF($O291="","",発電計画!$F$27*_xlfn.IFS($O291&gt;=相対合成効率!$I$14,相対合成効率!$L$14,$O291&gt;=相対合成効率!$I$15,相対合成効率!$L$15,$O291&gt;=相対合成効率!$I$16,相対合成効率!$L$16,TRUE,相対合成効率!$L$17))</f>
        <v/>
      </c>
      <c r="Q291" s="224" t="str">
        <f>IF($O291="","",IF($O291&lt;=発電計画!$F$28,0,9.8*$E291*$L291*$P291))</f>
        <v/>
      </c>
      <c r="R291" s="224" t="str">
        <f t="shared" si="27"/>
        <v/>
      </c>
      <c r="S291" s="207" t="str">
        <f>IF(D291="","",(D291*B291+SUM($D292:D$393))/(D291*365))</f>
        <v/>
      </c>
      <c r="T291" s="208"/>
    </row>
    <row r="292" spans="2:20">
      <c r="B292" s="80">
        <v>264</v>
      </c>
      <c r="C292" s="189" t="str">
        <f>流量データ!$R274</f>
        <v/>
      </c>
      <c r="D292" s="189" t="str">
        <f>IF(AND($C292="",発電計画!$F$33=""),"",MAX(0,$C292-発電計画!$F$33))</f>
        <v/>
      </c>
      <c r="E292" s="189" t="str">
        <f>IF($D292="","",IF(発電計画!$F$19&gt;$D292,$D292,発電計画!$F$19))</f>
        <v/>
      </c>
      <c r="F292" s="27" t="str">
        <f>IF(発電計画!$F$30="","",ROUND((発電計画!$F$30*((E292/発電計画!$F$19)^2)/1000),3))</f>
        <v/>
      </c>
      <c r="G292" s="28">
        <f t="shared" si="28"/>
        <v>0.05</v>
      </c>
      <c r="H292" s="27" t="str">
        <f>IF(発電計画!$F$31="","",ROUND((発電計画!$F$31*((E292/発電計画!$F$19)^2)/200),3))</f>
        <v/>
      </c>
      <c r="I292" s="27" t="str">
        <f>IF(発電計画!$F$32="","",ROUND((発電計画!$F$32*((E292/発電計画!$F$19)^2)/1000),3))</f>
        <v/>
      </c>
      <c r="J292" s="28">
        <f t="shared" si="29"/>
        <v>0.5</v>
      </c>
      <c r="K292" s="27">
        <f t="shared" si="26"/>
        <v>0.55000000000000004</v>
      </c>
      <c r="L292" s="27">
        <f>発電計画!$F$15-$K$29</f>
        <v>-0.55000000000000004</v>
      </c>
      <c r="M292" s="27" t="str">
        <f>IF(発電計画!$F$19="","",9.8*発電計画!$F$19*$L292)</f>
        <v/>
      </c>
      <c r="N292" s="27" t="str">
        <f>IF(発電計画!$F$20="","",9.8*発電計画!$F$20*$L292)</f>
        <v/>
      </c>
      <c r="O292" s="206" t="str">
        <f>IF(AND($E292="",発電計画!$F$19=""),"",$E292/発電計画!$F$19)</f>
        <v/>
      </c>
      <c r="P292" s="331" t="str" cm="1">
        <f t="array" ref="P292">IF($O292="","",発電計画!$F$27*_xlfn.IFS($O292&gt;=相対合成効率!$I$14,相対合成効率!$L$14,$O292&gt;=相対合成効率!$I$15,相対合成効率!$L$15,$O292&gt;=相対合成効率!$I$16,相対合成効率!$L$16,TRUE,相対合成効率!$L$17))</f>
        <v/>
      </c>
      <c r="Q292" s="224" t="str">
        <f>IF($O292="","",IF($O292&lt;=発電計画!$F$28,0,9.8*$E292*$L292*$P292))</f>
        <v/>
      </c>
      <c r="R292" s="224" t="str">
        <f t="shared" si="27"/>
        <v/>
      </c>
      <c r="S292" s="207" t="str">
        <f>IF(D292="","",(D292*B292+SUM($D293:D$393))/(D292*365))</f>
        <v/>
      </c>
      <c r="T292" s="208"/>
    </row>
    <row r="293" spans="2:20">
      <c r="B293" s="80">
        <v>265</v>
      </c>
      <c r="C293" s="189" t="str">
        <f>流量データ!$R275</f>
        <v/>
      </c>
      <c r="D293" s="189" t="str">
        <f>IF(AND($C293="",発電計画!$F$33=""),"",MAX(0,$C293-発電計画!$F$33))</f>
        <v/>
      </c>
      <c r="E293" s="189" t="str">
        <f>IF($D293="","",IF(発電計画!$F$19&gt;$D293,$D293,発電計画!$F$19))</f>
        <v/>
      </c>
      <c r="F293" s="27" t="str">
        <f>IF(発電計画!$F$30="","",ROUND((発電計画!$F$30*((E293/発電計画!$F$19)^2)/1000),3))</f>
        <v/>
      </c>
      <c r="G293" s="28">
        <f t="shared" si="28"/>
        <v>0.05</v>
      </c>
      <c r="H293" s="27" t="str">
        <f>IF(発電計画!$F$31="","",ROUND((発電計画!$F$31*((E293/発電計画!$F$19)^2)/200),3))</f>
        <v/>
      </c>
      <c r="I293" s="27" t="str">
        <f>IF(発電計画!$F$32="","",ROUND((発電計画!$F$32*((E293/発電計画!$F$19)^2)/1000),3))</f>
        <v/>
      </c>
      <c r="J293" s="28">
        <f t="shared" si="29"/>
        <v>0.5</v>
      </c>
      <c r="K293" s="27">
        <f t="shared" si="26"/>
        <v>0.55000000000000004</v>
      </c>
      <c r="L293" s="27">
        <f>発電計画!$F$15-$K$29</f>
        <v>-0.55000000000000004</v>
      </c>
      <c r="M293" s="27" t="str">
        <f>IF(発電計画!$F$19="","",9.8*発電計画!$F$19*$L293)</f>
        <v/>
      </c>
      <c r="N293" s="27" t="str">
        <f>IF(発電計画!$F$20="","",9.8*発電計画!$F$20*$L293)</f>
        <v/>
      </c>
      <c r="O293" s="206" t="str">
        <f>IF(AND($E293="",発電計画!$F$19=""),"",$E293/発電計画!$F$19)</f>
        <v/>
      </c>
      <c r="P293" s="331" t="str" cm="1">
        <f t="array" ref="P293">IF($O293="","",発電計画!$F$27*_xlfn.IFS($O293&gt;=相対合成効率!$I$14,相対合成効率!$L$14,$O293&gt;=相対合成効率!$I$15,相対合成効率!$L$15,$O293&gt;=相対合成効率!$I$16,相対合成効率!$L$16,TRUE,相対合成効率!$L$17))</f>
        <v/>
      </c>
      <c r="Q293" s="224" t="str">
        <f>IF($O293="","",IF($O293&lt;=発電計画!$F$28,0,9.8*$E293*$L293*$P293))</f>
        <v/>
      </c>
      <c r="R293" s="224" t="str">
        <f t="shared" si="27"/>
        <v/>
      </c>
      <c r="S293" s="207" t="str">
        <f>IF(D293="","",(D293*B293+SUM($D294:D$393))/(D293*365))</f>
        <v/>
      </c>
      <c r="T293" s="208"/>
    </row>
    <row r="294" spans="2:20">
      <c r="B294" s="80">
        <v>266</v>
      </c>
      <c r="C294" s="189" t="str">
        <f>流量データ!$R276</f>
        <v/>
      </c>
      <c r="D294" s="189" t="str">
        <f>IF(AND($C294="",発電計画!$F$33=""),"",MAX(0,$C294-発電計画!$F$33))</f>
        <v/>
      </c>
      <c r="E294" s="189" t="str">
        <f>IF($D294="","",IF(発電計画!$F$19&gt;$D294,$D294,発電計画!$F$19))</f>
        <v/>
      </c>
      <c r="F294" s="27" t="str">
        <f>IF(発電計画!$F$30="","",ROUND((発電計画!$F$30*((E294/発電計画!$F$19)^2)/1000),3))</f>
        <v/>
      </c>
      <c r="G294" s="28">
        <f t="shared" si="28"/>
        <v>0.05</v>
      </c>
      <c r="H294" s="27" t="str">
        <f>IF(発電計画!$F$31="","",ROUND((発電計画!$F$31*((E294/発電計画!$F$19)^2)/200),3))</f>
        <v/>
      </c>
      <c r="I294" s="27" t="str">
        <f>IF(発電計画!$F$32="","",ROUND((発電計画!$F$32*((E294/発電計画!$F$19)^2)/1000),3))</f>
        <v/>
      </c>
      <c r="J294" s="28">
        <f t="shared" si="29"/>
        <v>0.5</v>
      </c>
      <c r="K294" s="27">
        <f t="shared" si="26"/>
        <v>0.55000000000000004</v>
      </c>
      <c r="L294" s="27">
        <f>発電計画!$F$15-$K$29</f>
        <v>-0.55000000000000004</v>
      </c>
      <c r="M294" s="27" t="str">
        <f>IF(発電計画!$F$19="","",9.8*発電計画!$F$19*$L294)</f>
        <v/>
      </c>
      <c r="N294" s="27" t="str">
        <f>IF(発電計画!$F$20="","",9.8*発電計画!$F$20*$L294)</f>
        <v/>
      </c>
      <c r="O294" s="206" t="str">
        <f>IF(AND($E294="",発電計画!$F$19=""),"",$E294/発電計画!$F$19)</f>
        <v/>
      </c>
      <c r="P294" s="331" t="str" cm="1">
        <f t="array" ref="P294">IF($O294="","",発電計画!$F$27*_xlfn.IFS($O294&gt;=相対合成効率!$I$14,相対合成効率!$L$14,$O294&gt;=相対合成効率!$I$15,相対合成効率!$L$15,$O294&gt;=相対合成効率!$I$16,相対合成効率!$L$16,TRUE,相対合成効率!$L$17))</f>
        <v/>
      </c>
      <c r="Q294" s="224" t="str">
        <f>IF($O294="","",IF($O294&lt;=発電計画!$F$28,0,9.8*$E294*$L294*$P294))</f>
        <v/>
      </c>
      <c r="R294" s="224" t="str">
        <f t="shared" si="27"/>
        <v/>
      </c>
      <c r="S294" s="207" t="str">
        <f>IF(D294="","",(D294*B294+SUM($D295:D$393))/(D294*365))</f>
        <v/>
      </c>
      <c r="T294" s="208"/>
    </row>
    <row r="295" spans="2:20">
      <c r="B295" s="80">
        <v>267</v>
      </c>
      <c r="C295" s="189" t="str">
        <f>流量データ!$R277</f>
        <v/>
      </c>
      <c r="D295" s="189" t="str">
        <f>IF(AND($C295="",発電計画!$F$33=""),"",MAX(0,$C295-発電計画!$F$33))</f>
        <v/>
      </c>
      <c r="E295" s="189" t="str">
        <f>IF($D295="","",IF(発電計画!$F$19&gt;$D295,$D295,発電計画!$F$19))</f>
        <v/>
      </c>
      <c r="F295" s="27" t="str">
        <f>IF(発電計画!$F$30="","",ROUND((発電計画!$F$30*((E295/発電計画!$F$19)^2)/1000),3))</f>
        <v/>
      </c>
      <c r="G295" s="28">
        <f t="shared" si="28"/>
        <v>0.05</v>
      </c>
      <c r="H295" s="27" t="str">
        <f>IF(発電計画!$F$31="","",ROUND((発電計画!$F$31*((E295/発電計画!$F$19)^2)/200),3))</f>
        <v/>
      </c>
      <c r="I295" s="27" t="str">
        <f>IF(発電計画!$F$32="","",ROUND((発電計画!$F$32*((E295/発電計画!$F$19)^2)/1000),3))</f>
        <v/>
      </c>
      <c r="J295" s="28">
        <f t="shared" si="29"/>
        <v>0.5</v>
      </c>
      <c r="K295" s="27">
        <f t="shared" si="26"/>
        <v>0.55000000000000004</v>
      </c>
      <c r="L295" s="27">
        <f>発電計画!$F$15-$K$29</f>
        <v>-0.55000000000000004</v>
      </c>
      <c r="M295" s="27" t="str">
        <f>IF(発電計画!$F$19="","",9.8*発電計画!$F$19*$L295)</f>
        <v/>
      </c>
      <c r="N295" s="27" t="str">
        <f>IF(発電計画!$F$20="","",9.8*発電計画!$F$20*$L295)</f>
        <v/>
      </c>
      <c r="O295" s="206" t="str">
        <f>IF(AND($E295="",発電計画!$F$19=""),"",$E295/発電計画!$F$19)</f>
        <v/>
      </c>
      <c r="P295" s="331" t="str" cm="1">
        <f t="array" ref="P295">IF($O295="","",発電計画!$F$27*_xlfn.IFS($O295&gt;=相対合成効率!$I$14,相対合成効率!$L$14,$O295&gt;=相対合成効率!$I$15,相対合成効率!$L$15,$O295&gt;=相対合成効率!$I$16,相対合成効率!$L$16,TRUE,相対合成効率!$L$17))</f>
        <v/>
      </c>
      <c r="Q295" s="224" t="str">
        <f>IF($O295="","",IF($O295&lt;=発電計画!$F$28,0,9.8*$E295*$L295*$P295))</f>
        <v/>
      </c>
      <c r="R295" s="224" t="str">
        <f t="shared" si="27"/>
        <v/>
      </c>
      <c r="S295" s="207" t="str">
        <f>IF(D295="","",(D295*B295+SUM($D296:D$393))/(D295*365))</f>
        <v/>
      </c>
      <c r="T295" s="208"/>
    </row>
    <row r="296" spans="2:20">
      <c r="B296" s="80">
        <v>268</v>
      </c>
      <c r="C296" s="189" t="str">
        <f>流量データ!$R278</f>
        <v/>
      </c>
      <c r="D296" s="189" t="str">
        <f>IF(AND($C296="",発電計画!$F$33=""),"",MAX(0,$C296-発電計画!$F$33))</f>
        <v/>
      </c>
      <c r="E296" s="189" t="str">
        <f>IF($D296="","",IF(発電計画!$F$19&gt;$D296,$D296,発電計画!$F$19))</f>
        <v/>
      </c>
      <c r="F296" s="27" t="str">
        <f>IF(発電計画!$F$30="","",ROUND((発電計画!$F$30*((E296/発電計画!$F$19)^2)/1000),3))</f>
        <v/>
      </c>
      <c r="G296" s="28">
        <f t="shared" si="28"/>
        <v>0.05</v>
      </c>
      <c r="H296" s="27" t="str">
        <f>IF(発電計画!$F$31="","",ROUND((発電計画!$F$31*((E296/発電計画!$F$19)^2)/200),3))</f>
        <v/>
      </c>
      <c r="I296" s="27" t="str">
        <f>IF(発電計画!$F$32="","",ROUND((発電計画!$F$32*((E296/発電計画!$F$19)^2)/1000),3))</f>
        <v/>
      </c>
      <c r="J296" s="28">
        <f t="shared" si="29"/>
        <v>0.5</v>
      </c>
      <c r="K296" s="27">
        <f t="shared" si="26"/>
        <v>0.55000000000000004</v>
      </c>
      <c r="L296" s="27">
        <f>発電計画!$F$15-$K$29</f>
        <v>-0.55000000000000004</v>
      </c>
      <c r="M296" s="27" t="str">
        <f>IF(発電計画!$F$19="","",9.8*発電計画!$F$19*$L296)</f>
        <v/>
      </c>
      <c r="N296" s="27" t="str">
        <f>IF(発電計画!$F$20="","",9.8*発電計画!$F$20*$L296)</f>
        <v/>
      </c>
      <c r="O296" s="206" t="str">
        <f>IF(AND($E296="",発電計画!$F$19=""),"",$E296/発電計画!$F$19)</f>
        <v/>
      </c>
      <c r="P296" s="331" t="str" cm="1">
        <f t="array" ref="P296">IF($O296="","",発電計画!$F$27*_xlfn.IFS($O296&gt;=相対合成効率!$I$14,相対合成効率!$L$14,$O296&gt;=相対合成効率!$I$15,相対合成効率!$L$15,$O296&gt;=相対合成効率!$I$16,相対合成効率!$L$16,TRUE,相対合成効率!$L$17))</f>
        <v/>
      </c>
      <c r="Q296" s="224" t="str">
        <f>IF($O296="","",IF($O296&lt;=発電計画!$F$28,0,9.8*$E296*$L296*$P296))</f>
        <v/>
      </c>
      <c r="R296" s="224" t="str">
        <f t="shared" si="27"/>
        <v/>
      </c>
      <c r="S296" s="207" t="str">
        <f>IF(D296="","",(D296*B296+SUM($D297:D$393))/(D296*365))</f>
        <v/>
      </c>
      <c r="T296" s="208"/>
    </row>
    <row r="297" spans="2:20">
      <c r="B297" s="80">
        <v>269</v>
      </c>
      <c r="C297" s="189" t="str">
        <f>流量データ!$R279</f>
        <v/>
      </c>
      <c r="D297" s="189" t="str">
        <f>IF(AND($C297="",発電計画!$F$33=""),"",MAX(0,$C297-発電計画!$F$33))</f>
        <v/>
      </c>
      <c r="E297" s="189" t="str">
        <f>IF($D297="","",IF(発電計画!$F$19&gt;$D297,$D297,発電計画!$F$19))</f>
        <v/>
      </c>
      <c r="F297" s="27" t="str">
        <f>IF(発電計画!$F$30="","",ROUND((発電計画!$F$30*((E297/発電計画!$F$19)^2)/1000),3))</f>
        <v/>
      </c>
      <c r="G297" s="28">
        <f t="shared" si="28"/>
        <v>0.05</v>
      </c>
      <c r="H297" s="27" t="str">
        <f>IF(発電計画!$F$31="","",ROUND((発電計画!$F$31*((E297/発電計画!$F$19)^2)/200),3))</f>
        <v/>
      </c>
      <c r="I297" s="27" t="str">
        <f>IF(発電計画!$F$32="","",ROUND((発電計画!$F$32*((E297/発電計画!$F$19)^2)/1000),3))</f>
        <v/>
      </c>
      <c r="J297" s="28">
        <f t="shared" si="29"/>
        <v>0.5</v>
      </c>
      <c r="K297" s="27">
        <f t="shared" si="26"/>
        <v>0.55000000000000004</v>
      </c>
      <c r="L297" s="27">
        <f>発電計画!$F$15-$K$29</f>
        <v>-0.55000000000000004</v>
      </c>
      <c r="M297" s="27" t="str">
        <f>IF(発電計画!$F$19="","",9.8*発電計画!$F$19*$L297)</f>
        <v/>
      </c>
      <c r="N297" s="27" t="str">
        <f>IF(発電計画!$F$20="","",9.8*発電計画!$F$20*$L297)</f>
        <v/>
      </c>
      <c r="O297" s="206" t="str">
        <f>IF(AND($E297="",発電計画!$F$19=""),"",$E297/発電計画!$F$19)</f>
        <v/>
      </c>
      <c r="P297" s="331" t="str" cm="1">
        <f t="array" ref="P297">IF($O297="","",発電計画!$F$27*_xlfn.IFS($O297&gt;=相対合成効率!$I$14,相対合成効率!$L$14,$O297&gt;=相対合成効率!$I$15,相対合成効率!$L$15,$O297&gt;=相対合成効率!$I$16,相対合成効率!$L$16,TRUE,相対合成効率!$L$17))</f>
        <v/>
      </c>
      <c r="Q297" s="224" t="str">
        <f>IF($O297="","",IF($O297&lt;=発電計画!$F$28,0,9.8*$E297*$L297*$P297))</f>
        <v/>
      </c>
      <c r="R297" s="224" t="str">
        <f t="shared" si="27"/>
        <v/>
      </c>
      <c r="S297" s="207" t="str">
        <f>IF(D297="","",(D297*B297+SUM($D298:D$393))/(D297*365))</f>
        <v/>
      </c>
      <c r="T297" s="208"/>
    </row>
    <row r="298" spans="2:20">
      <c r="B298" s="80">
        <v>270</v>
      </c>
      <c r="C298" s="189" t="str">
        <f>流量データ!$R280</f>
        <v/>
      </c>
      <c r="D298" s="189" t="str">
        <f>IF(AND($C298="",発電計画!$F$33=""),"",MAX(0,$C298-発電計画!$F$33))</f>
        <v/>
      </c>
      <c r="E298" s="189" t="str">
        <f>IF($D298="","",IF(発電計画!$F$19&gt;$D298,$D298,発電計画!$F$19))</f>
        <v/>
      </c>
      <c r="F298" s="27" t="str">
        <f>IF(発電計画!$F$30="","",ROUND((発電計画!$F$30*((E298/発電計画!$F$19)^2)/1000),3))</f>
        <v/>
      </c>
      <c r="G298" s="28">
        <f t="shared" si="28"/>
        <v>0.05</v>
      </c>
      <c r="H298" s="27" t="str">
        <f>IF(発電計画!$F$31="","",ROUND((発電計画!$F$31*((E298/発電計画!$F$19)^2)/200),3))</f>
        <v/>
      </c>
      <c r="I298" s="27" t="str">
        <f>IF(発電計画!$F$32="","",ROUND((発電計画!$F$32*((E298/発電計画!$F$19)^2)/1000),3))</f>
        <v/>
      </c>
      <c r="J298" s="28">
        <f t="shared" si="29"/>
        <v>0.5</v>
      </c>
      <c r="K298" s="27">
        <f t="shared" si="26"/>
        <v>0.55000000000000004</v>
      </c>
      <c r="L298" s="27">
        <f>発電計画!$F$15-$K$29</f>
        <v>-0.55000000000000004</v>
      </c>
      <c r="M298" s="27" t="str">
        <f>IF(発電計画!$F$19="","",9.8*発電計画!$F$19*$L298)</f>
        <v/>
      </c>
      <c r="N298" s="27" t="str">
        <f>IF(発電計画!$F$20="","",9.8*発電計画!$F$20*$L298)</f>
        <v/>
      </c>
      <c r="O298" s="206" t="str">
        <f>IF(AND($E298="",発電計画!$F$19=""),"",$E298/発電計画!$F$19)</f>
        <v/>
      </c>
      <c r="P298" s="331" t="str" cm="1">
        <f t="array" ref="P298">IF($O298="","",発電計画!$F$27*_xlfn.IFS($O298&gt;=相対合成効率!$I$14,相対合成効率!$L$14,$O298&gt;=相対合成効率!$I$15,相対合成効率!$L$15,$O298&gt;=相対合成効率!$I$16,相対合成効率!$L$16,TRUE,相対合成効率!$L$17))</f>
        <v/>
      </c>
      <c r="Q298" s="224" t="str">
        <f>IF($O298="","",IF($O298&lt;=発電計画!$F$28,0,9.8*$E298*$L298*$P298))</f>
        <v/>
      </c>
      <c r="R298" s="224" t="str">
        <f t="shared" si="27"/>
        <v/>
      </c>
      <c r="S298" s="207" t="str">
        <f>IF(D298="","",(D298*B298+SUM($D299:D$393))/(D298*365))</f>
        <v/>
      </c>
      <c r="T298" s="208"/>
    </row>
    <row r="299" spans="2:20">
      <c r="B299" s="80">
        <v>271</v>
      </c>
      <c r="C299" s="189" t="str">
        <f>流量データ!$R281</f>
        <v/>
      </c>
      <c r="D299" s="189" t="str">
        <f>IF(AND($C299="",発電計画!$F$33=""),"",MAX(0,$C299-発電計画!$F$33))</f>
        <v/>
      </c>
      <c r="E299" s="189" t="str">
        <f>IF($D299="","",IF(発電計画!$F$19&gt;$D299,$D299,発電計画!$F$19))</f>
        <v/>
      </c>
      <c r="F299" s="27" t="str">
        <f>IF(発電計画!$F$30="","",ROUND((発電計画!$F$30*((E299/発電計画!$F$19)^2)/1000),3))</f>
        <v/>
      </c>
      <c r="G299" s="28">
        <f t="shared" si="28"/>
        <v>0.05</v>
      </c>
      <c r="H299" s="27" t="str">
        <f>IF(発電計画!$F$31="","",ROUND((発電計画!$F$31*((E299/発電計画!$F$19)^2)/200),3))</f>
        <v/>
      </c>
      <c r="I299" s="27" t="str">
        <f>IF(発電計画!$F$32="","",ROUND((発電計画!$F$32*((E299/発電計画!$F$19)^2)/1000),3))</f>
        <v/>
      </c>
      <c r="J299" s="28">
        <f t="shared" si="29"/>
        <v>0.5</v>
      </c>
      <c r="K299" s="27">
        <f t="shared" si="26"/>
        <v>0.55000000000000004</v>
      </c>
      <c r="L299" s="27">
        <f>発電計画!$F$15-$K$29</f>
        <v>-0.55000000000000004</v>
      </c>
      <c r="M299" s="27" t="str">
        <f>IF(発電計画!$F$19="","",9.8*発電計画!$F$19*$L299)</f>
        <v/>
      </c>
      <c r="N299" s="27" t="str">
        <f>IF(発電計画!$F$20="","",9.8*発電計画!$F$20*$L299)</f>
        <v/>
      </c>
      <c r="O299" s="206" t="str">
        <f>IF(AND($E299="",発電計画!$F$19=""),"",$E299/発電計画!$F$19)</f>
        <v/>
      </c>
      <c r="P299" s="331" t="str" cm="1">
        <f t="array" ref="P299">IF($O299="","",発電計画!$F$27*_xlfn.IFS($O299&gt;=相対合成効率!$I$14,相対合成効率!$L$14,$O299&gt;=相対合成効率!$I$15,相対合成効率!$L$15,$O299&gt;=相対合成効率!$I$16,相対合成効率!$L$16,TRUE,相対合成効率!$L$17))</f>
        <v/>
      </c>
      <c r="Q299" s="224" t="str">
        <f>IF($O299="","",IF($O299&lt;=発電計画!$F$28,0,9.8*$E299*$L299*$P299))</f>
        <v/>
      </c>
      <c r="R299" s="224" t="str">
        <f t="shared" si="27"/>
        <v/>
      </c>
      <c r="S299" s="207" t="str">
        <f>IF(D299="","",(D299*B299+SUM($D300:D$393))/(D299*365))</f>
        <v/>
      </c>
      <c r="T299" s="208"/>
    </row>
    <row r="300" spans="2:20">
      <c r="B300" s="80">
        <v>272</v>
      </c>
      <c r="C300" s="189" t="str">
        <f>流量データ!$R282</f>
        <v/>
      </c>
      <c r="D300" s="189" t="str">
        <f>IF(AND($C300="",発電計画!$F$33=""),"",MAX(0,$C300-発電計画!$F$33))</f>
        <v/>
      </c>
      <c r="E300" s="189" t="str">
        <f>IF($D300="","",IF(発電計画!$F$19&gt;$D300,$D300,発電計画!$F$19))</f>
        <v/>
      </c>
      <c r="F300" s="27" t="str">
        <f>IF(発電計画!$F$30="","",ROUND((発電計画!$F$30*((E300/発電計画!$F$19)^2)/1000),3))</f>
        <v/>
      </c>
      <c r="G300" s="28">
        <f t="shared" si="28"/>
        <v>0.05</v>
      </c>
      <c r="H300" s="27" t="str">
        <f>IF(発電計画!$F$31="","",ROUND((発電計画!$F$31*((E300/発電計画!$F$19)^2)/200),3))</f>
        <v/>
      </c>
      <c r="I300" s="27" t="str">
        <f>IF(発電計画!$F$32="","",ROUND((発電計画!$F$32*((E300/発電計画!$F$19)^2)/1000),3))</f>
        <v/>
      </c>
      <c r="J300" s="28">
        <f t="shared" si="29"/>
        <v>0.5</v>
      </c>
      <c r="K300" s="27">
        <f t="shared" si="26"/>
        <v>0.55000000000000004</v>
      </c>
      <c r="L300" s="27">
        <f>発電計画!$F$15-$K$29</f>
        <v>-0.55000000000000004</v>
      </c>
      <c r="M300" s="27" t="str">
        <f>IF(発電計画!$F$19="","",9.8*発電計画!$F$19*$L300)</f>
        <v/>
      </c>
      <c r="N300" s="27" t="str">
        <f>IF(発電計画!$F$20="","",9.8*発電計画!$F$20*$L300)</f>
        <v/>
      </c>
      <c r="O300" s="206" t="str">
        <f>IF(AND($E300="",発電計画!$F$19=""),"",$E300/発電計画!$F$19)</f>
        <v/>
      </c>
      <c r="P300" s="331" t="str" cm="1">
        <f t="array" ref="P300">IF($O300="","",発電計画!$F$27*_xlfn.IFS($O300&gt;=相対合成効率!$I$14,相対合成効率!$L$14,$O300&gt;=相対合成効率!$I$15,相対合成効率!$L$15,$O300&gt;=相対合成効率!$I$16,相対合成効率!$L$16,TRUE,相対合成効率!$L$17))</f>
        <v/>
      </c>
      <c r="Q300" s="224" t="str">
        <f>IF($O300="","",IF($O300&lt;=発電計画!$F$28,0,9.8*$E300*$L300*$P300))</f>
        <v/>
      </c>
      <c r="R300" s="224" t="str">
        <f t="shared" si="27"/>
        <v/>
      </c>
      <c r="S300" s="207" t="str">
        <f>IF(D300="","",(D300*B300+SUM($D301:D$393))/(D300*365))</f>
        <v/>
      </c>
      <c r="T300" s="208"/>
    </row>
    <row r="301" spans="2:20">
      <c r="B301" s="80">
        <v>273</v>
      </c>
      <c r="C301" s="189" t="str">
        <f>流量データ!$R283</f>
        <v/>
      </c>
      <c r="D301" s="189" t="str">
        <f>IF(AND($C301="",発電計画!$F$33=""),"",MAX(0,$C301-発電計画!$F$33))</f>
        <v/>
      </c>
      <c r="E301" s="189" t="str">
        <f>IF($D301="","",IF(発電計画!$F$19&gt;$D301,$D301,発電計画!$F$19))</f>
        <v/>
      </c>
      <c r="F301" s="27" t="str">
        <f>IF(発電計画!$F$30="","",ROUND((発電計画!$F$30*((E301/発電計画!$F$19)^2)/1000),3))</f>
        <v/>
      </c>
      <c r="G301" s="28">
        <f t="shared" si="28"/>
        <v>0.05</v>
      </c>
      <c r="H301" s="27" t="str">
        <f>IF(発電計画!$F$31="","",ROUND((発電計画!$F$31*((E301/発電計画!$F$19)^2)/200),3))</f>
        <v/>
      </c>
      <c r="I301" s="27" t="str">
        <f>IF(発電計画!$F$32="","",ROUND((発電計画!$F$32*((E301/発電計画!$F$19)^2)/1000),3))</f>
        <v/>
      </c>
      <c r="J301" s="28">
        <f t="shared" si="29"/>
        <v>0.5</v>
      </c>
      <c r="K301" s="27">
        <f t="shared" si="26"/>
        <v>0.55000000000000004</v>
      </c>
      <c r="L301" s="27">
        <f>発電計画!$F$15-$K$29</f>
        <v>-0.55000000000000004</v>
      </c>
      <c r="M301" s="27" t="str">
        <f>IF(発電計画!$F$19="","",9.8*発電計画!$F$19*$L301)</f>
        <v/>
      </c>
      <c r="N301" s="27" t="str">
        <f>IF(発電計画!$F$20="","",9.8*発電計画!$F$20*$L301)</f>
        <v/>
      </c>
      <c r="O301" s="206" t="str">
        <f>IF(AND($E301="",発電計画!$F$19=""),"",$E301/発電計画!$F$19)</f>
        <v/>
      </c>
      <c r="P301" s="331" t="str" cm="1">
        <f t="array" ref="P301">IF($O301="","",発電計画!$F$27*_xlfn.IFS($O301&gt;=相対合成効率!$I$14,相対合成効率!$L$14,$O301&gt;=相対合成効率!$I$15,相対合成効率!$L$15,$O301&gt;=相対合成効率!$I$16,相対合成効率!$L$16,TRUE,相対合成効率!$L$17))</f>
        <v/>
      </c>
      <c r="Q301" s="224" t="str">
        <f>IF($O301="","",IF($O301&lt;=発電計画!$F$28,0,9.8*$E301*$L301*$P301))</f>
        <v/>
      </c>
      <c r="R301" s="224" t="str">
        <f t="shared" si="27"/>
        <v/>
      </c>
      <c r="S301" s="207" t="str">
        <f>IF(D301="","",(D301*B301+SUM($D302:D$393))/(D301*365))</f>
        <v/>
      </c>
      <c r="T301" s="208"/>
    </row>
    <row r="302" spans="2:20">
      <c r="B302" s="80">
        <v>274</v>
      </c>
      <c r="C302" s="189" t="str">
        <f>流量データ!$R284</f>
        <v/>
      </c>
      <c r="D302" s="189" t="str">
        <f>IF(AND($C302="",発電計画!$F$33=""),"",MAX(0,$C302-発電計画!$F$33))</f>
        <v/>
      </c>
      <c r="E302" s="189" t="str">
        <f>IF($D302="","",IF(発電計画!$F$19&gt;$D302,$D302,発電計画!$F$19))</f>
        <v/>
      </c>
      <c r="F302" s="27" t="str">
        <f>IF(発電計画!$F$30="","",ROUND((発電計画!$F$30*((E302/発電計画!$F$19)^2)/1000),3))</f>
        <v/>
      </c>
      <c r="G302" s="28">
        <f t="shared" si="28"/>
        <v>0.05</v>
      </c>
      <c r="H302" s="27" t="str">
        <f>IF(発電計画!$F$31="","",ROUND((発電計画!$F$31*((E302/発電計画!$F$19)^2)/200),3))</f>
        <v/>
      </c>
      <c r="I302" s="27" t="str">
        <f>IF(発電計画!$F$32="","",ROUND((発電計画!$F$32*((E302/発電計画!$F$19)^2)/1000),3))</f>
        <v/>
      </c>
      <c r="J302" s="28">
        <f t="shared" si="29"/>
        <v>0.5</v>
      </c>
      <c r="K302" s="27">
        <f t="shared" si="26"/>
        <v>0.55000000000000004</v>
      </c>
      <c r="L302" s="27">
        <f>発電計画!$F$15-$K$29</f>
        <v>-0.55000000000000004</v>
      </c>
      <c r="M302" s="27" t="str">
        <f>IF(発電計画!$F$19="","",9.8*発電計画!$F$19*$L302)</f>
        <v/>
      </c>
      <c r="N302" s="27" t="str">
        <f>IF(発電計画!$F$20="","",9.8*発電計画!$F$20*$L302)</f>
        <v/>
      </c>
      <c r="O302" s="206" t="str">
        <f>IF(AND($E302="",発電計画!$F$19=""),"",$E302/発電計画!$F$19)</f>
        <v/>
      </c>
      <c r="P302" s="331" t="str" cm="1">
        <f t="array" ref="P302">IF($O302="","",発電計画!$F$27*_xlfn.IFS($O302&gt;=相対合成効率!$I$14,相対合成効率!$L$14,$O302&gt;=相対合成効率!$I$15,相対合成効率!$L$15,$O302&gt;=相対合成効率!$I$16,相対合成効率!$L$16,TRUE,相対合成効率!$L$17))</f>
        <v/>
      </c>
      <c r="Q302" s="224" t="str">
        <f>IF($O302="","",IF($O302&lt;=発電計画!$F$28,0,9.8*$E302*$L302*$P302))</f>
        <v/>
      </c>
      <c r="R302" s="224" t="str">
        <f t="shared" si="27"/>
        <v/>
      </c>
      <c r="S302" s="207" t="str">
        <f>IF(D302="","",(D302*B302+SUM($D303:D$393))/(D302*365))</f>
        <v/>
      </c>
      <c r="T302" s="208"/>
    </row>
    <row r="303" spans="2:20">
      <c r="B303" s="80">
        <v>275</v>
      </c>
      <c r="C303" s="189" t="str">
        <f>流量データ!$R285</f>
        <v/>
      </c>
      <c r="D303" s="189" t="str">
        <f>IF(AND($C303="",発電計画!$F$33=""),"",MAX(0,$C303-発電計画!$F$33))</f>
        <v/>
      </c>
      <c r="E303" s="189" t="str">
        <f>IF($D303="","",IF(発電計画!$F$19&gt;$D303,$D303,発電計画!$F$19))</f>
        <v/>
      </c>
      <c r="F303" s="27" t="str">
        <f>IF(発電計画!$F$30="","",ROUND((発電計画!$F$30*((E303/発電計画!$F$19)^2)/1000),3))</f>
        <v/>
      </c>
      <c r="G303" s="28">
        <f t="shared" si="28"/>
        <v>0.05</v>
      </c>
      <c r="H303" s="27" t="str">
        <f>IF(発電計画!$F$31="","",ROUND((発電計画!$F$31*((E303/発電計画!$F$19)^2)/200),3))</f>
        <v/>
      </c>
      <c r="I303" s="27" t="str">
        <f>IF(発電計画!$F$32="","",ROUND((発電計画!$F$32*((E303/発電計画!$F$19)^2)/1000),3))</f>
        <v/>
      </c>
      <c r="J303" s="28">
        <f t="shared" si="29"/>
        <v>0.5</v>
      </c>
      <c r="K303" s="27">
        <f t="shared" si="26"/>
        <v>0.55000000000000004</v>
      </c>
      <c r="L303" s="27">
        <f>発電計画!$F$15-$K$29</f>
        <v>-0.55000000000000004</v>
      </c>
      <c r="M303" s="27" t="str">
        <f>IF(発電計画!$F$19="","",9.8*発電計画!$F$19*$L303)</f>
        <v/>
      </c>
      <c r="N303" s="27" t="str">
        <f>IF(発電計画!$F$20="","",9.8*発電計画!$F$20*$L303)</f>
        <v/>
      </c>
      <c r="O303" s="206" t="str">
        <f>IF(AND($E303="",発電計画!$F$19=""),"",$E303/発電計画!$F$19)</f>
        <v/>
      </c>
      <c r="P303" s="331" t="str" cm="1">
        <f t="array" ref="P303">IF($O303="","",発電計画!$F$27*_xlfn.IFS($O303&gt;=相対合成効率!$I$14,相対合成効率!$L$14,$O303&gt;=相対合成効率!$I$15,相対合成効率!$L$15,$O303&gt;=相対合成効率!$I$16,相対合成効率!$L$16,TRUE,相対合成効率!$L$17))</f>
        <v/>
      </c>
      <c r="Q303" s="224" t="str">
        <f>IF($O303="","",IF($O303&lt;=発電計画!$F$28,0,9.8*$E303*$L303*$P303))</f>
        <v/>
      </c>
      <c r="R303" s="224" t="str">
        <f t="shared" si="27"/>
        <v/>
      </c>
      <c r="S303" s="207" t="str">
        <f>IF(D303="","",(D303*B303+SUM($D304:D$393))/(D303*365))</f>
        <v/>
      </c>
      <c r="T303" s="208"/>
    </row>
    <row r="304" spans="2:20">
      <c r="B304" s="80">
        <v>276</v>
      </c>
      <c r="C304" s="189" t="str">
        <f>流量データ!$R286</f>
        <v/>
      </c>
      <c r="D304" s="189" t="str">
        <f>IF(AND($C304="",発電計画!$F$33=""),"",MAX(0,$C304-発電計画!$F$33))</f>
        <v/>
      </c>
      <c r="E304" s="189" t="str">
        <f>IF($D304="","",IF(発電計画!$F$19&gt;$D304,$D304,発電計画!$F$19))</f>
        <v/>
      </c>
      <c r="F304" s="27" t="str">
        <f>IF(発電計画!$F$30="","",ROUND((発電計画!$F$30*((E304/発電計画!$F$19)^2)/1000),3))</f>
        <v/>
      </c>
      <c r="G304" s="28">
        <f t="shared" si="28"/>
        <v>0.05</v>
      </c>
      <c r="H304" s="27" t="str">
        <f>IF(発電計画!$F$31="","",ROUND((発電計画!$F$31*((E304/発電計画!$F$19)^2)/200),3))</f>
        <v/>
      </c>
      <c r="I304" s="27" t="str">
        <f>IF(発電計画!$F$32="","",ROUND((発電計画!$F$32*((E304/発電計画!$F$19)^2)/1000),3))</f>
        <v/>
      </c>
      <c r="J304" s="28">
        <f t="shared" si="29"/>
        <v>0.5</v>
      </c>
      <c r="K304" s="27">
        <f t="shared" si="26"/>
        <v>0.55000000000000004</v>
      </c>
      <c r="L304" s="27">
        <f>発電計画!$F$15-$K$29</f>
        <v>-0.55000000000000004</v>
      </c>
      <c r="M304" s="27" t="str">
        <f>IF(発電計画!$F$19="","",9.8*発電計画!$F$19*$L304)</f>
        <v/>
      </c>
      <c r="N304" s="27" t="str">
        <f>IF(発電計画!$F$20="","",9.8*発電計画!$F$20*$L304)</f>
        <v/>
      </c>
      <c r="O304" s="206" t="str">
        <f>IF(AND($E304="",発電計画!$F$19=""),"",$E304/発電計画!$F$19)</f>
        <v/>
      </c>
      <c r="P304" s="331" t="str" cm="1">
        <f t="array" ref="P304">IF($O304="","",発電計画!$F$27*_xlfn.IFS($O304&gt;=相対合成効率!$I$14,相対合成効率!$L$14,$O304&gt;=相対合成効率!$I$15,相対合成効率!$L$15,$O304&gt;=相対合成効率!$I$16,相対合成効率!$L$16,TRUE,相対合成効率!$L$17))</f>
        <v/>
      </c>
      <c r="Q304" s="224" t="str">
        <f>IF($O304="","",IF($O304&lt;=発電計画!$F$28,0,9.8*$E304*$L304*$P304))</f>
        <v/>
      </c>
      <c r="R304" s="224" t="str">
        <f t="shared" si="27"/>
        <v/>
      </c>
      <c r="S304" s="207" t="str">
        <f>IF(D304="","",(D304*B304+SUM($D305:D$393))/(D304*365))</f>
        <v/>
      </c>
      <c r="T304" s="208"/>
    </row>
    <row r="305" spans="2:20">
      <c r="B305" s="80">
        <v>277</v>
      </c>
      <c r="C305" s="189" t="str">
        <f>流量データ!$R287</f>
        <v/>
      </c>
      <c r="D305" s="189" t="str">
        <f>IF(AND($C305="",発電計画!$F$33=""),"",MAX(0,$C305-発電計画!$F$33))</f>
        <v/>
      </c>
      <c r="E305" s="189" t="str">
        <f>IF($D305="","",IF(発電計画!$F$19&gt;$D305,$D305,発電計画!$F$19))</f>
        <v/>
      </c>
      <c r="F305" s="27" t="str">
        <f>IF(発電計画!$F$30="","",ROUND((発電計画!$F$30*((E305/発電計画!$F$19)^2)/1000),3))</f>
        <v/>
      </c>
      <c r="G305" s="28">
        <f t="shared" si="28"/>
        <v>0.05</v>
      </c>
      <c r="H305" s="27" t="str">
        <f>IF(発電計画!$F$31="","",ROUND((発電計画!$F$31*((E305/発電計画!$F$19)^2)/200),3))</f>
        <v/>
      </c>
      <c r="I305" s="27" t="str">
        <f>IF(発電計画!$F$32="","",ROUND((発電計画!$F$32*((E305/発電計画!$F$19)^2)/1000),3))</f>
        <v/>
      </c>
      <c r="J305" s="28">
        <f t="shared" si="29"/>
        <v>0.5</v>
      </c>
      <c r="K305" s="27">
        <f t="shared" si="26"/>
        <v>0.55000000000000004</v>
      </c>
      <c r="L305" s="27">
        <f>発電計画!$F$15-$K$29</f>
        <v>-0.55000000000000004</v>
      </c>
      <c r="M305" s="27" t="str">
        <f>IF(発電計画!$F$19="","",9.8*発電計画!$F$19*$L305)</f>
        <v/>
      </c>
      <c r="N305" s="27" t="str">
        <f>IF(発電計画!$F$20="","",9.8*発電計画!$F$20*$L305)</f>
        <v/>
      </c>
      <c r="O305" s="206" t="str">
        <f>IF(AND($E305="",発電計画!$F$19=""),"",$E305/発電計画!$F$19)</f>
        <v/>
      </c>
      <c r="P305" s="331" t="str" cm="1">
        <f t="array" ref="P305">IF($O305="","",発電計画!$F$27*_xlfn.IFS($O305&gt;=相対合成効率!$I$14,相対合成効率!$L$14,$O305&gt;=相対合成効率!$I$15,相対合成効率!$L$15,$O305&gt;=相対合成効率!$I$16,相対合成効率!$L$16,TRUE,相対合成効率!$L$17))</f>
        <v/>
      </c>
      <c r="Q305" s="224" t="str">
        <f>IF($O305="","",IF($O305&lt;=発電計画!$F$28,0,9.8*$E305*$L305*$P305))</f>
        <v/>
      </c>
      <c r="R305" s="224" t="str">
        <f t="shared" si="27"/>
        <v/>
      </c>
      <c r="S305" s="207" t="str">
        <f>IF(D305="","",(D305*B305+SUM($D306:D$393))/(D305*365))</f>
        <v/>
      </c>
      <c r="T305" s="208"/>
    </row>
    <row r="306" spans="2:20">
      <c r="B306" s="80">
        <v>278</v>
      </c>
      <c r="C306" s="189" t="str">
        <f>流量データ!$R288</f>
        <v/>
      </c>
      <c r="D306" s="189" t="str">
        <f>IF(AND($C306="",発電計画!$F$33=""),"",MAX(0,$C306-発電計画!$F$33))</f>
        <v/>
      </c>
      <c r="E306" s="189" t="str">
        <f>IF($D306="","",IF(発電計画!$F$19&gt;$D306,$D306,発電計画!$F$19))</f>
        <v/>
      </c>
      <c r="F306" s="27" t="str">
        <f>IF(発電計画!$F$30="","",ROUND((発電計画!$F$30*((E306/発電計画!$F$19)^2)/1000),3))</f>
        <v/>
      </c>
      <c r="G306" s="28">
        <f t="shared" si="28"/>
        <v>0.05</v>
      </c>
      <c r="H306" s="27" t="str">
        <f>IF(発電計画!$F$31="","",ROUND((発電計画!$F$31*((E306/発電計画!$F$19)^2)/200),3))</f>
        <v/>
      </c>
      <c r="I306" s="27" t="str">
        <f>IF(発電計画!$F$32="","",ROUND((発電計画!$F$32*((E306/発電計画!$F$19)^2)/1000),3))</f>
        <v/>
      </c>
      <c r="J306" s="28">
        <f t="shared" si="29"/>
        <v>0.5</v>
      </c>
      <c r="K306" s="27">
        <f t="shared" si="26"/>
        <v>0.55000000000000004</v>
      </c>
      <c r="L306" s="27">
        <f>発電計画!$F$15-$K$29</f>
        <v>-0.55000000000000004</v>
      </c>
      <c r="M306" s="27" t="str">
        <f>IF(発電計画!$F$19="","",9.8*発電計画!$F$19*$L306)</f>
        <v/>
      </c>
      <c r="N306" s="27" t="str">
        <f>IF(発電計画!$F$20="","",9.8*発電計画!$F$20*$L306)</f>
        <v/>
      </c>
      <c r="O306" s="206" t="str">
        <f>IF(AND($E306="",発電計画!$F$19=""),"",$E306/発電計画!$F$19)</f>
        <v/>
      </c>
      <c r="P306" s="331" t="str" cm="1">
        <f t="array" ref="P306">IF($O306="","",発電計画!$F$27*_xlfn.IFS($O306&gt;=相対合成効率!$I$14,相対合成効率!$L$14,$O306&gt;=相対合成効率!$I$15,相対合成効率!$L$15,$O306&gt;=相対合成効率!$I$16,相対合成効率!$L$16,TRUE,相対合成効率!$L$17))</f>
        <v/>
      </c>
      <c r="Q306" s="224" t="str">
        <f>IF($O306="","",IF($O306&lt;=発電計画!$F$28,0,9.8*$E306*$L306*$P306))</f>
        <v/>
      </c>
      <c r="R306" s="224" t="str">
        <f t="shared" si="27"/>
        <v/>
      </c>
      <c r="S306" s="207" t="str">
        <f>IF(D306="","",(D306*B306+SUM($D307:D$393))/(D306*365))</f>
        <v/>
      </c>
      <c r="T306" s="208"/>
    </row>
    <row r="307" spans="2:20">
      <c r="B307" s="80">
        <v>279</v>
      </c>
      <c r="C307" s="189" t="str">
        <f>流量データ!$R289</f>
        <v/>
      </c>
      <c r="D307" s="189" t="str">
        <f>IF(AND($C307="",発電計画!$F$33=""),"",MAX(0,$C307-発電計画!$F$33))</f>
        <v/>
      </c>
      <c r="E307" s="189" t="str">
        <f>IF($D307="","",IF(発電計画!$F$19&gt;$D307,$D307,発電計画!$F$19))</f>
        <v/>
      </c>
      <c r="F307" s="27" t="str">
        <f>IF(発電計画!$F$30="","",ROUND((発電計画!$F$30*((E307/発電計画!$F$19)^2)/1000),3))</f>
        <v/>
      </c>
      <c r="G307" s="28">
        <f t="shared" si="28"/>
        <v>0.05</v>
      </c>
      <c r="H307" s="27" t="str">
        <f>IF(発電計画!$F$31="","",ROUND((発電計画!$F$31*((E307/発電計画!$F$19)^2)/200),3))</f>
        <v/>
      </c>
      <c r="I307" s="27" t="str">
        <f>IF(発電計画!$F$32="","",ROUND((発電計画!$F$32*((E307/発電計画!$F$19)^2)/1000),3))</f>
        <v/>
      </c>
      <c r="J307" s="28">
        <f t="shared" si="29"/>
        <v>0.5</v>
      </c>
      <c r="K307" s="27">
        <f t="shared" si="26"/>
        <v>0.55000000000000004</v>
      </c>
      <c r="L307" s="27">
        <f>発電計画!$F$15-$K$29</f>
        <v>-0.55000000000000004</v>
      </c>
      <c r="M307" s="27" t="str">
        <f>IF(発電計画!$F$19="","",9.8*発電計画!$F$19*$L307)</f>
        <v/>
      </c>
      <c r="N307" s="27" t="str">
        <f>IF(発電計画!$F$20="","",9.8*発電計画!$F$20*$L307)</f>
        <v/>
      </c>
      <c r="O307" s="206" t="str">
        <f>IF(AND($E307="",発電計画!$F$19=""),"",$E307/発電計画!$F$19)</f>
        <v/>
      </c>
      <c r="P307" s="331" t="str" cm="1">
        <f t="array" ref="P307">IF($O307="","",発電計画!$F$27*_xlfn.IFS($O307&gt;=相対合成効率!$I$14,相対合成効率!$L$14,$O307&gt;=相対合成効率!$I$15,相対合成効率!$L$15,$O307&gt;=相対合成効率!$I$16,相対合成効率!$L$16,TRUE,相対合成効率!$L$17))</f>
        <v/>
      </c>
      <c r="Q307" s="224" t="str">
        <f>IF($O307="","",IF($O307&lt;=発電計画!$F$28,0,9.8*$E307*$L307*$P307))</f>
        <v/>
      </c>
      <c r="R307" s="224" t="str">
        <f t="shared" si="27"/>
        <v/>
      </c>
      <c r="S307" s="207" t="str">
        <f>IF(D307="","",(D307*B307+SUM($D308:D$393))/(D307*365))</f>
        <v/>
      </c>
      <c r="T307" s="208"/>
    </row>
    <row r="308" spans="2:20">
      <c r="B308" s="80">
        <v>280</v>
      </c>
      <c r="C308" s="189" t="str">
        <f>流量データ!$R290</f>
        <v/>
      </c>
      <c r="D308" s="189" t="str">
        <f>IF(AND($C308="",発電計画!$F$33=""),"",MAX(0,$C308-発電計画!$F$33))</f>
        <v/>
      </c>
      <c r="E308" s="189" t="str">
        <f>IF($D308="","",IF(発電計画!$F$19&gt;$D308,$D308,発電計画!$F$19))</f>
        <v/>
      </c>
      <c r="F308" s="27" t="str">
        <f>IF(発電計画!$F$30="","",ROUND((発電計画!$F$30*((E308/発電計画!$F$19)^2)/1000),3))</f>
        <v/>
      </c>
      <c r="G308" s="28">
        <f t="shared" si="28"/>
        <v>0.05</v>
      </c>
      <c r="H308" s="27" t="str">
        <f>IF(発電計画!$F$31="","",ROUND((発電計画!$F$31*((E308/発電計画!$F$19)^2)/200),3))</f>
        <v/>
      </c>
      <c r="I308" s="27" t="str">
        <f>IF(発電計画!$F$32="","",ROUND((発電計画!$F$32*((E308/発電計画!$F$19)^2)/1000),3))</f>
        <v/>
      </c>
      <c r="J308" s="28">
        <f t="shared" si="29"/>
        <v>0.5</v>
      </c>
      <c r="K308" s="27">
        <f t="shared" si="26"/>
        <v>0.55000000000000004</v>
      </c>
      <c r="L308" s="27">
        <f>発電計画!$F$15-$K$29</f>
        <v>-0.55000000000000004</v>
      </c>
      <c r="M308" s="27" t="str">
        <f>IF(発電計画!$F$19="","",9.8*発電計画!$F$19*$L308)</f>
        <v/>
      </c>
      <c r="N308" s="27" t="str">
        <f>IF(発電計画!$F$20="","",9.8*発電計画!$F$20*$L308)</f>
        <v/>
      </c>
      <c r="O308" s="206" t="str">
        <f>IF(AND($E308="",発電計画!$F$19=""),"",$E308/発電計画!$F$19)</f>
        <v/>
      </c>
      <c r="P308" s="331" t="str" cm="1">
        <f t="array" ref="P308">IF($O308="","",発電計画!$F$27*_xlfn.IFS($O308&gt;=相対合成効率!$I$14,相対合成効率!$L$14,$O308&gt;=相対合成効率!$I$15,相対合成効率!$L$15,$O308&gt;=相対合成効率!$I$16,相対合成効率!$L$16,TRUE,相対合成効率!$L$17))</f>
        <v/>
      </c>
      <c r="Q308" s="224" t="str">
        <f>IF($O308="","",IF($O308&lt;=発電計画!$F$28,0,9.8*$E308*$L308*$P308))</f>
        <v/>
      </c>
      <c r="R308" s="224" t="str">
        <f t="shared" si="27"/>
        <v/>
      </c>
      <c r="S308" s="207" t="str">
        <f>IF(D308="","",(D308*B308+SUM($D309:D$393))/(D308*365))</f>
        <v/>
      </c>
      <c r="T308" s="208"/>
    </row>
    <row r="309" spans="2:20">
      <c r="B309" s="80">
        <v>281</v>
      </c>
      <c r="C309" s="189" t="str">
        <f>流量データ!$R291</f>
        <v/>
      </c>
      <c r="D309" s="189" t="str">
        <f>IF(AND($C309="",発電計画!$F$33=""),"",MAX(0,$C309-発電計画!$F$33))</f>
        <v/>
      </c>
      <c r="E309" s="189" t="str">
        <f>IF($D309="","",IF(発電計画!$F$19&gt;$D309,$D309,発電計画!$F$19))</f>
        <v/>
      </c>
      <c r="F309" s="27" t="str">
        <f>IF(発電計画!$F$30="","",ROUND((発電計画!$F$30*((E309/発電計画!$F$19)^2)/1000),3))</f>
        <v/>
      </c>
      <c r="G309" s="28">
        <f t="shared" si="28"/>
        <v>0.05</v>
      </c>
      <c r="H309" s="27" t="str">
        <f>IF(発電計画!$F$31="","",ROUND((発電計画!$F$31*((E309/発電計画!$F$19)^2)/200),3))</f>
        <v/>
      </c>
      <c r="I309" s="27" t="str">
        <f>IF(発電計画!$F$32="","",ROUND((発電計画!$F$32*((E309/発電計画!$F$19)^2)/1000),3))</f>
        <v/>
      </c>
      <c r="J309" s="28">
        <f t="shared" si="29"/>
        <v>0.5</v>
      </c>
      <c r="K309" s="27">
        <f t="shared" si="26"/>
        <v>0.55000000000000004</v>
      </c>
      <c r="L309" s="27">
        <f>発電計画!$F$15-$K$29</f>
        <v>-0.55000000000000004</v>
      </c>
      <c r="M309" s="27" t="str">
        <f>IF(発電計画!$F$19="","",9.8*発電計画!$F$19*$L309)</f>
        <v/>
      </c>
      <c r="N309" s="27" t="str">
        <f>IF(発電計画!$F$20="","",9.8*発電計画!$F$20*$L309)</f>
        <v/>
      </c>
      <c r="O309" s="206" t="str">
        <f>IF(AND($E309="",発電計画!$F$19=""),"",$E309/発電計画!$F$19)</f>
        <v/>
      </c>
      <c r="P309" s="331" t="str" cm="1">
        <f t="array" ref="P309">IF($O309="","",発電計画!$F$27*_xlfn.IFS($O309&gt;=相対合成効率!$I$14,相対合成効率!$L$14,$O309&gt;=相対合成効率!$I$15,相対合成効率!$L$15,$O309&gt;=相対合成効率!$I$16,相対合成効率!$L$16,TRUE,相対合成効率!$L$17))</f>
        <v/>
      </c>
      <c r="Q309" s="224" t="str">
        <f>IF($O309="","",IF($O309&lt;=発電計画!$F$28,0,9.8*$E309*$L309*$P309))</f>
        <v/>
      </c>
      <c r="R309" s="224" t="str">
        <f t="shared" si="27"/>
        <v/>
      </c>
      <c r="S309" s="207" t="str">
        <f>IF(D309="","",(D309*B309+SUM($D310:D$393))/(D309*365))</f>
        <v/>
      </c>
      <c r="T309" s="208"/>
    </row>
    <row r="310" spans="2:20">
      <c r="B310" s="80">
        <v>282</v>
      </c>
      <c r="C310" s="189" t="str">
        <f>流量データ!$R292</f>
        <v/>
      </c>
      <c r="D310" s="189" t="str">
        <f>IF(AND($C310="",発電計画!$F$33=""),"",MAX(0,$C310-発電計画!$F$33))</f>
        <v/>
      </c>
      <c r="E310" s="189" t="str">
        <f>IF($D310="","",IF(発電計画!$F$19&gt;$D310,$D310,発電計画!$F$19))</f>
        <v/>
      </c>
      <c r="F310" s="27" t="str">
        <f>IF(発電計画!$F$30="","",ROUND((発電計画!$F$30*((E310/発電計画!$F$19)^2)/1000),3))</f>
        <v/>
      </c>
      <c r="G310" s="28">
        <f t="shared" si="28"/>
        <v>0.05</v>
      </c>
      <c r="H310" s="27" t="str">
        <f>IF(発電計画!$F$31="","",ROUND((発電計画!$F$31*((E310/発電計画!$F$19)^2)/200),3))</f>
        <v/>
      </c>
      <c r="I310" s="27" t="str">
        <f>IF(発電計画!$F$32="","",ROUND((発電計画!$F$32*((E310/発電計画!$F$19)^2)/1000),3))</f>
        <v/>
      </c>
      <c r="J310" s="28">
        <f t="shared" si="29"/>
        <v>0.5</v>
      </c>
      <c r="K310" s="27">
        <f t="shared" si="26"/>
        <v>0.55000000000000004</v>
      </c>
      <c r="L310" s="27">
        <f>発電計画!$F$15-$K$29</f>
        <v>-0.55000000000000004</v>
      </c>
      <c r="M310" s="27" t="str">
        <f>IF(発電計画!$F$19="","",9.8*発電計画!$F$19*$L310)</f>
        <v/>
      </c>
      <c r="N310" s="27" t="str">
        <f>IF(発電計画!$F$20="","",9.8*発電計画!$F$20*$L310)</f>
        <v/>
      </c>
      <c r="O310" s="206" t="str">
        <f>IF(AND($E310="",発電計画!$F$19=""),"",$E310/発電計画!$F$19)</f>
        <v/>
      </c>
      <c r="P310" s="331" t="str" cm="1">
        <f t="array" ref="P310">IF($O310="","",発電計画!$F$27*_xlfn.IFS($O310&gt;=相対合成効率!$I$14,相対合成効率!$L$14,$O310&gt;=相対合成効率!$I$15,相対合成効率!$L$15,$O310&gt;=相対合成効率!$I$16,相対合成効率!$L$16,TRUE,相対合成効率!$L$17))</f>
        <v/>
      </c>
      <c r="Q310" s="224" t="str">
        <f>IF($O310="","",IF($O310&lt;=発電計画!$F$28,0,9.8*$E310*$L310*$P310))</f>
        <v/>
      </c>
      <c r="R310" s="224" t="str">
        <f t="shared" si="27"/>
        <v/>
      </c>
      <c r="S310" s="207" t="str">
        <f>IF(D310="","",(D310*B310+SUM($D311:D$393))/(D310*365))</f>
        <v/>
      </c>
      <c r="T310" s="208"/>
    </row>
    <row r="311" spans="2:20">
      <c r="B311" s="80">
        <v>283</v>
      </c>
      <c r="C311" s="189" t="str">
        <f>流量データ!$R293</f>
        <v/>
      </c>
      <c r="D311" s="189" t="str">
        <f>IF(AND($C311="",発電計画!$F$33=""),"",MAX(0,$C311-発電計画!$F$33))</f>
        <v/>
      </c>
      <c r="E311" s="189" t="str">
        <f>IF($D311="","",IF(発電計画!$F$19&gt;$D311,$D311,発電計画!$F$19))</f>
        <v/>
      </c>
      <c r="F311" s="27" t="str">
        <f>IF(発電計画!$F$30="","",ROUND((発電計画!$F$30*((E311/発電計画!$F$19)^2)/1000),3))</f>
        <v/>
      </c>
      <c r="G311" s="28">
        <f t="shared" si="28"/>
        <v>0.05</v>
      </c>
      <c r="H311" s="27" t="str">
        <f>IF(発電計画!$F$31="","",ROUND((発電計画!$F$31*((E311/発電計画!$F$19)^2)/200),3))</f>
        <v/>
      </c>
      <c r="I311" s="27" t="str">
        <f>IF(発電計画!$F$32="","",ROUND((発電計画!$F$32*((E311/発電計画!$F$19)^2)/1000),3))</f>
        <v/>
      </c>
      <c r="J311" s="28">
        <f t="shared" si="29"/>
        <v>0.5</v>
      </c>
      <c r="K311" s="27">
        <f t="shared" si="26"/>
        <v>0.55000000000000004</v>
      </c>
      <c r="L311" s="27">
        <f>発電計画!$F$15-$K$29</f>
        <v>-0.55000000000000004</v>
      </c>
      <c r="M311" s="27" t="str">
        <f>IF(発電計画!$F$19="","",9.8*発電計画!$F$19*$L311)</f>
        <v/>
      </c>
      <c r="N311" s="27" t="str">
        <f>IF(発電計画!$F$20="","",9.8*発電計画!$F$20*$L311)</f>
        <v/>
      </c>
      <c r="O311" s="206" t="str">
        <f>IF(AND($E311="",発電計画!$F$19=""),"",$E311/発電計画!$F$19)</f>
        <v/>
      </c>
      <c r="P311" s="331" t="str" cm="1">
        <f t="array" ref="P311">IF($O311="","",発電計画!$F$27*_xlfn.IFS($O311&gt;=相対合成効率!$I$14,相対合成効率!$L$14,$O311&gt;=相対合成効率!$I$15,相対合成効率!$L$15,$O311&gt;=相対合成効率!$I$16,相対合成効率!$L$16,TRUE,相対合成効率!$L$17))</f>
        <v/>
      </c>
      <c r="Q311" s="224" t="str">
        <f>IF($O311="","",IF($O311&lt;=発電計画!$F$28,0,9.8*$E311*$L311*$P311))</f>
        <v/>
      </c>
      <c r="R311" s="224" t="str">
        <f t="shared" si="27"/>
        <v/>
      </c>
      <c r="S311" s="207" t="str">
        <f>IF(D311="","",(D311*B311+SUM($D312:D$393))/(D311*365))</f>
        <v/>
      </c>
      <c r="T311" s="208"/>
    </row>
    <row r="312" spans="2:20">
      <c r="B312" s="80">
        <v>284</v>
      </c>
      <c r="C312" s="189" t="str">
        <f>流量データ!$R294</f>
        <v/>
      </c>
      <c r="D312" s="189" t="str">
        <f>IF(AND($C312="",発電計画!$F$33=""),"",MAX(0,$C312-発電計画!$F$33))</f>
        <v/>
      </c>
      <c r="E312" s="189" t="str">
        <f>IF($D312="","",IF(発電計画!$F$19&gt;$D312,$D312,発電計画!$F$19))</f>
        <v/>
      </c>
      <c r="F312" s="27" t="str">
        <f>IF(発電計画!$F$30="","",ROUND((発電計画!$F$30*((E312/発電計画!$F$19)^2)/1000),3))</f>
        <v/>
      </c>
      <c r="G312" s="28">
        <f t="shared" si="28"/>
        <v>0.05</v>
      </c>
      <c r="H312" s="27" t="str">
        <f>IF(発電計画!$F$31="","",ROUND((発電計画!$F$31*((E312/発電計画!$F$19)^2)/200),3))</f>
        <v/>
      </c>
      <c r="I312" s="27" t="str">
        <f>IF(発電計画!$F$32="","",ROUND((発電計画!$F$32*((E312/発電計画!$F$19)^2)/1000),3))</f>
        <v/>
      </c>
      <c r="J312" s="28">
        <f t="shared" si="29"/>
        <v>0.5</v>
      </c>
      <c r="K312" s="27">
        <f t="shared" si="26"/>
        <v>0.55000000000000004</v>
      </c>
      <c r="L312" s="27">
        <f>発電計画!$F$15-$K$29</f>
        <v>-0.55000000000000004</v>
      </c>
      <c r="M312" s="27" t="str">
        <f>IF(発電計画!$F$19="","",9.8*発電計画!$F$19*$L312)</f>
        <v/>
      </c>
      <c r="N312" s="27" t="str">
        <f>IF(発電計画!$F$20="","",9.8*発電計画!$F$20*$L312)</f>
        <v/>
      </c>
      <c r="O312" s="206" t="str">
        <f>IF(AND($E312="",発電計画!$F$19=""),"",$E312/発電計画!$F$19)</f>
        <v/>
      </c>
      <c r="P312" s="331" t="str" cm="1">
        <f t="array" ref="P312">IF($O312="","",発電計画!$F$27*_xlfn.IFS($O312&gt;=相対合成効率!$I$14,相対合成効率!$L$14,$O312&gt;=相対合成効率!$I$15,相対合成効率!$L$15,$O312&gt;=相対合成効率!$I$16,相対合成効率!$L$16,TRUE,相対合成効率!$L$17))</f>
        <v/>
      </c>
      <c r="Q312" s="224" t="str">
        <f>IF($O312="","",IF($O312&lt;=発電計画!$F$28,0,9.8*$E312*$L312*$P312))</f>
        <v/>
      </c>
      <c r="R312" s="224" t="str">
        <f t="shared" si="27"/>
        <v/>
      </c>
      <c r="S312" s="207" t="str">
        <f>IF(D312="","",(D312*B312+SUM($D313:D$393))/(D312*365))</f>
        <v/>
      </c>
      <c r="T312" s="208"/>
    </row>
    <row r="313" spans="2:20">
      <c r="B313" s="80">
        <v>285</v>
      </c>
      <c r="C313" s="189" t="str">
        <f>流量データ!$R295</f>
        <v/>
      </c>
      <c r="D313" s="189" t="str">
        <f>IF(AND($C313="",発電計画!$F$33=""),"",MAX(0,$C313-発電計画!$F$33))</f>
        <v/>
      </c>
      <c r="E313" s="189" t="str">
        <f>IF($D313="","",IF(発電計画!$F$19&gt;$D313,$D313,発電計画!$F$19))</f>
        <v/>
      </c>
      <c r="F313" s="27" t="str">
        <f>IF(発電計画!$F$30="","",ROUND((発電計画!$F$30*((E313/発電計画!$F$19)^2)/1000),3))</f>
        <v/>
      </c>
      <c r="G313" s="28">
        <f t="shared" si="28"/>
        <v>0.05</v>
      </c>
      <c r="H313" s="27" t="str">
        <f>IF(発電計画!$F$31="","",ROUND((発電計画!$F$31*((E313/発電計画!$F$19)^2)/200),3))</f>
        <v/>
      </c>
      <c r="I313" s="27" t="str">
        <f>IF(発電計画!$F$32="","",ROUND((発電計画!$F$32*((E313/発電計画!$F$19)^2)/1000),3))</f>
        <v/>
      </c>
      <c r="J313" s="28">
        <f t="shared" si="29"/>
        <v>0.5</v>
      </c>
      <c r="K313" s="27">
        <f t="shared" si="26"/>
        <v>0.55000000000000004</v>
      </c>
      <c r="L313" s="27">
        <f>発電計画!$F$15-$K$29</f>
        <v>-0.55000000000000004</v>
      </c>
      <c r="M313" s="27" t="str">
        <f>IF(発電計画!$F$19="","",9.8*発電計画!$F$19*$L313)</f>
        <v/>
      </c>
      <c r="N313" s="27" t="str">
        <f>IF(発電計画!$F$20="","",9.8*発電計画!$F$20*$L313)</f>
        <v/>
      </c>
      <c r="O313" s="206" t="str">
        <f>IF(AND($E313="",発電計画!$F$19=""),"",$E313/発電計画!$F$19)</f>
        <v/>
      </c>
      <c r="P313" s="331" t="str" cm="1">
        <f t="array" ref="P313">IF($O313="","",発電計画!$F$27*_xlfn.IFS($O313&gt;=相対合成効率!$I$14,相対合成効率!$L$14,$O313&gt;=相対合成効率!$I$15,相対合成効率!$L$15,$O313&gt;=相対合成効率!$I$16,相対合成効率!$L$16,TRUE,相対合成効率!$L$17))</f>
        <v/>
      </c>
      <c r="Q313" s="224" t="str">
        <f>IF($O313="","",IF($O313&lt;=発電計画!$F$28,0,9.8*$E313*$L313*$P313))</f>
        <v/>
      </c>
      <c r="R313" s="224" t="str">
        <f t="shared" si="27"/>
        <v/>
      </c>
      <c r="S313" s="207" t="str">
        <f>IF(D313="","",(D313*B313+SUM($D314:D$393))/(D313*365))</f>
        <v/>
      </c>
      <c r="T313" s="208"/>
    </row>
    <row r="314" spans="2:20">
      <c r="B314" s="80">
        <v>286</v>
      </c>
      <c r="C314" s="189" t="str">
        <f>流量データ!$R296</f>
        <v/>
      </c>
      <c r="D314" s="189" t="str">
        <f>IF(AND($C314="",発電計画!$F$33=""),"",MAX(0,$C314-発電計画!$F$33))</f>
        <v/>
      </c>
      <c r="E314" s="189" t="str">
        <f>IF($D314="","",IF(発電計画!$F$19&gt;$D314,$D314,発電計画!$F$19))</f>
        <v/>
      </c>
      <c r="F314" s="27" t="str">
        <f>IF(発電計画!$F$30="","",ROUND((発電計画!$F$30*((E314/発電計画!$F$19)^2)/1000),3))</f>
        <v/>
      </c>
      <c r="G314" s="28">
        <f t="shared" si="28"/>
        <v>0.05</v>
      </c>
      <c r="H314" s="27" t="str">
        <f>IF(発電計画!$F$31="","",ROUND((発電計画!$F$31*((E314/発電計画!$F$19)^2)/200),3))</f>
        <v/>
      </c>
      <c r="I314" s="27" t="str">
        <f>IF(発電計画!$F$32="","",ROUND((発電計画!$F$32*((E314/発電計画!$F$19)^2)/1000),3))</f>
        <v/>
      </c>
      <c r="J314" s="28">
        <f t="shared" si="29"/>
        <v>0.5</v>
      </c>
      <c r="K314" s="27">
        <f t="shared" si="26"/>
        <v>0.55000000000000004</v>
      </c>
      <c r="L314" s="27">
        <f>発電計画!$F$15-$K$29</f>
        <v>-0.55000000000000004</v>
      </c>
      <c r="M314" s="27" t="str">
        <f>IF(発電計画!$F$19="","",9.8*発電計画!$F$19*$L314)</f>
        <v/>
      </c>
      <c r="N314" s="27" t="str">
        <f>IF(発電計画!$F$20="","",9.8*発電計画!$F$20*$L314)</f>
        <v/>
      </c>
      <c r="O314" s="206" t="str">
        <f>IF(AND($E314="",発電計画!$F$19=""),"",$E314/発電計画!$F$19)</f>
        <v/>
      </c>
      <c r="P314" s="331" t="str" cm="1">
        <f t="array" ref="P314">IF($O314="","",発電計画!$F$27*_xlfn.IFS($O314&gt;=相対合成効率!$I$14,相対合成効率!$L$14,$O314&gt;=相対合成効率!$I$15,相対合成効率!$L$15,$O314&gt;=相対合成効率!$I$16,相対合成効率!$L$16,TRUE,相対合成効率!$L$17))</f>
        <v/>
      </c>
      <c r="Q314" s="224" t="str">
        <f>IF($O314="","",IF($O314&lt;=発電計画!$F$28,0,9.8*$E314*$L314*$P314))</f>
        <v/>
      </c>
      <c r="R314" s="224" t="str">
        <f t="shared" si="27"/>
        <v/>
      </c>
      <c r="S314" s="207" t="str">
        <f>IF(D314="","",(D314*B314+SUM($D315:D$393))/(D314*365))</f>
        <v/>
      </c>
      <c r="T314" s="208"/>
    </row>
    <row r="315" spans="2:20">
      <c r="B315" s="80">
        <v>287</v>
      </c>
      <c r="C315" s="189" t="str">
        <f>流量データ!$R297</f>
        <v/>
      </c>
      <c r="D315" s="189" t="str">
        <f>IF(AND($C315="",発電計画!$F$33=""),"",MAX(0,$C315-発電計画!$F$33))</f>
        <v/>
      </c>
      <c r="E315" s="189" t="str">
        <f>IF($D315="","",IF(発電計画!$F$19&gt;$D315,$D315,発電計画!$F$19))</f>
        <v/>
      </c>
      <c r="F315" s="27" t="str">
        <f>IF(発電計画!$F$30="","",ROUND((発電計画!$F$30*((E315/発電計画!$F$19)^2)/1000),3))</f>
        <v/>
      </c>
      <c r="G315" s="28">
        <f t="shared" si="28"/>
        <v>0.05</v>
      </c>
      <c r="H315" s="27" t="str">
        <f>IF(発電計画!$F$31="","",ROUND((発電計画!$F$31*((E315/発電計画!$F$19)^2)/200),3))</f>
        <v/>
      </c>
      <c r="I315" s="27" t="str">
        <f>IF(発電計画!$F$32="","",ROUND((発電計画!$F$32*((E315/発電計画!$F$19)^2)/1000),3))</f>
        <v/>
      </c>
      <c r="J315" s="28">
        <f t="shared" si="29"/>
        <v>0.5</v>
      </c>
      <c r="K315" s="27">
        <f t="shared" si="26"/>
        <v>0.55000000000000004</v>
      </c>
      <c r="L315" s="27">
        <f>発電計画!$F$15-$K$29</f>
        <v>-0.55000000000000004</v>
      </c>
      <c r="M315" s="27" t="str">
        <f>IF(発電計画!$F$19="","",9.8*発電計画!$F$19*$L315)</f>
        <v/>
      </c>
      <c r="N315" s="27" t="str">
        <f>IF(発電計画!$F$20="","",9.8*発電計画!$F$20*$L315)</f>
        <v/>
      </c>
      <c r="O315" s="206" t="str">
        <f>IF(AND($E315="",発電計画!$F$19=""),"",$E315/発電計画!$F$19)</f>
        <v/>
      </c>
      <c r="P315" s="331" t="str" cm="1">
        <f t="array" ref="P315">IF($O315="","",発電計画!$F$27*_xlfn.IFS($O315&gt;=相対合成効率!$I$14,相対合成効率!$L$14,$O315&gt;=相対合成効率!$I$15,相対合成効率!$L$15,$O315&gt;=相対合成効率!$I$16,相対合成効率!$L$16,TRUE,相対合成効率!$L$17))</f>
        <v/>
      </c>
      <c r="Q315" s="224" t="str">
        <f>IF($O315="","",IF($O315&lt;=発電計画!$F$28,0,9.8*$E315*$L315*$P315))</f>
        <v/>
      </c>
      <c r="R315" s="224" t="str">
        <f t="shared" si="27"/>
        <v/>
      </c>
      <c r="S315" s="207" t="str">
        <f>IF(D315="","",(D315*B315+SUM($D316:D$393))/(D315*365))</f>
        <v/>
      </c>
      <c r="T315" s="208"/>
    </row>
    <row r="316" spans="2:20">
      <c r="B316" s="80">
        <v>288</v>
      </c>
      <c r="C316" s="189" t="str">
        <f>流量データ!$R298</f>
        <v/>
      </c>
      <c r="D316" s="189" t="str">
        <f>IF(AND($C316="",発電計画!$F$33=""),"",MAX(0,$C316-発電計画!$F$33))</f>
        <v/>
      </c>
      <c r="E316" s="189" t="str">
        <f>IF($D316="","",IF(発電計画!$F$19&gt;$D316,$D316,発電計画!$F$19))</f>
        <v/>
      </c>
      <c r="F316" s="27" t="str">
        <f>IF(発電計画!$F$30="","",ROUND((発電計画!$F$30*((E316/発電計画!$F$19)^2)/1000),3))</f>
        <v/>
      </c>
      <c r="G316" s="28">
        <f t="shared" si="28"/>
        <v>0.05</v>
      </c>
      <c r="H316" s="27" t="str">
        <f>IF(発電計画!$F$31="","",ROUND((発電計画!$F$31*((E316/発電計画!$F$19)^2)/200),3))</f>
        <v/>
      </c>
      <c r="I316" s="27" t="str">
        <f>IF(発電計画!$F$32="","",ROUND((発電計画!$F$32*((E316/発電計画!$F$19)^2)/1000),3))</f>
        <v/>
      </c>
      <c r="J316" s="28">
        <f t="shared" si="29"/>
        <v>0.5</v>
      </c>
      <c r="K316" s="27">
        <f t="shared" si="26"/>
        <v>0.55000000000000004</v>
      </c>
      <c r="L316" s="27">
        <f>発電計画!$F$15-$K$29</f>
        <v>-0.55000000000000004</v>
      </c>
      <c r="M316" s="27" t="str">
        <f>IF(発電計画!$F$19="","",9.8*発電計画!$F$19*$L316)</f>
        <v/>
      </c>
      <c r="N316" s="27" t="str">
        <f>IF(発電計画!$F$20="","",9.8*発電計画!$F$20*$L316)</f>
        <v/>
      </c>
      <c r="O316" s="206" t="str">
        <f>IF(AND($E316="",発電計画!$F$19=""),"",$E316/発電計画!$F$19)</f>
        <v/>
      </c>
      <c r="P316" s="331" t="str" cm="1">
        <f t="array" ref="P316">IF($O316="","",発電計画!$F$27*_xlfn.IFS($O316&gt;=相対合成効率!$I$14,相対合成効率!$L$14,$O316&gt;=相対合成効率!$I$15,相対合成効率!$L$15,$O316&gt;=相対合成効率!$I$16,相対合成効率!$L$16,TRUE,相対合成効率!$L$17))</f>
        <v/>
      </c>
      <c r="Q316" s="224" t="str">
        <f>IF($O316="","",IF($O316&lt;=発電計画!$F$28,0,9.8*$E316*$L316*$P316))</f>
        <v/>
      </c>
      <c r="R316" s="224" t="str">
        <f t="shared" si="27"/>
        <v/>
      </c>
      <c r="S316" s="207" t="str">
        <f>IF(D316="","",(D316*B316+SUM($D317:D$393))/(D316*365))</f>
        <v/>
      </c>
      <c r="T316" s="208"/>
    </row>
    <row r="317" spans="2:20">
      <c r="B317" s="80">
        <v>289</v>
      </c>
      <c r="C317" s="189" t="str">
        <f>流量データ!$R299</f>
        <v/>
      </c>
      <c r="D317" s="189" t="str">
        <f>IF(AND($C317="",発電計画!$F$33=""),"",MAX(0,$C317-発電計画!$F$33))</f>
        <v/>
      </c>
      <c r="E317" s="189" t="str">
        <f>IF($D317="","",IF(発電計画!$F$19&gt;$D317,$D317,発電計画!$F$19))</f>
        <v/>
      </c>
      <c r="F317" s="27" t="str">
        <f>IF(発電計画!$F$30="","",ROUND((発電計画!$F$30*((E317/発電計画!$F$19)^2)/1000),3))</f>
        <v/>
      </c>
      <c r="G317" s="28">
        <f t="shared" si="28"/>
        <v>0.05</v>
      </c>
      <c r="H317" s="27" t="str">
        <f>IF(発電計画!$F$31="","",ROUND((発電計画!$F$31*((E317/発電計画!$F$19)^2)/200),3))</f>
        <v/>
      </c>
      <c r="I317" s="27" t="str">
        <f>IF(発電計画!$F$32="","",ROUND((発電計画!$F$32*((E317/発電計画!$F$19)^2)/1000),3))</f>
        <v/>
      </c>
      <c r="J317" s="28">
        <f t="shared" si="29"/>
        <v>0.5</v>
      </c>
      <c r="K317" s="27">
        <f t="shared" si="26"/>
        <v>0.55000000000000004</v>
      </c>
      <c r="L317" s="27">
        <f>発電計画!$F$15-$K$29</f>
        <v>-0.55000000000000004</v>
      </c>
      <c r="M317" s="27" t="str">
        <f>IF(発電計画!$F$19="","",9.8*発電計画!$F$19*$L317)</f>
        <v/>
      </c>
      <c r="N317" s="27" t="str">
        <f>IF(発電計画!$F$20="","",9.8*発電計画!$F$20*$L317)</f>
        <v/>
      </c>
      <c r="O317" s="206" t="str">
        <f>IF(AND($E317="",発電計画!$F$19=""),"",$E317/発電計画!$F$19)</f>
        <v/>
      </c>
      <c r="P317" s="331" t="str" cm="1">
        <f t="array" ref="P317">IF($O317="","",発電計画!$F$27*_xlfn.IFS($O317&gt;=相対合成効率!$I$14,相対合成効率!$L$14,$O317&gt;=相対合成効率!$I$15,相対合成効率!$L$15,$O317&gt;=相対合成効率!$I$16,相対合成効率!$L$16,TRUE,相対合成効率!$L$17))</f>
        <v/>
      </c>
      <c r="Q317" s="224" t="str">
        <f>IF($O317="","",IF($O317&lt;=発電計画!$F$28,0,9.8*$E317*$L317*$P317))</f>
        <v/>
      </c>
      <c r="R317" s="224" t="str">
        <f t="shared" si="27"/>
        <v/>
      </c>
      <c r="S317" s="207" t="str">
        <f>IF(D317="","",(D317*B317+SUM($D318:D$393))/(D317*365))</f>
        <v/>
      </c>
      <c r="T317" s="208"/>
    </row>
    <row r="318" spans="2:20">
      <c r="B318" s="80">
        <v>290</v>
      </c>
      <c r="C318" s="189" t="str">
        <f>流量データ!$R300</f>
        <v/>
      </c>
      <c r="D318" s="189" t="str">
        <f>IF(AND($C318="",発電計画!$F$33=""),"",MAX(0,$C318-発電計画!$F$33))</f>
        <v/>
      </c>
      <c r="E318" s="189" t="str">
        <f>IF($D318="","",IF(発電計画!$F$19&gt;$D318,$D318,発電計画!$F$19))</f>
        <v/>
      </c>
      <c r="F318" s="27" t="str">
        <f>IF(発電計画!$F$30="","",ROUND((発電計画!$F$30*((E318/発電計画!$F$19)^2)/1000),3))</f>
        <v/>
      </c>
      <c r="G318" s="28">
        <f t="shared" si="28"/>
        <v>0.05</v>
      </c>
      <c r="H318" s="27" t="str">
        <f>IF(発電計画!$F$31="","",ROUND((発電計画!$F$31*((E318/発電計画!$F$19)^2)/200),3))</f>
        <v/>
      </c>
      <c r="I318" s="27" t="str">
        <f>IF(発電計画!$F$32="","",ROUND((発電計画!$F$32*((E318/発電計画!$F$19)^2)/1000),3))</f>
        <v/>
      </c>
      <c r="J318" s="28">
        <f t="shared" si="29"/>
        <v>0.5</v>
      </c>
      <c r="K318" s="27">
        <f t="shared" si="26"/>
        <v>0.55000000000000004</v>
      </c>
      <c r="L318" s="27">
        <f>発電計画!$F$15-$K$29</f>
        <v>-0.55000000000000004</v>
      </c>
      <c r="M318" s="27" t="str">
        <f>IF(発電計画!$F$19="","",9.8*発電計画!$F$19*$L318)</f>
        <v/>
      </c>
      <c r="N318" s="27" t="str">
        <f>IF(発電計画!$F$20="","",9.8*発電計画!$F$20*$L318)</f>
        <v/>
      </c>
      <c r="O318" s="206" t="str">
        <f>IF(AND($E318="",発電計画!$F$19=""),"",$E318/発電計画!$F$19)</f>
        <v/>
      </c>
      <c r="P318" s="331" t="str" cm="1">
        <f t="array" ref="P318">IF($O318="","",発電計画!$F$27*_xlfn.IFS($O318&gt;=相対合成効率!$I$14,相対合成効率!$L$14,$O318&gt;=相対合成効率!$I$15,相対合成効率!$L$15,$O318&gt;=相対合成効率!$I$16,相対合成効率!$L$16,TRUE,相対合成効率!$L$17))</f>
        <v/>
      </c>
      <c r="Q318" s="224" t="str">
        <f>IF($O318="","",IF($O318&lt;=発電計画!$F$28,0,9.8*$E318*$L318*$P318))</f>
        <v/>
      </c>
      <c r="R318" s="224" t="str">
        <f t="shared" si="27"/>
        <v/>
      </c>
      <c r="S318" s="207" t="str">
        <f>IF(D318="","",(D318*B318+SUM($D319:D$393))/(D318*365))</f>
        <v/>
      </c>
      <c r="T318" s="208"/>
    </row>
    <row r="319" spans="2:20">
      <c r="B319" s="80">
        <v>291</v>
      </c>
      <c r="C319" s="189" t="str">
        <f>流量データ!$R301</f>
        <v/>
      </c>
      <c r="D319" s="189" t="str">
        <f>IF(AND($C319="",発電計画!$F$33=""),"",MAX(0,$C319-発電計画!$F$33))</f>
        <v/>
      </c>
      <c r="E319" s="189" t="str">
        <f>IF($D319="","",IF(発電計画!$F$19&gt;$D319,$D319,発電計画!$F$19))</f>
        <v/>
      </c>
      <c r="F319" s="27" t="str">
        <f>IF(発電計画!$F$30="","",ROUND((発電計画!$F$30*((E319/発電計画!$F$19)^2)/1000),3))</f>
        <v/>
      </c>
      <c r="G319" s="28">
        <f t="shared" si="28"/>
        <v>0.05</v>
      </c>
      <c r="H319" s="27" t="str">
        <f>IF(発電計画!$F$31="","",ROUND((発電計画!$F$31*((E319/発電計画!$F$19)^2)/200),3))</f>
        <v/>
      </c>
      <c r="I319" s="27" t="str">
        <f>IF(発電計画!$F$32="","",ROUND((発電計画!$F$32*((E319/発電計画!$F$19)^2)/1000),3))</f>
        <v/>
      </c>
      <c r="J319" s="28">
        <f t="shared" si="29"/>
        <v>0.5</v>
      </c>
      <c r="K319" s="27">
        <f t="shared" si="26"/>
        <v>0.55000000000000004</v>
      </c>
      <c r="L319" s="27">
        <f>発電計画!$F$15-$K$29</f>
        <v>-0.55000000000000004</v>
      </c>
      <c r="M319" s="27" t="str">
        <f>IF(発電計画!$F$19="","",9.8*発電計画!$F$19*$L319)</f>
        <v/>
      </c>
      <c r="N319" s="27" t="str">
        <f>IF(発電計画!$F$20="","",9.8*発電計画!$F$20*$L319)</f>
        <v/>
      </c>
      <c r="O319" s="206" t="str">
        <f>IF(AND($E319="",発電計画!$F$19=""),"",$E319/発電計画!$F$19)</f>
        <v/>
      </c>
      <c r="P319" s="331" t="str" cm="1">
        <f t="array" ref="P319">IF($O319="","",発電計画!$F$27*_xlfn.IFS($O319&gt;=相対合成効率!$I$14,相対合成効率!$L$14,$O319&gt;=相対合成効率!$I$15,相対合成効率!$L$15,$O319&gt;=相対合成効率!$I$16,相対合成効率!$L$16,TRUE,相対合成効率!$L$17))</f>
        <v/>
      </c>
      <c r="Q319" s="224" t="str">
        <f>IF($O319="","",IF($O319&lt;=発電計画!$F$28,0,9.8*$E319*$L319*$P319))</f>
        <v/>
      </c>
      <c r="R319" s="224" t="str">
        <f t="shared" si="27"/>
        <v/>
      </c>
      <c r="S319" s="207" t="str">
        <f>IF(D319="","",(D319*B319+SUM($D320:D$393))/(D319*365))</f>
        <v/>
      </c>
      <c r="T319" s="208"/>
    </row>
    <row r="320" spans="2:20">
      <c r="B320" s="80">
        <v>292</v>
      </c>
      <c r="C320" s="189" t="str">
        <f>流量データ!$R302</f>
        <v/>
      </c>
      <c r="D320" s="189" t="str">
        <f>IF(AND($C320="",発電計画!$F$33=""),"",MAX(0,$C320-発電計画!$F$33))</f>
        <v/>
      </c>
      <c r="E320" s="189" t="str">
        <f>IF($D320="","",IF(発電計画!$F$19&gt;$D320,$D320,発電計画!$F$19))</f>
        <v/>
      </c>
      <c r="F320" s="27" t="str">
        <f>IF(発電計画!$F$30="","",ROUND((発電計画!$F$30*((E320/発電計画!$F$19)^2)/1000),3))</f>
        <v/>
      </c>
      <c r="G320" s="28">
        <f t="shared" si="28"/>
        <v>0.05</v>
      </c>
      <c r="H320" s="27" t="str">
        <f>IF(発電計画!$F$31="","",ROUND((発電計画!$F$31*((E320/発電計画!$F$19)^2)/200),3))</f>
        <v/>
      </c>
      <c r="I320" s="27" t="str">
        <f>IF(発電計画!$F$32="","",ROUND((発電計画!$F$32*((E320/発電計画!$F$19)^2)/1000),3))</f>
        <v/>
      </c>
      <c r="J320" s="28">
        <f t="shared" si="29"/>
        <v>0.5</v>
      </c>
      <c r="K320" s="27">
        <f t="shared" si="26"/>
        <v>0.55000000000000004</v>
      </c>
      <c r="L320" s="27">
        <f>発電計画!$F$15-$K$29</f>
        <v>-0.55000000000000004</v>
      </c>
      <c r="M320" s="27" t="str">
        <f>IF(発電計画!$F$19="","",9.8*発電計画!$F$19*$L320)</f>
        <v/>
      </c>
      <c r="N320" s="27" t="str">
        <f>IF(発電計画!$F$20="","",9.8*発電計画!$F$20*$L320)</f>
        <v/>
      </c>
      <c r="O320" s="206" t="str">
        <f>IF(AND($E320="",発電計画!$F$19=""),"",$E320/発電計画!$F$19)</f>
        <v/>
      </c>
      <c r="P320" s="331" t="str" cm="1">
        <f t="array" ref="P320">IF($O320="","",発電計画!$F$27*_xlfn.IFS($O320&gt;=相対合成効率!$I$14,相対合成効率!$L$14,$O320&gt;=相対合成効率!$I$15,相対合成効率!$L$15,$O320&gt;=相対合成効率!$I$16,相対合成効率!$L$16,TRUE,相対合成効率!$L$17))</f>
        <v/>
      </c>
      <c r="Q320" s="224" t="str">
        <f>IF($O320="","",IF($O320&lt;=発電計画!$F$28,0,9.8*$E320*$L320*$P320))</f>
        <v/>
      </c>
      <c r="R320" s="224" t="str">
        <f t="shared" si="27"/>
        <v/>
      </c>
      <c r="S320" s="207" t="str">
        <f>IF(D320="","",(D320*B320+SUM($D321:D$393))/(D320*365))</f>
        <v/>
      </c>
      <c r="T320" s="208"/>
    </row>
    <row r="321" spans="2:20">
      <c r="B321" s="80">
        <v>293</v>
      </c>
      <c r="C321" s="189" t="str">
        <f>流量データ!$R303</f>
        <v/>
      </c>
      <c r="D321" s="189" t="str">
        <f>IF(AND($C321="",発電計画!$F$33=""),"",MAX(0,$C321-発電計画!$F$33))</f>
        <v/>
      </c>
      <c r="E321" s="189" t="str">
        <f>IF($D321="","",IF(発電計画!$F$19&gt;$D321,$D321,発電計画!$F$19))</f>
        <v/>
      </c>
      <c r="F321" s="27" t="str">
        <f>IF(発電計画!$F$30="","",ROUND((発電計画!$F$30*((E321/発電計画!$F$19)^2)/1000),3))</f>
        <v/>
      </c>
      <c r="G321" s="28">
        <f t="shared" si="28"/>
        <v>0.05</v>
      </c>
      <c r="H321" s="27" t="str">
        <f>IF(発電計画!$F$31="","",ROUND((発電計画!$F$31*((E321/発電計画!$F$19)^2)/200),3))</f>
        <v/>
      </c>
      <c r="I321" s="27" t="str">
        <f>IF(発電計画!$F$32="","",ROUND((発電計画!$F$32*((E321/発電計画!$F$19)^2)/1000),3))</f>
        <v/>
      </c>
      <c r="J321" s="28">
        <f t="shared" si="29"/>
        <v>0.5</v>
      </c>
      <c r="K321" s="27">
        <f t="shared" si="26"/>
        <v>0.55000000000000004</v>
      </c>
      <c r="L321" s="27">
        <f>発電計画!$F$15-$K$29</f>
        <v>-0.55000000000000004</v>
      </c>
      <c r="M321" s="27" t="str">
        <f>IF(発電計画!$F$19="","",9.8*発電計画!$F$19*$L321)</f>
        <v/>
      </c>
      <c r="N321" s="27" t="str">
        <f>IF(発電計画!$F$20="","",9.8*発電計画!$F$20*$L321)</f>
        <v/>
      </c>
      <c r="O321" s="206" t="str">
        <f>IF(AND($E321="",発電計画!$F$19=""),"",$E321/発電計画!$F$19)</f>
        <v/>
      </c>
      <c r="P321" s="331" t="str" cm="1">
        <f t="array" ref="P321">IF($O321="","",発電計画!$F$27*_xlfn.IFS($O321&gt;=相対合成効率!$I$14,相対合成効率!$L$14,$O321&gt;=相対合成効率!$I$15,相対合成効率!$L$15,$O321&gt;=相対合成効率!$I$16,相対合成効率!$L$16,TRUE,相対合成効率!$L$17))</f>
        <v/>
      </c>
      <c r="Q321" s="224" t="str">
        <f>IF($O321="","",IF($O321&lt;=発電計画!$F$28,0,9.8*$E321*$L321*$P321))</f>
        <v/>
      </c>
      <c r="R321" s="224" t="str">
        <f t="shared" si="27"/>
        <v/>
      </c>
      <c r="S321" s="207" t="str">
        <f>IF(D321="","",(D321*B321+SUM($D322:D$393))/(D321*365))</f>
        <v/>
      </c>
      <c r="T321" s="208"/>
    </row>
    <row r="322" spans="2:20">
      <c r="B322" s="80">
        <v>294</v>
      </c>
      <c r="C322" s="189" t="str">
        <f>流量データ!$R304</f>
        <v/>
      </c>
      <c r="D322" s="189" t="str">
        <f>IF(AND($C322="",発電計画!$F$33=""),"",MAX(0,$C322-発電計画!$F$33))</f>
        <v/>
      </c>
      <c r="E322" s="189" t="str">
        <f>IF($D322="","",IF(発電計画!$F$19&gt;$D322,$D322,発電計画!$F$19))</f>
        <v/>
      </c>
      <c r="F322" s="27" t="str">
        <f>IF(発電計画!$F$30="","",ROUND((発電計画!$F$30*((E322/発電計画!$F$19)^2)/1000),3))</f>
        <v/>
      </c>
      <c r="G322" s="28">
        <f t="shared" si="28"/>
        <v>0.05</v>
      </c>
      <c r="H322" s="27" t="str">
        <f>IF(発電計画!$F$31="","",ROUND((発電計画!$F$31*((E322/発電計画!$F$19)^2)/200),3))</f>
        <v/>
      </c>
      <c r="I322" s="27" t="str">
        <f>IF(発電計画!$F$32="","",ROUND((発電計画!$F$32*((E322/発電計画!$F$19)^2)/1000),3))</f>
        <v/>
      </c>
      <c r="J322" s="28">
        <f t="shared" si="29"/>
        <v>0.5</v>
      </c>
      <c r="K322" s="27">
        <f t="shared" si="26"/>
        <v>0.55000000000000004</v>
      </c>
      <c r="L322" s="27">
        <f>発電計画!$F$15-$K$29</f>
        <v>-0.55000000000000004</v>
      </c>
      <c r="M322" s="27" t="str">
        <f>IF(発電計画!$F$19="","",9.8*発電計画!$F$19*$L322)</f>
        <v/>
      </c>
      <c r="N322" s="27" t="str">
        <f>IF(発電計画!$F$20="","",9.8*発電計画!$F$20*$L322)</f>
        <v/>
      </c>
      <c r="O322" s="206" t="str">
        <f>IF(AND($E322="",発電計画!$F$19=""),"",$E322/発電計画!$F$19)</f>
        <v/>
      </c>
      <c r="P322" s="331" t="str" cm="1">
        <f t="array" ref="P322">IF($O322="","",発電計画!$F$27*_xlfn.IFS($O322&gt;=相対合成効率!$I$14,相対合成効率!$L$14,$O322&gt;=相対合成効率!$I$15,相対合成効率!$L$15,$O322&gt;=相対合成効率!$I$16,相対合成効率!$L$16,TRUE,相対合成効率!$L$17))</f>
        <v/>
      </c>
      <c r="Q322" s="224" t="str">
        <f>IF($O322="","",IF($O322&lt;=発電計画!$F$28,0,9.8*$E322*$L322*$P322))</f>
        <v/>
      </c>
      <c r="R322" s="224" t="str">
        <f t="shared" si="27"/>
        <v/>
      </c>
      <c r="S322" s="207" t="str">
        <f>IF(D322="","",(D322*B322+SUM($D323:D$393))/(D322*365))</f>
        <v/>
      </c>
      <c r="T322" s="208"/>
    </row>
    <row r="323" spans="2:20">
      <c r="B323" s="80">
        <v>295</v>
      </c>
      <c r="C323" s="189" t="str">
        <f>流量データ!$R305</f>
        <v/>
      </c>
      <c r="D323" s="189" t="str">
        <f>IF(AND($C323="",発電計画!$F$33=""),"",MAX(0,$C323-発電計画!$F$33))</f>
        <v/>
      </c>
      <c r="E323" s="189" t="str">
        <f>IF($D323="","",IF(発電計画!$F$19&gt;$D323,$D323,発電計画!$F$19))</f>
        <v/>
      </c>
      <c r="F323" s="27" t="str">
        <f>IF(発電計画!$F$30="","",ROUND((発電計画!$F$30*((E323/発電計画!$F$19)^2)/1000),3))</f>
        <v/>
      </c>
      <c r="G323" s="28">
        <f t="shared" si="28"/>
        <v>0.05</v>
      </c>
      <c r="H323" s="27" t="str">
        <f>IF(発電計画!$F$31="","",ROUND((発電計画!$F$31*((E323/発電計画!$F$19)^2)/200),3))</f>
        <v/>
      </c>
      <c r="I323" s="27" t="str">
        <f>IF(発電計画!$F$32="","",ROUND((発電計画!$F$32*((E323/発電計画!$F$19)^2)/1000),3))</f>
        <v/>
      </c>
      <c r="J323" s="28">
        <f t="shared" si="29"/>
        <v>0.5</v>
      </c>
      <c r="K323" s="27">
        <f t="shared" si="26"/>
        <v>0.55000000000000004</v>
      </c>
      <c r="L323" s="27">
        <f>発電計画!$F$15-$K$29</f>
        <v>-0.55000000000000004</v>
      </c>
      <c r="M323" s="27" t="str">
        <f>IF(発電計画!$F$19="","",9.8*発電計画!$F$19*$L323)</f>
        <v/>
      </c>
      <c r="N323" s="27" t="str">
        <f>IF(発電計画!$F$20="","",9.8*発電計画!$F$20*$L323)</f>
        <v/>
      </c>
      <c r="O323" s="206" t="str">
        <f>IF(AND($E323="",発電計画!$F$19=""),"",$E323/発電計画!$F$19)</f>
        <v/>
      </c>
      <c r="P323" s="331" t="str" cm="1">
        <f t="array" ref="P323">IF($O323="","",発電計画!$F$27*_xlfn.IFS($O323&gt;=相対合成効率!$I$14,相対合成効率!$L$14,$O323&gt;=相対合成効率!$I$15,相対合成効率!$L$15,$O323&gt;=相対合成効率!$I$16,相対合成効率!$L$16,TRUE,相対合成効率!$L$17))</f>
        <v/>
      </c>
      <c r="Q323" s="224" t="str">
        <f>IF($O323="","",IF($O323&lt;=発電計画!$F$28,0,9.8*$E323*$L323*$P323))</f>
        <v/>
      </c>
      <c r="R323" s="224" t="str">
        <f t="shared" si="27"/>
        <v/>
      </c>
      <c r="S323" s="207" t="str">
        <f>IF(D323="","",(D323*B323+SUM($D324:D$393))/(D323*365))</f>
        <v/>
      </c>
      <c r="T323" s="208"/>
    </row>
    <row r="324" spans="2:20">
      <c r="B324" s="80">
        <v>296</v>
      </c>
      <c r="C324" s="189" t="str">
        <f>流量データ!$R306</f>
        <v/>
      </c>
      <c r="D324" s="189" t="str">
        <f>IF(AND($C324="",発電計画!$F$33=""),"",MAX(0,$C324-発電計画!$F$33))</f>
        <v/>
      </c>
      <c r="E324" s="189" t="str">
        <f>IF($D324="","",IF(発電計画!$F$19&gt;$D324,$D324,発電計画!$F$19))</f>
        <v/>
      </c>
      <c r="F324" s="27" t="str">
        <f>IF(発電計画!$F$30="","",ROUND((発電計画!$F$30*((E324/発電計画!$F$19)^2)/1000),3))</f>
        <v/>
      </c>
      <c r="G324" s="28">
        <f t="shared" si="28"/>
        <v>0.05</v>
      </c>
      <c r="H324" s="27" t="str">
        <f>IF(発電計画!$F$31="","",ROUND((発電計画!$F$31*((E324/発電計画!$F$19)^2)/200),3))</f>
        <v/>
      </c>
      <c r="I324" s="27" t="str">
        <f>IF(発電計画!$F$32="","",ROUND((発電計画!$F$32*((E324/発電計画!$F$19)^2)/1000),3))</f>
        <v/>
      </c>
      <c r="J324" s="28">
        <f t="shared" si="29"/>
        <v>0.5</v>
      </c>
      <c r="K324" s="27">
        <f t="shared" si="26"/>
        <v>0.55000000000000004</v>
      </c>
      <c r="L324" s="27">
        <f>発電計画!$F$15-$K$29</f>
        <v>-0.55000000000000004</v>
      </c>
      <c r="M324" s="27" t="str">
        <f>IF(発電計画!$F$19="","",9.8*発電計画!$F$19*$L324)</f>
        <v/>
      </c>
      <c r="N324" s="27" t="str">
        <f>IF(発電計画!$F$20="","",9.8*発電計画!$F$20*$L324)</f>
        <v/>
      </c>
      <c r="O324" s="206" t="str">
        <f>IF(AND($E324="",発電計画!$F$19=""),"",$E324/発電計画!$F$19)</f>
        <v/>
      </c>
      <c r="P324" s="331" t="str" cm="1">
        <f t="array" ref="P324">IF($O324="","",発電計画!$F$27*_xlfn.IFS($O324&gt;=相対合成効率!$I$14,相対合成効率!$L$14,$O324&gt;=相対合成効率!$I$15,相対合成効率!$L$15,$O324&gt;=相対合成効率!$I$16,相対合成効率!$L$16,TRUE,相対合成効率!$L$17))</f>
        <v/>
      </c>
      <c r="Q324" s="224" t="str">
        <f>IF($O324="","",IF($O324&lt;=発電計画!$F$28,0,9.8*$E324*$L324*$P324))</f>
        <v/>
      </c>
      <c r="R324" s="224" t="str">
        <f t="shared" si="27"/>
        <v/>
      </c>
      <c r="S324" s="207" t="str">
        <f>IF(D324="","",(D324*B324+SUM($D325:D$393))/(D324*365))</f>
        <v/>
      </c>
      <c r="T324" s="208"/>
    </row>
    <row r="325" spans="2:20">
      <c r="B325" s="80">
        <v>297</v>
      </c>
      <c r="C325" s="189" t="str">
        <f>流量データ!$R307</f>
        <v/>
      </c>
      <c r="D325" s="189" t="str">
        <f>IF(AND($C325="",発電計画!$F$33=""),"",MAX(0,$C325-発電計画!$F$33))</f>
        <v/>
      </c>
      <c r="E325" s="189" t="str">
        <f>IF($D325="","",IF(発電計画!$F$19&gt;$D325,$D325,発電計画!$F$19))</f>
        <v/>
      </c>
      <c r="F325" s="27" t="str">
        <f>IF(発電計画!$F$30="","",ROUND((発電計画!$F$30*((E325/発電計画!$F$19)^2)/1000),3))</f>
        <v/>
      </c>
      <c r="G325" s="28">
        <f t="shared" si="28"/>
        <v>0.05</v>
      </c>
      <c r="H325" s="27" t="str">
        <f>IF(発電計画!$F$31="","",ROUND((発電計画!$F$31*((E325/発電計画!$F$19)^2)/200),3))</f>
        <v/>
      </c>
      <c r="I325" s="27" t="str">
        <f>IF(発電計画!$F$32="","",ROUND((発電計画!$F$32*((E325/発電計画!$F$19)^2)/1000),3))</f>
        <v/>
      </c>
      <c r="J325" s="28">
        <f t="shared" si="29"/>
        <v>0.5</v>
      </c>
      <c r="K325" s="27">
        <f t="shared" si="26"/>
        <v>0.55000000000000004</v>
      </c>
      <c r="L325" s="27">
        <f>発電計画!$F$15-$K$29</f>
        <v>-0.55000000000000004</v>
      </c>
      <c r="M325" s="27" t="str">
        <f>IF(発電計画!$F$19="","",9.8*発電計画!$F$19*$L325)</f>
        <v/>
      </c>
      <c r="N325" s="27" t="str">
        <f>IF(発電計画!$F$20="","",9.8*発電計画!$F$20*$L325)</f>
        <v/>
      </c>
      <c r="O325" s="206" t="str">
        <f>IF(AND($E325="",発電計画!$F$19=""),"",$E325/発電計画!$F$19)</f>
        <v/>
      </c>
      <c r="P325" s="331" t="str" cm="1">
        <f t="array" ref="P325">IF($O325="","",発電計画!$F$27*_xlfn.IFS($O325&gt;=相対合成効率!$I$14,相対合成効率!$L$14,$O325&gt;=相対合成効率!$I$15,相対合成効率!$L$15,$O325&gt;=相対合成効率!$I$16,相対合成効率!$L$16,TRUE,相対合成効率!$L$17))</f>
        <v/>
      </c>
      <c r="Q325" s="224" t="str">
        <f>IF($O325="","",IF($O325&lt;=発電計画!$F$28,0,9.8*$E325*$L325*$P325))</f>
        <v/>
      </c>
      <c r="R325" s="224" t="str">
        <f t="shared" si="27"/>
        <v/>
      </c>
      <c r="S325" s="207" t="str">
        <f>IF(D325="","",(D325*B325+SUM($D326:D$393))/(D325*365))</f>
        <v/>
      </c>
      <c r="T325" s="208"/>
    </row>
    <row r="326" spans="2:20">
      <c r="B326" s="80">
        <v>298</v>
      </c>
      <c r="C326" s="189" t="str">
        <f>流量データ!$R308</f>
        <v/>
      </c>
      <c r="D326" s="189" t="str">
        <f>IF(AND($C326="",発電計画!$F$33=""),"",MAX(0,$C326-発電計画!$F$33))</f>
        <v/>
      </c>
      <c r="E326" s="189" t="str">
        <f>IF($D326="","",IF(発電計画!$F$19&gt;$D326,$D326,発電計画!$F$19))</f>
        <v/>
      </c>
      <c r="F326" s="27" t="str">
        <f>IF(発電計画!$F$30="","",ROUND((発電計画!$F$30*((E326/発電計画!$F$19)^2)/1000),3))</f>
        <v/>
      </c>
      <c r="G326" s="28">
        <f t="shared" si="28"/>
        <v>0.05</v>
      </c>
      <c r="H326" s="27" t="str">
        <f>IF(発電計画!$F$31="","",ROUND((発電計画!$F$31*((E326/発電計画!$F$19)^2)/200),3))</f>
        <v/>
      </c>
      <c r="I326" s="27" t="str">
        <f>IF(発電計画!$F$32="","",ROUND((発電計画!$F$32*((E326/発電計画!$F$19)^2)/1000),3))</f>
        <v/>
      </c>
      <c r="J326" s="28">
        <f t="shared" si="29"/>
        <v>0.5</v>
      </c>
      <c r="K326" s="27">
        <f t="shared" si="26"/>
        <v>0.55000000000000004</v>
      </c>
      <c r="L326" s="27">
        <f>発電計画!$F$15-$K$29</f>
        <v>-0.55000000000000004</v>
      </c>
      <c r="M326" s="27" t="str">
        <f>IF(発電計画!$F$19="","",9.8*発電計画!$F$19*$L326)</f>
        <v/>
      </c>
      <c r="N326" s="27" t="str">
        <f>IF(発電計画!$F$20="","",9.8*発電計画!$F$20*$L326)</f>
        <v/>
      </c>
      <c r="O326" s="206" t="str">
        <f>IF(AND($E326="",発電計画!$F$19=""),"",$E326/発電計画!$F$19)</f>
        <v/>
      </c>
      <c r="P326" s="331" t="str" cm="1">
        <f t="array" ref="P326">IF($O326="","",発電計画!$F$27*_xlfn.IFS($O326&gt;=相対合成効率!$I$14,相対合成効率!$L$14,$O326&gt;=相対合成効率!$I$15,相対合成効率!$L$15,$O326&gt;=相対合成効率!$I$16,相対合成効率!$L$16,TRUE,相対合成効率!$L$17))</f>
        <v/>
      </c>
      <c r="Q326" s="224" t="str">
        <f>IF($O326="","",IF($O326&lt;=発電計画!$F$28,0,9.8*$E326*$L326*$P326))</f>
        <v/>
      </c>
      <c r="R326" s="224" t="str">
        <f t="shared" si="27"/>
        <v/>
      </c>
      <c r="S326" s="207" t="str">
        <f>IF(D326="","",(D326*B326+SUM($D327:D$393))/(D326*365))</f>
        <v/>
      </c>
      <c r="T326" s="208"/>
    </row>
    <row r="327" spans="2:20">
      <c r="B327" s="80">
        <v>299</v>
      </c>
      <c r="C327" s="189" t="str">
        <f>流量データ!$R309</f>
        <v/>
      </c>
      <c r="D327" s="189" t="str">
        <f>IF(AND($C327="",発電計画!$F$33=""),"",MAX(0,$C327-発電計画!$F$33))</f>
        <v/>
      </c>
      <c r="E327" s="189" t="str">
        <f>IF($D327="","",IF(発電計画!$F$19&gt;$D327,$D327,発電計画!$F$19))</f>
        <v/>
      </c>
      <c r="F327" s="27" t="str">
        <f>IF(発電計画!$F$30="","",ROUND((発電計画!$F$30*((E327/発電計画!$F$19)^2)/1000),3))</f>
        <v/>
      </c>
      <c r="G327" s="28">
        <f t="shared" si="28"/>
        <v>0.05</v>
      </c>
      <c r="H327" s="27" t="str">
        <f>IF(発電計画!$F$31="","",ROUND((発電計画!$F$31*((E327/発電計画!$F$19)^2)/200),3))</f>
        <v/>
      </c>
      <c r="I327" s="27" t="str">
        <f>IF(発電計画!$F$32="","",ROUND((発電計画!$F$32*((E327/発電計画!$F$19)^2)/1000),3))</f>
        <v/>
      </c>
      <c r="J327" s="28">
        <f t="shared" si="29"/>
        <v>0.5</v>
      </c>
      <c r="K327" s="27">
        <f t="shared" si="26"/>
        <v>0.55000000000000004</v>
      </c>
      <c r="L327" s="27">
        <f>発電計画!$F$15-$K$29</f>
        <v>-0.55000000000000004</v>
      </c>
      <c r="M327" s="27" t="str">
        <f>IF(発電計画!$F$19="","",9.8*発電計画!$F$19*$L327)</f>
        <v/>
      </c>
      <c r="N327" s="27" t="str">
        <f>IF(発電計画!$F$20="","",9.8*発電計画!$F$20*$L327)</f>
        <v/>
      </c>
      <c r="O327" s="206" t="str">
        <f>IF(AND($E327="",発電計画!$F$19=""),"",$E327/発電計画!$F$19)</f>
        <v/>
      </c>
      <c r="P327" s="331" t="str" cm="1">
        <f t="array" ref="P327">IF($O327="","",発電計画!$F$27*_xlfn.IFS($O327&gt;=相対合成効率!$I$14,相対合成効率!$L$14,$O327&gt;=相対合成効率!$I$15,相対合成効率!$L$15,$O327&gt;=相対合成効率!$I$16,相対合成効率!$L$16,TRUE,相対合成効率!$L$17))</f>
        <v/>
      </c>
      <c r="Q327" s="224" t="str">
        <f>IF($O327="","",IF($O327&lt;=発電計画!$F$28,0,9.8*$E327*$L327*$P327))</f>
        <v/>
      </c>
      <c r="R327" s="224" t="str">
        <f t="shared" si="27"/>
        <v/>
      </c>
      <c r="S327" s="207" t="str">
        <f>IF(D327="","",(D327*B327+SUM($D328:D$393))/(D327*365))</f>
        <v/>
      </c>
      <c r="T327" s="208"/>
    </row>
    <row r="328" spans="2:20">
      <c r="B328" s="80">
        <v>300</v>
      </c>
      <c r="C328" s="189" t="str">
        <f>流量データ!$R310</f>
        <v/>
      </c>
      <c r="D328" s="189" t="str">
        <f>IF(AND($C328="",発電計画!$F$33=""),"",MAX(0,$C328-発電計画!$F$33))</f>
        <v/>
      </c>
      <c r="E328" s="189" t="str">
        <f>IF($D328="","",IF(発電計画!$F$19&gt;$D328,$D328,発電計画!$F$19))</f>
        <v/>
      </c>
      <c r="F328" s="27" t="str">
        <f>IF(発電計画!$F$30="","",ROUND((発電計画!$F$30*((E328/発電計画!$F$19)^2)/1000),3))</f>
        <v/>
      </c>
      <c r="G328" s="28">
        <f t="shared" si="28"/>
        <v>0.05</v>
      </c>
      <c r="H328" s="27" t="str">
        <f>IF(発電計画!$F$31="","",ROUND((発電計画!$F$31*((E328/発電計画!$F$19)^2)/200),3))</f>
        <v/>
      </c>
      <c r="I328" s="27" t="str">
        <f>IF(発電計画!$F$32="","",ROUND((発電計画!$F$32*((E328/発電計画!$F$19)^2)/1000),3))</f>
        <v/>
      </c>
      <c r="J328" s="28">
        <f t="shared" si="29"/>
        <v>0.5</v>
      </c>
      <c r="K328" s="27">
        <f t="shared" si="26"/>
        <v>0.55000000000000004</v>
      </c>
      <c r="L328" s="27">
        <f>発電計画!$F$15-$K$29</f>
        <v>-0.55000000000000004</v>
      </c>
      <c r="M328" s="27" t="str">
        <f>IF(発電計画!$F$19="","",9.8*発電計画!$F$19*$L328)</f>
        <v/>
      </c>
      <c r="N328" s="27" t="str">
        <f>IF(発電計画!$F$20="","",9.8*発電計画!$F$20*$L328)</f>
        <v/>
      </c>
      <c r="O328" s="206" t="str">
        <f>IF(AND($E328="",発電計画!$F$19=""),"",$E328/発電計画!$F$19)</f>
        <v/>
      </c>
      <c r="P328" s="331" t="str" cm="1">
        <f t="array" ref="P328">IF($O328="","",発電計画!$F$27*_xlfn.IFS($O328&gt;=相対合成効率!$I$14,相対合成効率!$L$14,$O328&gt;=相対合成効率!$I$15,相対合成効率!$L$15,$O328&gt;=相対合成効率!$I$16,相対合成効率!$L$16,TRUE,相対合成効率!$L$17))</f>
        <v/>
      </c>
      <c r="Q328" s="224" t="str">
        <f>IF($O328="","",IF($O328&lt;=発電計画!$F$28,0,9.8*$E328*$L328*$P328))</f>
        <v/>
      </c>
      <c r="R328" s="224" t="str">
        <f t="shared" si="27"/>
        <v/>
      </c>
      <c r="S328" s="207" t="str">
        <f>IF(D328="","",(D328*B328+SUM($D329:D$393))/(D328*365))</f>
        <v/>
      </c>
      <c r="T328" s="208"/>
    </row>
    <row r="329" spans="2:20">
      <c r="B329" s="80">
        <v>301</v>
      </c>
      <c r="C329" s="189" t="str">
        <f>流量データ!$R311</f>
        <v/>
      </c>
      <c r="D329" s="189" t="str">
        <f>IF(AND($C329="",発電計画!$F$33=""),"",MAX(0,$C329-発電計画!$F$33))</f>
        <v/>
      </c>
      <c r="E329" s="189" t="str">
        <f>IF($D329="","",IF(発電計画!$F$19&gt;$D329,$D329,発電計画!$F$19))</f>
        <v/>
      </c>
      <c r="F329" s="27" t="str">
        <f>IF(発電計画!$F$30="","",ROUND((発電計画!$F$30*((E329/発電計画!$F$19)^2)/1000),3))</f>
        <v/>
      </c>
      <c r="G329" s="28">
        <f t="shared" si="28"/>
        <v>0.05</v>
      </c>
      <c r="H329" s="27" t="str">
        <f>IF(発電計画!$F$31="","",ROUND((発電計画!$F$31*((E329/発電計画!$F$19)^2)/200),3))</f>
        <v/>
      </c>
      <c r="I329" s="27" t="str">
        <f>IF(発電計画!$F$32="","",ROUND((発電計画!$F$32*((E329/発電計画!$F$19)^2)/1000),3))</f>
        <v/>
      </c>
      <c r="J329" s="28">
        <f t="shared" si="29"/>
        <v>0.5</v>
      </c>
      <c r="K329" s="27">
        <f t="shared" si="26"/>
        <v>0.55000000000000004</v>
      </c>
      <c r="L329" s="27">
        <f>発電計画!$F$15-$K$29</f>
        <v>-0.55000000000000004</v>
      </c>
      <c r="M329" s="27" t="str">
        <f>IF(発電計画!$F$19="","",9.8*発電計画!$F$19*$L329)</f>
        <v/>
      </c>
      <c r="N329" s="27" t="str">
        <f>IF(発電計画!$F$20="","",9.8*発電計画!$F$20*$L329)</f>
        <v/>
      </c>
      <c r="O329" s="206" t="str">
        <f>IF(AND($E329="",発電計画!$F$19=""),"",$E329/発電計画!$F$19)</f>
        <v/>
      </c>
      <c r="P329" s="331" t="str" cm="1">
        <f t="array" ref="P329">IF($O329="","",発電計画!$F$27*_xlfn.IFS($O329&gt;=相対合成効率!$I$14,相対合成効率!$L$14,$O329&gt;=相対合成効率!$I$15,相対合成効率!$L$15,$O329&gt;=相対合成効率!$I$16,相対合成効率!$L$16,TRUE,相対合成効率!$L$17))</f>
        <v/>
      </c>
      <c r="Q329" s="224" t="str">
        <f>IF($O329="","",IF($O329&lt;=発電計画!$F$28,0,9.8*$E329*$L329*$P329))</f>
        <v/>
      </c>
      <c r="R329" s="224" t="str">
        <f t="shared" si="27"/>
        <v/>
      </c>
      <c r="S329" s="207" t="str">
        <f>IF(D329="","",(D329*B329+SUM($D330:D$393))/(D329*365))</f>
        <v/>
      </c>
      <c r="T329" s="208"/>
    </row>
    <row r="330" spans="2:20">
      <c r="B330" s="80">
        <v>302</v>
      </c>
      <c r="C330" s="189" t="str">
        <f>流量データ!$R312</f>
        <v/>
      </c>
      <c r="D330" s="189" t="str">
        <f>IF(AND($C330="",発電計画!$F$33=""),"",MAX(0,$C330-発電計画!$F$33))</f>
        <v/>
      </c>
      <c r="E330" s="189" t="str">
        <f>IF($D330="","",IF(発電計画!$F$19&gt;$D330,$D330,発電計画!$F$19))</f>
        <v/>
      </c>
      <c r="F330" s="27" t="str">
        <f>IF(発電計画!$F$30="","",ROUND((発電計画!$F$30*((E330/発電計画!$F$19)^2)/1000),3))</f>
        <v/>
      </c>
      <c r="G330" s="28">
        <f t="shared" si="28"/>
        <v>0.05</v>
      </c>
      <c r="H330" s="27" t="str">
        <f>IF(発電計画!$F$31="","",ROUND((発電計画!$F$31*((E330/発電計画!$F$19)^2)/200),3))</f>
        <v/>
      </c>
      <c r="I330" s="27" t="str">
        <f>IF(発電計画!$F$32="","",ROUND((発電計画!$F$32*((E330/発電計画!$F$19)^2)/1000),3))</f>
        <v/>
      </c>
      <c r="J330" s="28">
        <f t="shared" si="29"/>
        <v>0.5</v>
      </c>
      <c r="K330" s="27">
        <f t="shared" si="26"/>
        <v>0.55000000000000004</v>
      </c>
      <c r="L330" s="27">
        <f>発電計画!$F$15-$K$29</f>
        <v>-0.55000000000000004</v>
      </c>
      <c r="M330" s="27" t="str">
        <f>IF(発電計画!$F$19="","",9.8*発電計画!$F$19*$L330)</f>
        <v/>
      </c>
      <c r="N330" s="27" t="str">
        <f>IF(発電計画!$F$20="","",9.8*発電計画!$F$20*$L330)</f>
        <v/>
      </c>
      <c r="O330" s="206" t="str">
        <f>IF(AND($E330="",発電計画!$F$19=""),"",$E330/発電計画!$F$19)</f>
        <v/>
      </c>
      <c r="P330" s="331" t="str" cm="1">
        <f t="array" ref="P330">IF($O330="","",発電計画!$F$27*_xlfn.IFS($O330&gt;=相対合成効率!$I$14,相対合成効率!$L$14,$O330&gt;=相対合成効率!$I$15,相対合成効率!$L$15,$O330&gt;=相対合成効率!$I$16,相対合成効率!$L$16,TRUE,相対合成効率!$L$17))</f>
        <v/>
      </c>
      <c r="Q330" s="224" t="str">
        <f>IF($O330="","",IF($O330&lt;=発電計画!$F$28,0,9.8*$E330*$L330*$P330))</f>
        <v/>
      </c>
      <c r="R330" s="224" t="str">
        <f t="shared" si="27"/>
        <v/>
      </c>
      <c r="S330" s="207" t="str">
        <f>IF(D330="","",(D330*B330+SUM($D331:D$393))/(D330*365))</f>
        <v/>
      </c>
      <c r="T330" s="208"/>
    </row>
    <row r="331" spans="2:20">
      <c r="B331" s="80">
        <v>303</v>
      </c>
      <c r="C331" s="189" t="str">
        <f>流量データ!$R313</f>
        <v/>
      </c>
      <c r="D331" s="189" t="str">
        <f>IF(AND($C331="",発電計画!$F$33=""),"",MAX(0,$C331-発電計画!$F$33))</f>
        <v/>
      </c>
      <c r="E331" s="189" t="str">
        <f>IF($D331="","",IF(発電計画!$F$19&gt;$D331,$D331,発電計画!$F$19))</f>
        <v/>
      </c>
      <c r="F331" s="27" t="str">
        <f>IF(発電計画!$F$30="","",ROUND((発電計画!$F$30*((E331/発電計画!$F$19)^2)/1000),3))</f>
        <v/>
      </c>
      <c r="G331" s="28">
        <f t="shared" si="28"/>
        <v>0.05</v>
      </c>
      <c r="H331" s="27" t="str">
        <f>IF(発電計画!$F$31="","",ROUND((発電計画!$F$31*((E331/発電計画!$F$19)^2)/200),3))</f>
        <v/>
      </c>
      <c r="I331" s="27" t="str">
        <f>IF(発電計画!$F$32="","",ROUND((発電計画!$F$32*((E331/発電計画!$F$19)^2)/1000),3))</f>
        <v/>
      </c>
      <c r="J331" s="28">
        <f t="shared" si="29"/>
        <v>0.5</v>
      </c>
      <c r="K331" s="27">
        <f t="shared" si="26"/>
        <v>0.55000000000000004</v>
      </c>
      <c r="L331" s="27">
        <f>発電計画!$F$15-$K$29</f>
        <v>-0.55000000000000004</v>
      </c>
      <c r="M331" s="27" t="str">
        <f>IF(発電計画!$F$19="","",9.8*発電計画!$F$19*$L331)</f>
        <v/>
      </c>
      <c r="N331" s="27" t="str">
        <f>IF(発電計画!$F$20="","",9.8*発電計画!$F$20*$L331)</f>
        <v/>
      </c>
      <c r="O331" s="206" t="str">
        <f>IF(AND($E331="",発電計画!$F$19=""),"",$E331/発電計画!$F$19)</f>
        <v/>
      </c>
      <c r="P331" s="331" t="str" cm="1">
        <f t="array" ref="P331">IF($O331="","",発電計画!$F$27*_xlfn.IFS($O331&gt;=相対合成効率!$I$14,相対合成効率!$L$14,$O331&gt;=相対合成効率!$I$15,相対合成効率!$L$15,$O331&gt;=相対合成効率!$I$16,相対合成効率!$L$16,TRUE,相対合成効率!$L$17))</f>
        <v/>
      </c>
      <c r="Q331" s="224" t="str">
        <f>IF($O331="","",IF($O331&lt;=発電計画!$F$28,0,9.8*$E331*$L331*$P331))</f>
        <v/>
      </c>
      <c r="R331" s="224" t="str">
        <f t="shared" si="27"/>
        <v/>
      </c>
      <c r="S331" s="207" t="str">
        <f>IF(D331="","",(D331*B331+SUM($D332:D$393))/(D331*365))</f>
        <v/>
      </c>
      <c r="T331" s="208"/>
    </row>
    <row r="332" spans="2:20">
      <c r="B332" s="80">
        <v>304</v>
      </c>
      <c r="C332" s="189" t="str">
        <f>流量データ!$R314</f>
        <v/>
      </c>
      <c r="D332" s="189" t="str">
        <f>IF(AND($C332="",発電計画!$F$33=""),"",MAX(0,$C332-発電計画!$F$33))</f>
        <v/>
      </c>
      <c r="E332" s="189" t="str">
        <f>IF($D332="","",IF(発電計画!$F$19&gt;$D332,$D332,発電計画!$F$19))</f>
        <v/>
      </c>
      <c r="F332" s="27" t="str">
        <f>IF(発電計画!$F$30="","",ROUND((発電計画!$F$30*((E332/発電計画!$F$19)^2)/1000),3))</f>
        <v/>
      </c>
      <c r="G332" s="28">
        <f t="shared" si="28"/>
        <v>0.05</v>
      </c>
      <c r="H332" s="27" t="str">
        <f>IF(発電計画!$F$31="","",ROUND((発電計画!$F$31*((E332/発電計画!$F$19)^2)/200),3))</f>
        <v/>
      </c>
      <c r="I332" s="27" t="str">
        <f>IF(発電計画!$F$32="","",ROUND((発電計画!$F$32*((E332/発電計画!$F$19)^2)/1000),3))</f>
        <v/>
      </c>
      <c r="J332" s="28">
        <f t="shared" si="29"/>
        <v>0.5</v>
      </c>
      <c r="K332" s="27">
        <f t="shared" si="26"/>
        <v>0.55000000000000004</v>
      </c>
      <c r="L332" s="27">
        <f>発電計画!$F$15-$K$29</f>
        <v>-0.55000000000000004</v>
      </c>
      <c r="M332" s="27" t="str">
        <f>IF(発電計画!$F$19="","",9.8*発電計画!$F$19*$L332)</f>
        <v/>
      </c>
      <c r="N332" s="27" t="str">
        <f>IF(発電計画!$F$20="","",9.8*発電計画!$F$20*$L332)</f>
        <v/>
      </c>
      <c r="O332" s="206" t="str">
        <f>IF(AND($E332="",発電計画!$F$19=""),"",$E332/発電計画!$F$19)</f>
        <v/>
      </c>
      <c r="P332" s="331" t="str" cm="1">
        <f t="array" ref="P332">IF($O332="","",発電計画!$F$27*_xlfn.IFS($O332&gt;=相対合成効率!$I$14,相対合成効率!$L$14,$O332&gt;=相対合成効率!$I$15,相対合成効率!$L$15,$O332&gt;=相対合成効率!$I$16,相対合成効率!$L$16,TRUE,相対合成効率!$L$17))</f>
        <v/>
      </c>
      <c r="Q332" s="224" t="str">
        <f>IF($O332="","",IF($O332&lt;=発電計画!$F$28,0,9.8*$E332*$L332*$P332))</f>
        <v/>
      </c>
      <c r="R332" s="224" t="str">
        <f t="shared" si="27"/>
        <v/>
      </c>
      <c r="S332" s="207" t="str">
        <f>IF(D332="","",(D332*B332+SUM($D333:D$393))/(D332*365))</f>
        <v/>
      </c>
      <c r="T332" s="208"/>
    </row>
    <row r="333" spans="2:20">
      <c r="B333" s="80">
        <v>305</v>
      </c>
      <c r="C333" s="189" t="str">
        <f>流量データ!$R315</f>
        <v/>
      </c>
      <c r="D333" s="189" t="str">
        <f>IF(AND($C333="",発電計画!$F$33=""),"",MAX(0,$C333-発電計画!$F$33))</f>
        <v/>
      </c>
      <c r="E333" s="189" t="str">
        <f>IF($D333="","",IF(発電計画!$F$19&gt;$D333,$D333,発電計画!$F$19))</f>
        <v/>
      </c>
      <c r="F333" s="27" t="str">
        <f>IF(発電計画!$F$30="","",ROUND((発電計画!$F$30*((E333/発電計画!$F$19)^2)/1000),3))</f>
        <v/>
      </c>
      <c r="G333" s="28">
        <f t="shared" si="28"/>
        <v>0.05</v>
      </c>
      <c r="H333" s="27" t="str">
        <f>IF(発電計画!$F$31="","",ROUND((発電計画!$F$31*((E333/発電計画!$F$19)^2)/200),3))</f>
        <v/>
      </c>
      <c r="I333" s="27" t="str">
        <f>IF(発電計画!$F$32="","",ROUND((発電計画!$F$32*((E333/発電計画!$F$19)^2)/1000),3))</f>
        <v/>
      </c>
      <c r="J333" s="28">
        <f t="shared" si="29"/>
        <v>0.5</v>
      </c>
      <c r="K333" s="27">
        <f t="shared" si="26"/>
        <v>0.55000000000000004</v>
      </c>
      <c r="L333" s="27">
        <f>発電計画!$F$15-$K$29</f>
        <v>-0.55000000000000004</v>
      </c>
      <c r="M333" s="27" t="str">
        <f>IF(発電計画!$F$19="","",9.8*発電計画!$F$19*$L333)</f>
        <v/>
      </c>
      <c r="N333" s="27" t="str">
        <f>IF(発電計画!$F$20="","",9.8*発電計画!$F$20*$L333)</f>
        <v/>
      </c>
      <c r="O333" s="206" t="str">
        <f>IF(AND($E333="",発電計画!$F$19=""),"",$E333/発電計画!$F$19)</f>
        <v/>
      </c>
      <c r="P333" s="331" t="str" cm="1">
        <f t="array" ref="P333">IF($O333="","",発電計画!$F$27*_xlfn.IFS($O333&gt;=相対合成効率!$I$14,相対合成効率!$L$14,$O333&gt;=相対合成効率!$I$15,相対合成効率!$L$15,$O333&gt;=相対合成効率!$I$16,相対合成効率!$L$16,TRUE,相対合成効率!$L$17))</f>
        <v/>
      </c>
      <c r="Q333" s="224" t="str">
        <f>IF($O333="","",IF($O333&lt;=発電計画!$F$28,0,9.8*$E333*$L333*$P333))</f>
        <v/>
      </c>
      <c r="R333" s="224" t="str">
        <f t="shared" si="27"/>
        <v/>
      </c>
      <c r="S333" s="207" t="str">
        <f>IF(D333="","",(D333*B333+SUM($D334:D$393))/(D333*365))</f>
        <v/>
      </c>
      <c r="T333" s="208"/>
    </row>
    <row r="334" spans="2:20">
      <c r="B334" s="80">
        <v>306</v>
      </c>
      <c r="C334" s="189" t="str">
        <f>流量データ!$R316</f>
        <v/>
      </c>
      <c r="D334" s="189" t="str">
        <f>IF(AND($C334="",発電計画!$F$33=""),"",MAX(0,$C334-発電計画!$F$33))</f>
        <v/>
      </c>
      <c r="E334" s="189" t="str">
        <f>IF($D334="","",IF(発電計画!$F$19&gt;$D334,$D334,発電計画!$F$19))</f>
        <v/>
      </c>
      <c r="F334" s="27" t="str">
        <f>IF(発電計画!$F$30="","",ROUND((発電計画!$F$30*((E334/発電計画!$F$19)^2)/1000),3))</f>
        <v/>
      </c>
      <c r="G334" s="28">
        <f t="shared" si="28"/>
        <v>0.05</v>
      </c>
      <c r="H334" s="27" t="str">
        <f>IF(発電計画!$F$31="","",ROUND((発電計画!$F$31*((E334/発電計画!$F$19)^2)/200),3))</f>
        <v/>
      </c>
      <c r="I334" s="27" t="str">
        <f>IF(発電計画!$F$32="","",ROUND((発電計画!$F$32*((E334/発電計画!$F$19)^2)/1000),3))</f>
        <v/>
      </c>
      <c r="J334" s="28">
        <f t="shared" si="29"/>
        <v>0.5</v>
      </c>
      <c r="K334" s="27">
        <f t="shared" si="26"/>
        <v>0.55000000000000004</v>
      </c>
      <c r="L334" s="27">
        <f>発電計画!$F$15-$K$29</f>
        <v>-0.55000000000000004</v>
      </c>
      <c r="M334" s="27" t="str">
        <f>IF(発電計画!$F$19="","",9.8*発電計画!$F$19*$L334)</f>
        <v/>
      </c>
      <c r="N334" s="27" t="str">
        <f>IF(発電計画!$F$20="","",9.8*発電計画!$F$20*$L334)</f>
        <v/>
      </c>
      <c r="O334" s="206" t="str">
        <f>IF(AND($E334="",発電計画!$F$19=""),"",$E334/発電計画!$F$19)</f>
        <v/>
      </c>
      <c r="P334" s="331" t="str" cm="1">
        <f t="array" ref="P334">IF($O334="","",発電計画!$F$27*_xlfn.IFS($O334&gt;=相対合成効率!$I$14,相対合成効率!$L$14,$O334&gt;=相対合成効率!$I$15,相対合成効率!$L$15,$O334&gt;=相対合成効率!$I$16,相対合成効率!$L$16,TRUE,相対合成効率!$L$17))</f>
        <v/>
      </c>
      <c r="Q334" s="224" t="str">
        <f>IF($O334="","",IF($O334&lt;=発電計画!$F$28,0,9.8*$E334*$L334*$P334))</f>
        <v/>
      </c>
      <c r="R334" s="224" t="str">
        <f t="shared" si="27"/>
        <v/>
      </c>
      <c r="S334" s="207" t="str">
        <f>IF(D334="","",(D334*B334+SUM($D335:D$393))/(D334*365))</f>
        <v/>
      </c>
      <c r="T334" s="208"/>
    </row>
    <row r="335" spans="2:20">
      <c r="B335" s="80">
        <v>307</v>
      </c>
      <c r="C335" s="189" t="str">
        <f>流量データ!$R317</f>
        <v/>
      </c>
      <c r="D335" s="189" t="str">
        <f>IF(AND($C335="",発電計画!$F$33=""),"",MAX(0,$C335-発電計画!$F$33))</f>
        <v/>
      </c>
      <c r="E335" s="189" t="str">
        <f>IF($D335="","",IF(発電計画!$F$19&gt;$D335,$D335,発電計画!$F$19))</f>
        <v/>
      </c>
      <c r="F335" s="27" t="str">
        <f>IF(発電計画!$F$30="","",ROUND((発電計画!$F$30*((E335/発電計画!$F$19)^2)/1000),3))</f>
        <v/>
      </c>
      <c r="G335" s="28">
        <f t="shared" si="28"/>
        <v>0.05</v>
      </c>
      <c r="H335" s="27" t="str">
        <f>IF(発電計画!$F$31="","",ROUND((発電計画!$F$31*((E335/発電計画!$F$19)^2)/200),3))</f>
        <v/>
      </c>
      <c r="I335" s="27" t="str">
        <f>IF(発電計画!$F$32="","",ROUND((発電計画!$F$32*((E335/発電計画!$F$19)^2)/1000),3))</f>
        <v/>
      </c>
      <c r="J335" s="28">
        <f t="shared" si="29"/>
        <v>0.5</v>
      </c>
      <c r="K335" s="27">
        <f t="shared" si="26"/>
        <v>0.55000000000000004</v>
      </c>
      <c r="L335" s="27">
        <f>発電計画!$F$15-$K$29</f>
        <v>-0.55000000000000004</v>
      </c>
      <c r="M335" s="27" t="str">
        <f>IF(発電計画!$F$19="","",9.8*発電計画!$F$19*$L335)</f>
        <v/>
      </c>
      <c r="N335" s="27" t="str">
        <f>IF(発電計画!$F$20="","",9.8*発電計画!$F$20*$L335)</f>
        <v/>
      </c>
      <c r="O335" s="206" t="str">
        <f>IF(AND($E335="",発電計画!$F$19=""),"",$E335/発電計画!$F$19)</f>
        <v/>
      </c>
      <c r="P335" s="331" t="str" cm="1">
        <f t="array" ref="P335">IF($O335="","",発電計画!$F$27*_xlfn.IFS($O335&gt;=相対合成効率!$I$14,相対合成効率!$L$14,$O335&gt;=相対合成効率!$I$15,相対合成効率!$L$15,$O335&gt;=相対合成効率!$I$16,相対合成効率!$L$16,TRUE,相対合成効率!$L$17))</f>
        <v/>
      </c>
      <c r="Q335" s="224" t="str">
        <f>IF($O335="","",IF($O335&lt;=発電計画!$F$28,0,9.8*$E335*$L335*$P335))</f>
        <v/>
      </c>
      <c r="R335" s="224" t="str">
        <f t="shared" si="27"/>
        <v/>
      </c>
      <c r="S335" s="207" t="str">
        <f>IF(D335="","",(D335*B335+SUM($D336:D$393))/(D335*365))</f>
        <v/>
      </c>
      <c r="T335" s="208"/>
    </row>
    <row r="336" spans="2:20">
      <c r="B336" s="80">
        <v>308</v>
      </c>
      <c r="C336" s="189" t="str">
        <f>流量データ!$R318</f>
        <v/>
      </c>
      <c r="D336" s="189" t="str">
        <f>IF(AND($C336="",発電計画!$F$33=""),"",MAX(0,$C336-発電計画!$F$33))</f>
        <v/>
      </c>
      <c r="E336" s="189" t="str">
        <f>IF($D336="","",IF(発電計画!$F$19&gt;$D336,$D336,発電計画!$F$19))</f>
        <v/>
      </c>
      <c r="F336" s="27" t="str">
        <f>IF(発電計画!$F$30="","",ROUND((発電計画!$F$30*((E336/発電計画!$F$19)^2)/1000),3))</f>
        <v/>
      </c>
      <c r="G336" s="28">
        <f t="shared" si="28"/>
        <v>0.05</v>
      </c>
      <c r="H336" s="27" t="str">
        <f>IF(発電計画!$F$31="","",ROUND((発電計画!$F$31*((E336/発電計画!$F$19)^2)/200),3))</f>
        <v/>
      </c>
      <c r="I336" s="27" t="str">
        <f>IF(発電計画!$F$32="","",ROUND((発電計画!$F$32*((E336/発電計画!$F$19)^2)/1000),3))</f>
        <v/>
      </c>
      <c r="J336" s="28">
        <f t="shared" si="29"/>
        <v>0.5</v>
      </c>
      <c r="K336" s="27">
        <f t="shared" si="26"/>
        <v>0.55000000000000004</v>
      </c>
      <c r="L336" s="27">
        <f>発電計画!$F$15-$K$29</f>
        <v>-0.55000000000000004</v>
      </c>
      <c r="M336" s="27" t="str">
        <f>IF(発電計画!$F$19="","",9.8*発電計画!$F$19*$L336)</f>
        <v/>
      </c>
      <c r="N336" s="27" t="str">
        <f>IF(発電計画!$F$20="","",9.8*発電計画!$F$20*$L336)</f>
        <v/>
      </c>
      <c r="O336" s="206" t="str">
        <f>IF(AND($E336="",発電計画!$F$19=""),"",$E336/発電計画!$F$19)</f>
        <v/>
      </c>
      <c r="P336" s="331" t="str" cm="1">
        <f t="array" ref="P336">IF($O336="","",発電計画!$F$27*_xlfn.IFS($O336&gt;=相対合成効率!$I$14,相対合成効率!$L$14,$O336&gt;=相対合成効率!$I$15,相対合成効率!$L$15,$O336&gt;=相対合成効率!$I$16,相対合成効率!$L$16,TRUE,相対合成効率!$L$17))</f>
        <v/>
      </c>
      <c r="Q336" s="224" t="str">
        <f>IF($O336="","",IF($O336&lt;=発電計画!$F$28,0,9.8*$E336*$L336*$P336))</f>
        <v/>
      </c>
      <c r="R336" s="224" t="str">
        <f t="shared" si="27"/>
        <v/>
      </c>
      <c r="S336" s="207" t="str">
        <f>IF(D336="","",(D336*B336+SUM($D337:D$393))/(D336*365))</f>
        <v/>
      </c>
      <c r="T336" s="208"/>
    </row>
    <row r="337" spans="2:20">
      <c r="B337" s="80">
        <v>309</v>
      </c>
      <c r="C337" s="189" t="str">
        <f>流量データ!$R319</f>
        <v/>
      </c>
      <c r="D337" s="189" t="str">
        <f>IF(AND($C337="",発電計画!$F$33=""),"",MAX(0,$C337-発電計画!$F$33))</f>
        <v/>
      </c>
      <c r="E337" s="189" t="str">
        <f>IF($D337="","",IF(発電計画!$F$19&gt;$D337,$D337,発電計画!$F$19))</f>
        <v/>
      </c>
      <c r="F337" s="27" t="str">
        <f>IF(発電計画!$F$30="","",ROUND((発電計画!$F$30*((E337/発電計画!$F$19)^2)/1000),3))</f>
        <v/>
      </c>
      <c r="G337" s="28">
        <f t="shared" si="28"/>
        <v>0.05</v>
      </c>
      <c r="H337" s="27" t="str">
        <f>IF(発電計画!$F$31="","",ROUND((発電計画!$F$31*((E337/発電計画!$F$19)^2)/200),3))</f>
        <v/>
      </c>
      <c r="I337" s="27" t="str">
        <f>IF(発電計画!$F$32="","",ROUND((発電計画!$F$32*((E337/発電計画!$F$19)^2)/1000),3))</f>
        <v/>
      </c>
      <c r="J337" s="28">
        <f t="shared" si="29"/>
        <v>0.5</v>
      </c>
      <c r="K337" s="27">
        <f t="shared" si="26"/>
        <v>0.55000000000000004</v>
      </c>
      <c r="L337" s="27">
        <f>発電計画!$F$15-$K$29</f>
        <v>-0.55000000000000004</v>
      </c>
      <c r="M337" s="27" t="str">
        <f>IF(発電計画!$F$19="","",9.8*発電計画!$F$19*$L337)</f>
        <v/>
      </c>
      <c r="N337" s="27" t="str">
        <f>IF(発電計画!$F$20="","",9.8*発電計画!$F$20*$L337)</f>
        <v/>
      </c>
      <c r="O337" s="206" t="str">
        <f>IF(AND($E337="",発電計画!$F$19=""),"",$E337/発電計画!$F$19)</f>
        <v/>
      </c>
      <c r="P337" s="331" t="str" cm="1">
        <f t="array" ref="P337">IF($O337="","",発電計画!$F$27*_xlfn.IFS($O337&gt;=相対合成効率!$I$14,相対合成効率!$L$14,$O337&gt;=相対合成効率!$I$15,相対合成効率!$L$15,$O337&gt;=相対合成効率!$I$16,相対合成効率!$L$16,TRUE,相対合成効率!$L$17))</f>
        <v/>
      </c>
      <c r="Q337" s="224" t="str">
        <f>IF($O337="","",IF($O337&lt;=発電計画!$F$28,0,9.8*$E337*$L337*$P337))</f>
        <v/>
      </c>
      <c r="R337" s="224" t="str">
        <f t="shared" si="27"/>
        <v/>
      </c>
      <c r="S337" s="207" t="str">
        <f>IF(D337="","",(D337*B337+SUM($D338:D$393))/(D337*365))</f>
        <v/>
      </c>
      <c r="T337" s="208"/>
    </row>
    <row r="338" spans="2:20">
      <c r="B338" s="80">
        <v>310</v>
      </c>
      <c r="C338" s="189" t="str">
        <f>流量データ!$R320</f>
        <v/>
      </c>
      <c r="D338" s="189" t="str">
        <f>IF(AND($C338="",発電計画!$F$33=""),"",MAX(0,$C338-発電計画!$F$33))</f>
        <v/>
      </c>
      <c r="E338" s="189" t="str">
        <f>IF($D338="","",IF(発電計画!$F$19&gt;$D338,$D338,発電計画!$F$19))</f>
        <v/>
      </c>
      <c r="F338" s="27" t="str">
        <f>IF(発電計画!$F$30="","",ROUND((発電計画!$F$30*((E338/発電計画!$F$19)^2)/1000),3))</f>
        <v/>
      </c>
      <c r="G338" s="28">
        <f t="shared" si="28"/>
        <v>0.05</v>
      </c>
      <c r="H338" s="27" t="str">
        <f>IF(発電計画!$F$31="","",ROUND((発電計画!$F$31*((E338/発電計画!$F$19)^2)/200),3))</f>
        <v/>
      </c>
      <c r="I338" s="27" t="str">
        <f>IF(発電計画!$F$32="","",ROUND((発電計画!$F$32*((E338/発電計画!$F$19)^2)/1000),3))</f>
        <v/>
      </c>
      <c r="J338" s="28">
        <f t="shared" si="29"/>
        <v>0.5</v>
      </c>
      <c r="K338" s="27">
        <f t="shared" si="26"/>
        <v>0.55000000000000004</v>
      </c>
      <c r="L338" s="27">
        <f>発電計画!$F$15-$K$29</f>
        <v>-0.55000000000000004</v>
      </c>
      <c r="M338" s="27" t="str">
        <f>IF(発電計画!$F$19="","",9.8*発電計画!$F$19*$L338)</f>
        <v/>
      </c>
      <c r="N338" s="27" t="str">
        <f>IF(発電計画!$F$20="","",9.8*発電計画!$F$20*$L338)</f>
        <v/>
      </c>
      <c r="O338" s="206" t="str">
        <f>IF(AND($E338="",発電計画!$F$19=""),"",$E338/発電計画!$F$19)</f>
        <v/>
      </c>
      <c r="P338" s="331" t="str" cm="1">
        <f t="array" ref="P338">IF($O338="","",発電計画!$F$27*_xlfn.IFS($O338&gt;=相対合成効率!$I$14,相対合成効率!$L$14,$O338&gt;=相対合成効率!$I$15,相対合成効率!$L$15,$O338&gt;=相対合成効率!$I$16,相対合成効率!$L$16,TRUE,相対合成効率!$L$17))</f>
        <v/>
      </c>
      <c r="Q338" s="224" t="str">
        <f>IF($O338="","",IF($O338&lt;=発電計画!$F$28,0,9.8*$E338*$L338*$P338))</f>
        <v/>
      </c>
      <c r="R338" s="224" t="str">
        <f t="shared" si="27"/>
        <v/>
      </c>
      <c r="S338" s="207" t="str">
        <f>IF(D338="","",(D338*B338+SUM($D339:D$393))/(D338*365))</f>
        <v/>
      </c>
      <c r="T338" s="208"/>
    </row>
    <row r="339" spans="2:20">
      <c r="B339" s="80">
        <v>311</v>
      </c>
      <c r="C339" s="189" t="str">
        <f>流量データ!$R321</f>
        <v/>
      </c>
      <c r="D339" s="189" t="str">
        <f>IF(AND($C339="",発電計画!$F$33=""),"",MAX(0,$C339-発電計画!$F$33))</f>
        <v/>
      </c>
      <c r="E339" s="189" t="str">
        <f>IF($D339="","",IF(発電計画!$F$19&gt;$D339,$D339,発電計画!$F$19))</f>
        <v/>
      </c>
      <c r="F339" s="27" t="str">
        <f>IF(発電計画!$F$30="","",ROUND((発電計画!$F$30*((E339/発電計画!$F$19)^2)/1000),3))</f>
        <v/>
      </c>
      <c r="G339" s="28">
        <f t="shared" si="28"/>
        <v>0.05</v>
      </c>
      <c r="H339" s="27" t="str">
        <f>IF(発電計画!$F$31="","",ROUND((発電計画!$F$31*((E339/発電計画!$F$19)^2)/200),3))</f>
        <v/>
      </c>
      <c r="I339" s="27" t="str">
        <f>IF(発電計画!$F$32="","",ROUND((発電計画!$F$32*((E339/発電計画!$F$19)^2)/1000),3))</f>
        <v/>
      </c>
      <c r="J339" s="28">
        <f t="shared" si="29"/>
        <v>0.5</v>
      </c>
      <c r="K339" s="27">
        <f t="shared" si="26"/>
        <v>0.55000000000000004</v>
      </c>
      <c r="L339" s="27">
        <f>発電計画!$F$15-$K$29</f>
        <v>-0.55000000000000004</v>
      </c>
      <c r="M339" s="27" t="str">
        <f>IF(発電計画!$F$19="","",9.8*発電計画!$F$19*$L339)</f>
        <v/>
      </c>
      <c r="N339" s="27" t="str">
        <f>IF(発電計画!$F$20="","",9.8*発電計画!$F$20*$L339)</f>
        <v/>
      </c>
      <c r="O339" s="206" t="str">
        <f>IF(AND($E339="",発電計画!$F$19=""),"",$E339/発電計画!$F$19)</f>
        <v/>
      </c>
      <c r="P339" s="331" t="str" cm="1">
        <f t="array" ref="P339">IF($O339="","",発電計画!$F$27*_xlfn.IFS($O339&gt;=相対合成効率!$I$14,相対合成効率!$L$14,$O339&gt;=相対合成効率!$I$15,相対合成効率!$L$15,$O339&gt;=相対合成効率!$I$16,相対合成効率!$L$16,TRUE,相対合成効率!$L$17))</f>
        <v/>
      </c>
      <c r="Q339" s="224" t="str">
        <f>IF($O339="","",IF($O339&lt;=発電計画!$F$28,0,9.8*$E339*$L339*$P339))</f>
        <v/>
      </c>
      <c r="R339" s="224" t="str">
        <f t="shared" si="27"/>
        <v/>
      </c>
      <c r="S339" s="207" t="str">
        <f>IF(D339="","",(D339*B339+SUM($D340:D$393))/(D339*365))</f>
        <v/>
      </c>
      <c r="T339" s="208"/>
    </row>
    <row r="340" spans="2:20">
      <c r="B340" s="80">
        <v>312</v>
      </c>
      <c r="C340" s="189" t="str">
        <f>流量データ!$R322</f>
        <v/>
      </c>
      <c r="D340" s="189" t="str">
        <f>IF(AND($C340="",発電計画!$F$33=""),"",MAX(0,$C340-発電計画!$F$33))</f>
        <v/>
      </c>
      <c r="E340" s="189" t="str">
        <f>IF($D340="","",IF(発電計画!$F$19&gt;$D340,$D340,発電計画!$F$19))</f>
        <v/>
      </c>
      <c r="F340" s="27" t="str">
        <f>IF(発電計画!$F$30="","",ROUND((発電計画!$F$30*((E340/発電計画!$F$19)^2)/1000),3))</f>
        <v/>
      </c>
      <c r="G340" s="28">
        <f t="shared" si="28"/>
        <v>0.05</v>
      </c>
      <c r="H340" s="27" t="str">
        <f>IF(発電計画!$F$31="","",ROUND((発電計画!$F$31*((E340/発電計画!$F$19)^2)/200),3))</f>
        <v/>
      </c>
      <c r="I340" s="27" t="str">
        <f>IF(発電計画!$F$32="","",ROUND((発電計画!$F$32*((E340/発電計画!$F$19)^2)/1000),3))</f>
        <v/>
      </c>
      <c r="J340" s="28">
        <f t="shared" si="29"/>
        <v>0.5</v>
      </c>
      <c r="K340" s="27">
        <f t="shared" si="26"/>
        <v>0.55000000000000004</v>
      </c>
      <c r="L340" s="27">
        <f>発電計画!$F$15-$K$29</f>
        <v>-0.55000000000000004</v>
      </c>
      <c r="M340" s="27" t="str">
        <f>IF(発電計画!$F$19="","",9.8*発電計画!$F$19*$L340)</f>
        <v/>
      </c>
      <c r="N340" s="27" t="str">
        <f>IF(発電計画!$F$20="","",9.8*発電計画!$F$20*$L340)</f>
        <v/>
      </c>
      <c r="O340" s="206" t="str">
        <f>IF(AND($E340="",発電計画!$F$19=""),"",$E340/発電計画!$F$19)</f>
        <v/>
      </c>
      <c r="P340" s="331" t="str" cm="1">
        <f t="array" ref="P340">IF($O340="","",発電計画!$F$27*_xlfn.IFS($O340&gt;=相対合成効率!$I$14,相対合成効率!$L$14,$O340&gt;=相対合成効率!$I$15,相対合成効率!$L$15,$O340&gt;=相対合成効率!$I$16,相対合成効率!$L$16,TRUE,相対合成効率!$L$17))</f>
        <v/>
      </c>
      <c r="Q340" s="224" t="str">
        <f>IF($O340="","",IF($O340&lt;=発電計画!$F$28,0,9.8*$E340*$L340*$P340))</f>
        <v/>
      </c>
      <c r="R340" s="224" t="str">
        <f t="shared" si="27"/>
        <v/>
      </c>
      <c r="S340" s="207" t="str">
        <f>IF(D340="","",(D340*B340+SUM($D341:D$393))/(D340*365))</f>
        <v/>
      </c>
      <c r="T340" s="208"/>
    </row>
    <row r="341" spans="2:20">
      <c r="B341" s="80">
        <v>313</v>
      </c>
      <c r="C341" s="189" t="str">
        <f>流量データ!$R323</f>
        <v/>
      </c>
      <c r="D341" s="189" t="str">
        <f>IF(AND($C341="",発電計画!$F$33=""),"",MAX(0,$C341-発電計画!$F$33))</f>
        <v/>
      </c>
      <c r="E341" s="189" t="str">
        <f>IF($D341="","",IF(発電計画!$F$19&gt;$D341,$D341,発電計画!$F$19))</f>
        <v/>
      </c>
      <c r="F341" s="27" t="str">
        <f>IF(発電計画!$F$30="","",ROUND((発電計画!$F$30*((E341/発電計画!$F$19)^2)/1000),3))</f>
        <v/>
      </c>
      <c r="G341" s="28">
        <f t="shared" si="28"/>
        <v>0.05</v>
      </c>
      <c r="H341" s="27" t="str">
        <f>IF(発電計画!$F$31="","",ROUND((発電計画!$F$31*((E341/発電計画!$F$19)^2)/200),3))</f>
        <v/>
      </c>
      <c r="I341" s="27" t="str">
        <f>IF(発電計画!$F$32="","",ROUND((発電計画!$F$32*((E341/発電計画!$F$19)^2)/1000),3))</f>
        <v/>
      </c>
      <c r="J341" s="28">
        <f t="shared" si="29"/>
        <v>0.5</v>
      </c>
      <c r="K341" s="27">
        <f t="shared" si="26"/>
        <v>0.55000000000000004</v>
      </c>
      <c r="L341" s="27">
        <f>発電計画!$F$15-$K$29</f>
        <v>-0.55000000000000004</v>
      </c>
      <c r="M341" s="27" t="str">
        <f>IF(発電計画!$F$19="","",9.8*発電計画!$F$19*$L341)</f>
        <v/>
      </c>
      <c r="N341" s="27" t="str">
        <f>IF(発電計画!$F$20="","",9.8*発電計画!$F$20*$L341)</f>
        <v/>
      </c>
      <c r="O341" s="206" t="str">
        <f>IF(AND($E341="",発電計画!$F$19=""),"",$E341/発電計画!$F$19)</f>
        <v/>
      </c>
      <c r="P341" s="331" t="str" cm="1">
        <f t="array" ref="P341">IF($O341="","",発電計画!$F$27*_xlfn.IFS($O341&gt;=相対合成効率!$I$14,相対合成効率!$L$14,$O341&gt;=相対合成効率!$I$15,相対合成効率!$L$15,$O341&gt;=相対合成効率!$I$16,相対合成効率!$L$16,TRUE,相対合成効率!$L$17))</f>
        <v/>
      </c>
      <c r="Q341" s="224" t="str">
        <f>IF($O341="","",IF($O341&lt;=発電計画!$F$28,0,9.8*$E341*$L341*$P341))</f>
        <v/>
      </c>
      <c r="R341" s="224" t="str">
        <f t="shared" si="27"/>
        <v/>
      </c>
      <c r="S341" s="207" t="str">
        <f>IF(D341="","",(D341*B341+SUM($D342:D$393))/(D341*365))</f>
        <v/>
      </c>
      <c r="T341" s="208"/>
    </row>
    <row r="342" spans="2:20">
      <c r="B342" s="80">
        <v>314</v>
      </c>
      <c r="C342" s="189" t="str">
        <f>流量データ!$R324</f>
        <v/>
      </c>
      <c r="D342" s="189" t="str">
        <f>IF(AND($C342="",発電計画!$F$33=""),"",MAX(0,$C342-発電計画!$F$33))</f>
        <v/>
      </c>
      <c r="E342" s="189" t="str">
        <f>IF($D342="","",IF(発電計画!$F$19&gt;$D342,$D342,発電計画!$F$19))</f>
        <v/>
      </c>
      <c r="F342" s="27" t="str">
        <f>IF(発電計画!$F$30="","",ROUND((発電計画!$F$30*((E342/発電計画!$F$19)^2)/1000),3))</f>
        <v/>
      </c>
      <c r="G342" s="28">
        <f t="shared" si="28"/>
        <v>0.05</v>
      </c>
      <c r="H342" s="27" t="str">
        <f>IF(発電計画!$F$31="","",ROUND((発電計画!$F$31*((E342/発電計画!$F$19)^2)/200),3))</f>
        <v/>
      </c>
      <c r="I342" s="27" t="str">
        <f>IF(発電計画!$F$32="","",ROUND((発電計画!$F$32*((E342/発電計画!$F$19)^2)/1000),3))</f>
        <v/>
      </c>
      <c r="J342" s="28">
        <f t="shared" si="29"/>
        <v>0.5</v>
      </c>
      <c r="K342" s="27">
        <f t="shared" si="26"/>
        <v>0.55000000000000004</v>
      </c>
      <c r="L342" s="27">
        <f>発電計画!$F$15-$K$29</f>
        <v>-0.55000000000000004</v>
      </c>
      <c r="M342" s="27" t="str">
        <f>IF(発電計画!$F$19="","",9.8*発電計画!$F$19*$L342)</f>
        <v/>
      </c>
      <c r="N342" s="27" t="str">
        <f>IF(発電計画!$F$20="","",9.8*発電計画!$F$20*$L342)</f>
        <v/>
      </c>
      <c r="O342" s="206" t="str">
        <f>IF(AND($E342="",発電計画!$F$19=""),"",$E342/発電計画!$F$19)</f>
        <v/>
      </c>
      <c r="P342" s="331" t="str" cm="1">
        <f t="array" ref="P342">IF($O342="","",発電計画!$F$27*_xlfn.IFS($O342&gt;=相対合成効率!$I$14,相対合成効率!$L$14,$O342&gt;=相対合成効率!$I$15,相対合成効率!$L$15,$O342&gt;=相対合成効率!$I$16,相対合成効率!$L$16,TRUE,相対合成効率!$L$17))</f>
        <v/>
      </c>
      <c r="Q342" s="224" t="str">
        <f>IF($O342="","",IF($O342&lt;=発電計画!$F$28,0,9.8*$E342*$L342*$P342))</f>
        <v/>
      </c>
      <c r="R342" s="224" t="str">
        <f t="shared" si="27"/>
        <v/>
      </c>
      <c r="S342" s="207" t="str">
        <f>IF(D342="","",(D342*B342+SUM($D343:D$393))/(D342*365))</f>
        <v/>
      </c>
      <c r="T342" s="208"/>
    </row>
    <row r="343" spans="2:20">
      <c r="B343" s="80">
        <v>315</v>
      </c>
      <c r="C343" s="189" t="str">
        <f>流量データ!$R325</f>
        <v/>
      </c>
      <c r="D343" s="189" t="str">
        <f>IF(AND($C343="",発電計画!$F$33=""),"",MAX(0,$C343-発電計画!$F$33))</f>
        <v/>
      </c>
      <c r="E343" s="189" t="str">
        <f>IF($D343="","",IF(発電計画!$F$19&gt;$D343,$D343,発電計画!$F$19))</f>
        <v/>
      </c>
      <c r="F343" s="27" t="str">
        <f>IF(発電計画!$F$30="","",ROUND((発電計画!$F$30*((E343/発電計画!$F$19)^2)/1000),3))</f>
        <v/>
      </c>
      <c r="G343" s="28">
        <f t="shared" si="28"/>
        <v>0.05</v>
      </c>
      <c r="H343" s="27" t="str">
        <f>IF(発電計画!$F$31="","",ROUND((発電計画!$F$31*((E343/発電計画!$F$19)^2)/200),3))</f>
        <v/>
      </c>
      <c r="I343" s="27" t="str">
        <f>IF(発電計画!$F$32="","",ROUND((発電計画!$F$32*((E343/発電計画!$F$19)^2)/1000),3))</f>
        <v/>
      </c>
      <c r="J343" s="28">
        <f t="shared" si="29"/>
        <v>0.5</v>
      </c>
      <c r="K343" s="27">
        <f t="shared" si="26"/>
        <v>0.55000000000000004</v>
      </c>
      <c r="L343" s="27">
        <f>発電計画!$F$15-$K$29</f>
        <v>-0.55000000000000004</v>
      </c>
      <c r="M343" s="27" t="str">
        <f>IF(発電計画!$F$19="","",9.8*発電計画!$F$19*$L343)</f>
        <v/>
      </c>
      <c r="N343" s="27" t="str">
        <f>IF(発電計画!$F$20="","",9.8*発電計画!$F$20*$L343)</f>
        <v/>
      </c>
      <c r="O343" s="206" t="str">
        <f>IF(AND($E343="",発電計画!$F$19=""),"",$E343/発電計画!$F$19)</f>
        <v/>
      </c>
      <c r="P343" s="331" t="str" cm="1">
        <f t="array" ref="P343">IF($O343="","",発電計画!$F$27*_xlfn.IFS($O343&gt;=相対合成効率!$I$14,相対合成効率!$L$14,$O343&gt;=相対合成効率!$I$15,相対合成効率!$L$15,$O343&gt;=相対合成効率!$I$16,相対合成効率!$L$16,TRUE,相対合成効率!$L$17))</f>
        <v/>
      </c>
      <c r="Q343" s="224" t="str">
        <f>IF($O343="","",IF($O343&lt;=発電計画!$F$28,0,9.8*$E343*$L343*$P343))</f>
        <v/>
      </c>
      <c r="R343" s="224" t="str">
        <f t="shared" si="27"/>
        <v/>
      </c>
      <c r="S343" s="207" t="str">
        <f>IF(D343="","",(D343*B343+SUM($D344:D$393))/(D343*365))</f>
        <v/>
      </c>
      <c r="T343" s="208"/>
    </row>
    <row r="344" spans="2:20">
      <c r="B344" s="80">
        <v>316</v>
      </c>
      <c r="C344" s="189" t="str">
        <f>流量データ!$R326</f>
        <v/>
      </c>
      <c r="D344" s="189" t="str">
        <f>IF(AND($C344="",発電計画!$F$33=""),"",MAX(0,$C344-発電計画!$F$33))</f>
        <v/>
      </c>
      <c r="E344" s="189" t="str">
        <f>IF($D344="","",IF(発電計画!$F$19&gt;$D344,$D344,発電計画!$F$19))</f>
        <v/>
      </c>
      <c r="F344" s="27" t="str">
        <f>IF(発電計画!$F$30="","",ROUND((発電計画!$F$30*((E344/発電計画!$F$19)^2)/1000),3))</f>
        <v/>
      </c>
      <c r="G344" s="28">
        <f t="shared" si="28"/>
        <v>0.05</v>
      </c>
      <c r="H344" s="27" t="str">
        <f>IF(発電計画!$F$31="","",ROUND((発電計画!$F$31*((E344/発電計画!$F$19)^2)/200),3))</f>
        <v/>
      </c>
      <c r="I344" s="27" t="str">
        <f>IF(発電計画!$F$32="","",ROUND((発電計画!$F$32*((E344/発電計画!$F$19)^2)/1000),3))</f>
        <v/>
      </c>
      <c r="J344" s="28">
        <f t="shared" si="29"/>
        <v>0.5</v>
      </c>
      <c r="K344" s="27">
        <f t="shared" si="26"/>
        <v>0.55000000000000004</v>
      </c>
      <c r="L344" s="27">
        <f>発電計画!$F$15-$K$29</f>
        <v>-0.55000000000000004</v>
      </c>
      <c r="M344" s="27" t="str">
        <f>IF(発電計画!$F$19="","",9.8*発電計画!$F$19*$L344)</f>
        <v/>
      </c>
      <c r="N344" s="27" t="str">
        <f>IF(発電計画!$F$20="","",9.8*発電計画!$F$20*$L344)</f>
        <v/>
      </c>
      <c r="O344" s="206" t="str">
        <f>IF(AND($E344="",発電計画!$F$19=""),"",$E344/発電計画!$F$19)</f>
        <v/>
      </c>
      <c r="P344" s="331" t="str" cm="1">
        <f t="array" ref="P344">IF($O344="","",発電計画!$F$27*_xlfn.IFS($O344&gt;=相対合成効率!$I$14,相対合成効率!$L$14,$O344&gt;=相対合成効率!$I$15,相対合成効率!$L$15,$O344&gt;=相対合成効率!$I$16,相対合成効率!$L$16,TRUE,相対合成効率!$L$17))</f>
        <v/>
      </c>
      <c r="Q344" s="224" t="str">
        <f>IF($O344="","",IF($O344&lt;=発電計画!$F$28,0,9.8*$E344*$L344*$P344))</f>
        <v/>
      </c>
      <c r="R344" s="224" t="str">
        <f t="shared" si="27"/>
        <v/>
      </c>
      <c r="S344" s="207" t="str">
        <f>IF(D344="","",(D344*B344+SUM($D345:D$393))/(D344*365))</f>
        <v/>
      </c>
      <c r="T344" s="208"/>
    </row>
    <row r="345" spans="2:20">
      <c r="B345" s="80">
        <v>317</v>
      </c>
      <c r="C345" s="189" t="str">
        <f>流量データ!$R327</f>
        <v/>
      </c>
      <c r="D345" s="189" t="str">
        <f>IF(AND($C345="",発電計画!$F$33=""),"",MAX(0,$C345-発電計画!$F$33))</f>
        <v/>
      </c>
      <c r="E345" s="189" t="str">
        <f>IF($D345="","",IF(発電計画!$F$19&gt;$D345,$D345,発電計画!$F$19))</f>
        <v/>
      </c>
      <c r="F345" s="27" t="str">
        <f>IF(発電計画!$F$30="","",ROUND((発電計画!$F$30*((E345/発電計画!$F$19)^2)/1000),3))</f>
        <v/>
      </c>
      <c r="G345" s="28">
        <f t="shared" si="28"/>
        <v>0.05</v>
      </c>
      <c r="H345" s="27" t="str">
        <f>IF(発電計画!$F$31="","",ROUND((発電計画!$F$31*((E345/発電計画!$F$19)^2)/200),3))</f>
        <v/>
      </c>
      <c r="I345" s="27" t="str">
        <f>IF(発電計画!$F$32="","",ROUND((発電計画!$F$32*((E345/発電計画!$F$19)^2)/1000),3))</f>
        <v/>
      </c>
      <c r="J345" s="28">
        <f t="shared" si="29"/>
        <v>0.5</v>
      </c>
      <c r="K345" s="27">
        <f t="shared" si="26"/>
        <v>0.55000000000000004</v>
      </c>
      <c r="L345" s="27">
        <f>発電計画!$F$15-$K$29</f>
        <v>-0.55000000000000004</v>
      </c>
      <c r="M345" s="27" t="str">
        <f>IF(発電計画!$F$19="","",9.8*発電計画!$F$19*$L345)</f>
        <v/>
      </c>
      <c r="N345" s="27" t="str">
        <f>IF(発電計画!$F$20="","",9.8*発電計画!$F$20*$L345)</f>
        <v/>
      </c>
      <c r="O345" s="206" t="str">
        <f>IF(AND($E345="",発電計画!$F$19=""),"",$E345/発電計画!$F$19)</f>
        <v/>
      </c>
      <c r="P345" s="331" t="str" cm="1">
        <f t="array" ref="P345">IF($O345="","",発電計画!$F$27*_xlfn.IFS($O345&gt;=相対合成効率!$I$14,相対合成効率!$L$14,$O345&gt;=相対合成効率!$I$15,相対合成効率!$L$15,$O345&gt;=相対合成効率!$I$16,相対合成効率!$L$16,TRUE,相対合成効率!$L$17))</f>
        <v/>
      </c>
      <c r="Q345" s="224" t="str">
        <f>IF($O345="","",IF($O345&lt;=発電計画!$F$28,0,9.8*$E345*$L345*$P345))</f>
        <v/>
      </c>
      <c r="R345" s="224" t="str">
        <f t="shared" si="27"/>
        <v/>
      </c>
      <c r="S345" s="207" t="str">
        <f>IF(D345="","",(D345*B345+SUM($D346:D$393))/(D345*365))</f>
        <v/>
      </c>
      <c r="T345" s="208"/>
    </row>
    <row r="346" spans="2:20">
      <c r="B346" s="80">
        <v>318</v>
      </c>
      <c r="C346" s="189" t="str">
        <f>流量データ!$R328</f>
        <v/>
      </c>
      <c r="D346" s="189" t="str">
        <f>IF(AND($C346="",発電計画!$F$33=""),"",MAX(0,$C346-発電計画!$F$33))</f>
        <v/>
      </c>
      <c r="E346" s="189" t="str">
        <f>IF($D346="","",IF(発電計画!$F$19&gt;$D346,$D346,発電計画!$F$19))</f>
        <v/>
      </c>
      <c r="F346" s="27" t="str">
        <f>IF(発電計画!$F$30="","",ROUND((発電計画!$F$30*((E346/発電計画!$F$19)^2)/1000),3))</f>
        <v/>
      </c>
      <c r="G346" s="28">
        <f t="shared" si="28"/>
        <v>0.05</v>
      </c>
      <c r="H346" s="27" t="str">
        <f>IF(発電計画!$F$31="","",ROUND((発電計画!$F$31*((E346/発電計画!$F$19)^2)/200),3))</f>
        <v/>
      </c>
      <c r="I346" s="27" t="str">
        <f>IF(発電計画!$F$32="","",ROUND((発電計画!$F$32*((E346/発電計画!$F$19)^2)/1000),3))</f>
        <v/>
      </c>
      <c r="J346" s="28">
        <f t="shared" si="29"/>
        <v>0.5</v>
      </c>
      <c r="K346" s="27">
        <f t="shared" si="26"/>
        <v>0.55000000000000004</v>
      </c>
      <c r="L346" s="27">
        <f>発電計画!$F$15-$K$29</f>
        <v>-0.55000000000000004</v>
      </c>
      <c r="M346" s="27" t="str">
        <f>IF(発電計画!$F$19="","",9.8*発電計画!$F$19*$L346)</f>
        <v/>
      </c>
      <c r="N346" s="27" t="str">
        <f>IF(発電計画!$F$20="","",9.8*発電計画!$F$20*$L346)</f>
        <v/>
      </c>
      <c r="O346" s="206" t="str">
        <f>IF(AND($E346="",発電計画!$F$19=""),"",$E346/発電計画!$F$19)</f>
        <v/>
      </c>
      <c r="P346" s="331" t="str" cm="1">
        <f t="array" ref="P346">IF($O346="","",発電計画!$F$27*_xlfn.IFS($O346&gt;=相対合成効率!$I$14,相対合成効率!$L$14,$O346&gt;=相対合成効率!$I$15,相対合成効率!$L$15,$O346&gt;=相対合成効率!$I$16,相対合成効率!$L$16,TRUE,相対合成効率!$L$17))</f>
        <v/>
      </c>
      <c r="Q346" s="224" t="str">
        <f>IF($O346="","",IF($O346&lt;=発電計画!$F$28,0,9.8*$E346*$L346*$P346))</f>
        <v/>
      </c>
      <c r="R346" s="224" t="str">
        <f t="shared" si="27"/>
        <v/>
      </c>
      <c r="S346" s="207" t="str">
        <f>IF(D346="","",(D346*B346+SUM($D347:D$393))/(D346*365))</f>
        <v/>
      </c>
      <c r="T346" s="208"/>
    </row>
    <row r="347" spans="2:20">
      <c r="B347" s="80">
        <v>319</v>
      </c>
      <c r="C347" s="189" t="str">
        <f>流量データ!$R329</f>
        <v/>
      </c>
      <c r="D347" s="189" t="str">
        <f>IF(AND($C347="",発電計画!$F$33=""),"",MAX(0,$C347-発電計画!$F$33))</f>
        <v/>
      </c>
      <c r="E347" s="189" t="str">
        <f>IF($D347="","",IF(発電計画!$F$19&gt;$D347,$D347,発電計画!$F$19))</f>
        <v/>
      </c>
      <c r="F347" s="27" t="str">
        <f>IF(発電計画!$F$30="","",ROUND((発電計画!$F$30*((E347/発電計画!$F$19)^2)/1000),3))</f>
        <v/>
      </c>
      <c r="G347" s="28">
        <f t="shared" si="28"/>
        <v>0.05</v>
      </c>
      <c r="H347" s="27" t="str">
        <f>IF(発電計画!$F$31="","",ROUND((発電計画!$F$31*((E347/発電計画!$F$19)^2)/200),3))</f>
        <v/>
      </c>
      <c r="I347" s="27" t="str">
        <f>IF(発電計画!$F$32="","",ROUND((発電計画!$F$32*((E347/発電計画!$F$19)^2)/1000),3))</f>
        <v/>
      </c>
      <c r="J347" s="28">
        <f t="shared" si="29"/>
        <v>0.5</v>
      </c>
      <c r="K347" s="27">
        <f t="shared" si="26"/>
        <v>0.55000000000000004</v>
      </c>
      <c r="L347" s="27">
        <f>発電計画!$F$15-$K$29</f>
        <v>-0.55000000000000004</v>
      </c>
      <c r="M347" s="27" t="str">
        <f>IF(発電計画!$F$19="","",9.8*発電計画!$F$19*$L347)</f>
        <v/>
      </c>
      <c r="N347" s="27" t="str">
        <f>IF(発電計画!$F$20="","",9.8*発電計画!$F$20*$L347)</f>
        <v/>
      </c>
      <c r="O347" s="206" t="str">
        <f>IF(AND($E347="",発電計画!$F$19=""),"",$E347/発電計画!$F$19)</f>
        <v/>
      </c>
      <c r="P347" s="331" t="str" cm="1">
        <f t="array" ref="P347">IF($O347="","",発電計画!$F$27*_xlfn.IFS($O347&gt;=相対合成効率!$I$14,相対合成効率!$L$14,$O347&gt;=相対合成効率!$I$15,相対合成効率!$L$15,$O347&gt;=相対合成効率!$I$16,相対合成効率!$L$16,TRUE,相対合成効率!$L$17))</f>
        <v/>
      </c>
      <c r="Q347" s="224" t="str">
        <f>IF($O347="","",IF($O347&lt;=発電計画!$F$28,0,9.8*$E347*$L347*$P347))</f>
        <v/>
      </c>
      <c r="R347" s="224" t="str">
        <f t="shared" si="27"/>
        <v/>
      </c>
      <c r="S347" s="207" t="str">
        <f>IF(D347="","",(D347*B347+SUM($D348:D$393))/(D347*365))</f>
        <v/>
      </c>
      <c r="T347" s="208"/>
    </row>
    <row r="348" spans="2:20">
      <c r="B348" s="80">
        <v>320</v>
      </c>
      <c r="C348" s="189" t="str">
        <f>流量データ!$R330</f>
        <v/>
      </c>
      <c r="D348" s="189" t="str">
        <f>IF(AND($C348="",発電計画!$F$33=""),"",MAX(0,$C348-発電計画!$F$33))</f>
        <v/>
      </c>
      <c r="E348" s="189" t="str">
        <f>IF($D348="","",IF(発電計画!$F$19&gt;$D348,$D348,発電計画!$F$19))</f>
        <v/>
      </c>
      <c r="F348" s="27" t="str">
        <f>IF(発電計画!$F$30="","",ROUND((発電計画!$F$30*((E348/発電計画!$F$19)^2)/1000),3))</f>
        <v/>
      </c>
      <c r="G348" s="28">
        <f t="shared" si="28"/>
        <v>0.05</v>
      </c>
      <c r="H348" s="27" t="str">
        <f>IF(発電計画!$F$31="","",ROUND((発電計画!$F$31*((E348/発電計画!$F$19)^2)/200),3))</f>
        <v/>
      </c>
      <c r="I348" s="27" t="str">
        <f>IF(発電計画!$F$32="","",ROUND((発電計画!$F$32*((E348/発電計画!$F$19)^2)/1000),3))</f>
        <v/>
      </c>
      <c r="J348" s="28">
        <f t="shared" si="29"/>
        <v>0.5</v>
      </c>
      <c r="K348" s="27">
        <f t="shared" si="26"/>
        <v>0.55000000000000004</v>
      </c>
      <c r="L348" s="27">
        <f>発電計画!$F$15-$K$29</f>
        <v>-0.55000000000000004</v>
      </c>
      <c r="M348" s="27" t="str">
        <f>IF(発電計画!$F$19="","",9.8*発電計画!$F$19*$L348)</f>
        <v/>
      </c>
      <c r="N348" s="27" t="str">
        <f>IF(発電計画!$F$20="","",9.8*発電計画!$F$20*$L348)</f>
        <v/>
      </c>
      <c r="O348" s="206" t="str">
        <f>IF(AND($E348="",発電計画!$F$19=""),"",$E348/発電計画!$F$19)</f>
        <v/>
      </c>
      <c r="P348" s="331" t="str" cm="1">
        <f t="array" ref="P348">IF($O348="","",発電計画!$F$27*_xlfn.IFS($O348&gt;=相対合成効率!$I$14,相対合成効率!$L$14,$O348&gt;=相対合成効率!$I$15,相対合成効率!$L$15,$O348&gt;=相対合成効率!$I$16,相対合成効率!$L$16,TRUE,相対合成効率!$L$17))</f>
        <v/>
      </c>
      <c r="Q348" s="224" t="str">
        <f>IF($O348="","",IF($O348&lt;=発電計画!$F$28,0,9.8*$E348*$L348*$P348))</f>
        <v/>
      </c>
      <c r="R348" s="224" t="str">
        <f t="shared" si="27"/>
        <v/>
      </c>
      <c r="S348" s="207" t="str">
        <f>IF(D348="","",(D348*B348+SUM($D349:D$393))/(D348*365))</f>
        <v/>
      </c>
      <c r="T348" s="208"/>
    </row>
    <row r="349" spans="2:20">
      <c r="B349" s="80">
        <v>321</v>
      </c>
      <c r="C349" s="189" t="str">
        <f>流量データ!$R331</f>
        <v/>
      </c>
      <c r="D349" s="189" t="str">
        <f>IF(AND($C349="",発電計画!$F$33=""),"",MAX(0,$C349-発電計画!$F$33))</f>
        <v/>
      </c>
      <c r="E349" s="189" t="str">
        <f>IF($D349="","",IF(発電計画!$F$19&gt;$D349,$D349,発電計画!$F$19))</f>
        <v/>
      </c>
      <c r="F349" s="27" t="str">
        <f>IF(発電計画!$F$30="","",ROUND((発電計画!$F$30*((E349/発電計画!$F$19)^2)/1000),3))</f>
        <v/>
      </c>
      <c r="G349" s="28">
        <f t="shared" si="28"/>
        <v>0.05</v>
      </c>
      <c r="H349" s="27" t="str">
        <f>IF(発電計画!$F$31="","",ROUND((発電計画!$F$31*((E349/発電計画!$F$19)^2)/200),3))</f>
        <v/>
      </c>
      <c r="I349" s="27" t="str">
        <f>IF(発電計画!$F$32="","",ROUND((発電計画!$F$32*((E349/発電計画!$F$19)^2)/1000),3))</f>
        <v/>
      </c>
      <c r="J349" s="28">
        <f t="shared" si="29"/>
        <v>0.5</v>
      </c>
      <c r="K349" s="27">
        <f t="shared" ref="K349:K393" si="30">SUM($F349:$J349)</f>
        <v>0.55000000000000004</v>
      </c>
      <c r="L349" s="27">
        <f>発電計画!$F$15-$K$29</f>
        <v>-0.55000000000000004</v>
      </c>
      <c r="M349" s="27" t="str">
        <f>IF(発電計画!$F$19="","",9.8*発電計画!$F$19*$L349)</f>
        <v/>
      </c>
      <c r="N349" s="27" t="str">
        <f>IF(発電計画!$F$20="","",9.8*発電計画!$F$20*$L349)</f>
        <v/>
      </c>
      <c r="O349" s="206" t="str">
        <f>IF(AND($E349="",発電計画!$F$19=""),"",$E349/発電計画!$F$19)</f>
        <v/>
      </c>
      <c r="P349" s="331" t="str" cm="1">
        <f t="array" ref="P349">IF($O349="","",発電計画!$F$27*_xlfn.IFS($O349&gt;=相対合成効率!$I$14,相対合成効率!$L$14,$O349&gt;=相対合成効率!$I$15,相対合成効率!$L$15,$O349&gt;=相対合成効率!$I$16,相対合成効率!$L$16,TRUE,相対合成効率!$L$17))</f>
        <v/>
      </c>
      <c r="Q349" s="224" t="str">
        <f>IF($O349="","",IF($O349&lt;=発電計画!$F$28,0,9.8*$E349*$L349*$P349))</f>
        <v/>
      </c>
      <c r="R349" s="224" t="str">
        <f t="shared" ref="R349:R393" si="31">IF($Q349="","",$Q349*24)</f>
        <v/>
      </c>
      <c r="S349" s="207" t="str">
        <f>IF(D349="","",(D349*B349+SUM($D350:D$393))/(D349*365))</f>
        <v/>
      </c>
      <c r="T349" s="208"/>
    </row>
    <row r="350" spans="2:20">
      <c r="B350" s="80">
        <v>322</v>
      </c>
      <c r="C350" s="189" t="str">
        <f>流量データ!$R332</f>
        <v/>
      </c>
      <c r="D350" s="189" t="str">
        <f>IF(AND($C350="",発電計画!$F$33=""),"",MAX(0,$C350-発電計画!$F$33))</f>
        <v/>
      </c>
      <c r="E350" s="189" t="str">
        <f>IF($D350="","",IF(発電計画!$F$19&gt;$D350,$D350,発電計画!$F$19))</f>
        <v/>
      </c>
      <c r="F350" s="27" t="str">
        <f>IF(発電計画!$F$30="","",ROUND((発電計画!$F$30*((E350/発電計画!$F$19)^2)/1000),3))</f>
        <v/>
      </c>
      <c r="G350" s="28">
        <f t="shared" ref="G350:G393" si="32">G349</f>
        <v>0.05</v>
      </c>
      <c r="H350" s="27" t="str">
        <f>IF(発電計画!$F$31="","",ROUND((発電計画!$F$31*((E350/発電計画!$F$19)^2)/200),3))</f>
        <v/>
      </c>
      <c r="I350" s="27" t="str">
        <f>IF(発電計画!$F$32="","",ROUND((発電計画!$F$32*((E350/発電計画!$F$19)^2)/1000),3))</f>
        <v/>
      </c>
      <c r="J350" s="28">
        <f t="shared" ref="J350:J393" si="33">J349</f>
        <v>0.5</v>
      </c>
      <c r="K350" s="27">
        <f t="shared" si="30"/>
        <v>0.55000000000000004</v>
      </c>
      <c r="L350" s="27">
        <f>発電計画!$F$15-$K$29</f>
        <v>-0.55000000000000004</v>
      </c>
      <c r="M350" s="27" t="str">
        <f>IF(発電計画!$F$19="","",9.8*発電計画!$F$19*$L350)</f>
        <v/>
      </c>
      <c r="N350" s="27" t="str">
        <f>IF(発電計画!$F$20="","",9.8*発電計画!$F$20*$L350)</f>
        <v/>
      </c>
      <c r="O350" s="206" t="str">
        <f>IF(AND($E350="",発電計画!$F$19=""),"",$E350/発電計画!$F$19)</f>
        <v/>
      </c>
      <c r="P350" s="331" t="str" cm="1">
        <f t="array" ref="P350">IF($O350="","",発電計画!$F$27*_xlfn.IFS($O350&gt;=相対合成効率!$I$14,相対合成効率!$L$14,$O350&gt;=相対合成効率!$I$15,相対合成効率!$L$15,$O350&gt;=相対合成効率!$I$16,相対合成効率!$L$16,TRUE,相対合成効率!$L$17))</f>
        <v/>
      </c>
      <c r="Q350" s="224" t="str">
        <f>IF($O350="","",IF($O350&lt;=発電計画!$F$28,0,9.8*$E350*$L350*$P350))</f>
        <v/>
      </c>
      <c r="R350" s="224" t="str">
        <f t="shared" si="31"/>
        <v/>
      </c>
      <c r="S350" s="207" t="str">
        <f>IF(D350="","",(D350*B350+SUM($D351:D$393))/(D350*365))</f>
        <v/>
      </c>
      <c r="T350" s="208"/>
    </row>
    <row r="351" spans="2:20">
      <c r="B351" s="80">
        <v>323</v>
      </c>
      <c r="C351" s="189" t="str">
        <f>流量データ!$R333</f>
        <v/>
      </c>
      <c r="D351" s="189" t="str">
        <f>IF(AND($C351="",発電計画!$F$33=""),"",MAX(0,$C351-発電計画!$F$33))</f>
        <v/>
      </c>
      <c r="E351" s="189" t="str">
        <f>IF($D351="","",IF(発電計画!$F$19&gt;$D351,$D351,発電計画!$F$19))</f>
        <v/>
      </c>
      <c r="F351" s="27" t="str">
        <f>IF(発電計画!$F$30="","",ROUND((発電計画!$F$30*((E351/発電計画!$F$19)^2)/1000),3))</f>
        <v/>
      </c>
      <c r="G351" s="28">
        <f t="shared" si="32"/>
        <v>0.05</v>
      </c>
      <c r="H351" s="27" t="str">
        <f>IF(発電計画!$F$31="","",ROUND((発電計画!$F$31*((E351/発電計画!$F$19)^2)/200),3))</f>
        <v/>
      </c>
      <c r="I351" s="27" t="str">
        <f>IF(発電計画!$F$32="","",ROUND((発電計画!$F$32*((E351/発電計画!$F$19)^2)/1000),3))</f>
        <v/>
      </c>
      <c r="J351" s="28">
        <f t="shared" si="33"/>
        <v>0.5</v>
      </c>
      <c r="K351" s="27">
        <f t="shared" si="30"/>
        <v>0.55000000000000004</v>
      </c>
      <c r="L351" s="27">
        <f>発電計画!$F$15-$K$29</f>
        <v>-0.55000000000000004</v>
      </c>
      <c r="M351" s="27" t="str">
        <f>IF(発電計画!$F$19="","",9.8*発電計画!$F$19*$L351)</f>
        <v/>
      </c>
      <c r="N351" s="27" t="str">
        <f>IF(発電計画!$F$20="","",9.8*発電計画!$F$20*$L351)</f>
        <v/>
      </c>
      <c r="O351" s="206" t="str">
        <f>IF(AND($E351="",発電計画!$F$19=""),"",$E351/発電計画!$F$19)</f>
        <v/>
      </c>
      <c r="P351" s="331" t="str" cm="1">
        <f t="array" ref="P351">IF($O351="","",発電計画!$F$27*_xlfn.IFS($O351&gt;=相対合成効率!$I$14,相対合成効率!$L$14,$O351&gt;=相対合成効率!$I$15,相対合成効率!$L$15,$O351&gt;=相対合成効率!$I$16,相対合成効率!$L$16,TRUE,相対合成効率!$L$17))</f>
        <v/>
      </c>
      <c r="Q351" s="224" t="str">
        <f>IF($O351="","",IF($O351&lt;=発電計画!$F$28,0,9.8*$E351*$L351*$P351))</f>
        <v/>
      </c>
      <c r="R351" s="224" t="str">
        <f t="shared" si="31"/>
        <v/>
      </c>
      <c r="S351" s="207" t="str">
        <f>IF(D351="","",(D351*B351+SUM($D352:D$393))/(D351*365))</f>
        <v/>
      </c>
      <c r="T351" s="208"/>
    </row>
    <row r="352" spans="2:20">
      <c r="B352" s="80">
        <v>324</v>
      </c>
      <c r="C352" s="189" t="str">
        <f>流量データ!$R334</f>
        <v/>
      </c>
      <c r="D352" s="189" t="str">
        <f>IF(AND($C352="",発電計画!$F$33=""),"",MAX(0,$C352-発電計画!$F$33))</f>
        <v/>
      </c>
      <c r="E352" s="189" t="str">
        <f>IF($D352="","",IF(発電計画!$F$19&gt;$D352,$D352,発電計画!$F$19))</f>
        <v/>
      </c>
      <c r="F352" s="27" t="str">
        <f>IF(発電計画!$F$30="","",ROUND((発電計画!$F$30*((E352/発電計画!$F$19)^2)/1000),3))</f>
        <v/>
      </c>
      <c r="G352" s="28">
        <f t="shared" si="32"/>
        <v>0.05</v>
      </c>
      <c r="H352" s="27" t="str">
        <f>IF(発電計画!$F$31="","",ROUND((発電計画!$F$31*((E352/発電計画!$F$19)^2)/200),3))</f>
        <v/>
      </c>
      <c r="I352" s="27" t="str">
        <f>IF(発電計画!$F$32="","",ROUND((発電計画!$F$32*((E352/発電計画!$F$19)^2)/1000),3))</f>
        <v/>
      </c>
      <c r="J352" s="28">
        <f t="shared" si="33"/>
        <v>0.5</v>
      </c>
      <c r="K352" s="27">
        <f t="shared" si="30"/>
        <v>0.55000000000000004</v>
      </c>
      <c r="L352" s="27">
        <f>発電計画!$F$15-$K$29</f>
        <v>-0.55000000000000004</v>
      </c>
      <c r="M352" s="27" t="str">
        <f>IF(発電計画!$F$19="","",9.8*発電計画!$F$19*$L352)</f>
        <v/>
      </c>
      <c r="N352" s="27" t="str">
        <f>IF(発電計画!$F$20="","",9.8*発電計画!$F$20*$L352)</f>
        <v/>
      </c>
      <c r="O352" s="206" t="str">
        <f>IF(AND($E352="",発電計画!$F$19=""),"",$E352/発電計画!$F$19)</f>
        <v/>
      </c>
      <c r="P352" s="331" t="str" cm="1">
        <f t="array" ref="P352">IF($O352="","",発電計画!$F$27*_xlfn.IFS($O352&gt;=相対合成効率!$I$14,相対合成効率!$L$14,$O352&gt;=相対合成効率!$I$15,相対合成効率!$L$15,$O352&gt;=相対合成効率!$I$16,相対合成効率!$L$16,TRUE,相対合成効率!$L$17))</f>
        <v/>
      </c>
      <c r="Q352" s="224" t="str">
        <f>IF($O352="","",IF($O352&lt;=発電計画!$F$28,0,9.8*$E352*$L352*$P352))</f>
        <v/>
      </c>
      <c r="R352" s="224" t="str">
        <f t="shared" si="31"/>
        <v/>
      </c>
      <c r="S352" s="207" t="str">
        <f>IF(D352="","",(D352*B352+SUM($D353:D$393))/(D352*365))</f>
        <v/>
      </c>
      <c r="T352" s="208"/>
    </row>
    <row r="353" spans="2:20">
      <c r="B353" s="80">
        <v>325</v>
      </c>
      <c r="C353" s="189" t="str">
        <f>流量データ!$R335</f>
        <v/>
      </c>
      <c r="D353" s="189" t="str">
        <f>IF(AND($C353="",発電計画!$F$33=""),"",MAX(0,$C353-発電計画!$F$33))</f>
        <v/>
      </c>
      <c r="E353" s="189" t="str">
        <f>IF($D353="","",IF(発電計画!$F$19&gt;$D353,$D353,発電計画!$F$19))</f>
        <v/>
      </c>
      <c r="F353" s="27" t="str">
        <f>IF(発電計画!$F$30="","",ROUND((発電計画!$F$30*((E353/発電計画!$F$19)^2)/1000),3))</f>
        <v/>
      </c>
      <c r="G353" s="28">
        <f t="shared" si="32"/>
        <v>0.05</v>
      </c>
      <c r="H353" s="27" t="str">
        <f>IF(発電計画!$F$31="","",ROUND((発電計画!$F$31*((E353/発電計画!$F$19)^2)/200),3))</f>
        <v/>
      </c>
      <c r="I353" s="27" t="str">
        <f>IF(発電計画!$F$32="","",ROUND((発電計画!$F$32*((E353/発電計画!$F$19)^2)/1000),3))</f>
        <v/>
      </c>
      <c r="J353" s="28">
        <f t="shared" si="33"/>
        <v>0.5</v>
      </c>
      <c r="K353" s="27">
        <f t="shared" si="30"/>
        <v>0.55000000000000004</v>
      </c>
      <c r="L353" s="27">
        <f>発電計画!$F$15-$K$29</f>
        <v>-0.55000000000000004</v>
      </c>
      <c r="M353" s="27" t="str">
        <f>IF(発電計画!$F$19="","",9.8*発電計画!$F$19*$L353)</f>
        <v/>
      </c>
      <c r="N353" s="27" t="str">
        <f>IF(発電計画!$F$20="","",9.8*発電計画!$F$20*$L353)</f>
        <v/>
      </c>
      <c r="O353" s="206" t="str">
        <f>IF(AND($E353="",発電計画!$F$19=""),"",$E353/発電計画!$F$19)</f>
        <v/>
      </c>
      <c r="P353" s="331" t="str" cm="1">
        <f t="array" ref="P353">IF($O353="","",発電計画!$F$27*_xlfn.IFS($O353&gt;=相対合成効率!$I$14,相対合成効率!$L$14,$O353&gt;=相対合成効率!$I$15,相対合成効率!$L$15,$O353&gt;=相対合成効率!$I$16,相対合成効率!$L$16,TRUE,相対合成効率!$L$17))</f>
        <v/>
      </c>
      <c r="Q353" s="224" t="str">
        <f>IF($O353="","",IF($O353&lt;=発電計画!$F$28,0,9.8*$E353*$L353*$P353))</f>
        <v/>
      </c>
      <c r="R353" s="224" t="str">
        <f t="shared" si="31"/>
        <v/>
      </c>
      <c r="S353" s="207" t="str">
        <f>IF(D353="","",(D353*B353+SUM($D354:D$393))/(D353*365))</f>
        <v/>
      </c>
      <c r="T353" s="208"/>
    </row>
    <row r="354" spans="2:20">
      <c r="B354" s="80">
        <v>326</v>
      </c>
      <c r="C354" s="189" t="str">
        <f>流量データ!$R336</f>
        <v/>
      </c>
      <c r="D354" s="189" t="str">
        <f>IF(AND($C354="",発電計画!$F$33=""),"",MAX(0,$C354-発電計画!$F$33))</f>
        <v/>
      </c>
      <c r="E354" s="189" t="str">
        <f>IF($D354="","",IF(発電計画!$F$19&gt;$D354,$D354,発電計画!$F$19))</f>
        <v/>
      </c>
      <c r="F354" s="27" t="str">
        <f>IF(発電計画!$F$30="","",ROUND((発電計画!$F$30*((E354/発電計画!$F$19)^2)/1000),3))</f>
        <v/>
      </c>
      <c r="G354" s="28">
        <f t="shared" si="32"/>
        <v>0.05</v>
      </c>
      <c r="H354" s="27" t="str">
        <f>IF(発電計画!$F$31="","",ROUND((発電計画!$F$31*((E354/発電計画!$F$19)^2)/200),3))</f>
        <v/>
      </c>
      <c r="I354" s="27" t="str">
        <f>IF(発電計画!$F$32="","",ROUND((発電計画!$F$32*((E354/発電計画!$F$19)^2)/1000),3))</f>
        <v/>
      </c>
      <c r="J354" s="28">
        <f t="shared" si="33"/>
        <v>0.5</v>
      </c>
      <c r="K354" s="27">
        <f t="shared" si="30"/>
        <v>0.55000000000000004</v>
      </c>
      <c r="L354" s="27">
        <f>発電計画!$F$15-$K$29</f>
        <v>-0.55000000000000004</v>
      </c>
      <c r="M354" s="27" t="str">
        <f>IF(発電計画!$F$19="","",9.8*発電計画!$F$19*$L354)</f>
        <v/>
      </c>
      <c r="N354" s="27" t="str">
        <f>IF(発電計画!$F$20="","",9.8*発電計画!$F$20*$L354)</f>
        <v/>
      </c>
      <c r="O354" s="206" t="str">
        <f>IF(AND($E354="",発電計画!$F$19=""),"",$E354/発電計画!$F$19)</f>
        <v/>
      </c>
      <c r="P354" s="331" t="str" cm="1">
        <f t="array" ref="P354">IF($O354="","",発電計画!$F$27*_xlfn.IFS($O354&gt;=相対合成効率!$I$14,相対合成効率!$L$14,$O354&gt;=相対合成効率!$I$15,相対合成効率!$L$15,$O354&gt;=相対合成効率!$I$16,相対合成効率!$L$16,TRUE,相対合成効率!$L$17))</f>
        <v/>
      </c>
      <c r="Q354" s="224" t="str">
        <f>IF($O354="","",IF($O354&lt;=発電計画!$F$28,0,9.8*$E354*$L354*$P354))</f>
        <v/>
      </c>
      <c r="R354" s="224" t="str">
        <f t="shared" si="31"/>
        <v/>
      </c>
      <c r="S354" s="207" t="str">
        <f>IF(D354="","",(D354*B354+SUM($D355:D$393))/(D354*365))</f>
        <v/>
      </c>
      <c r="T354" s="208"/>
    </row>
    <row r="355" spans="2:20">
      <c r="B355" s="80">
        <v>327</v>
      </c>
      <c r="C355" s="189" t="str">
        <f>流量データ!$R337</f>
        <v/>
      </c>
      <c r="D355" s="189" t="str">
        <f>IF(AND($C355="",発電計画!$F$33=""),"",MAX(0,$C355-発電計画!$F$33))</f>
        <v/>
      </c>
      <c r="E355" s="189" t="str">
        <f>IF($D355="","",IF(発電計画!$F$19&gt;$D355,$D355,発電計画!$F$19))</f>
        <v/>
      </c>
      <c r="F355" s="27" t="str">
        <f>IF(発電計画!$F$30="","",ROUND((発電計画!$F$30*((E355/発電計画!$F$19)^2)/1000),3))</f>
        <v/>
      </c>
      <c r="G355" s="28">
        <f t="shared" si="32"/>
        <v>0.05</v>
      </c>
      <c r="H355" s="27" t="str">
        <f>IF(発電計画!$F$31="","",ROUND((発電計画!$F$31*((E355/発電計画!$F$19)^2)/200),3))</f>
        <v/>
      </c>
      <c r="I355" s="27" t="str">
        <f>IF(発電計画!$F$32="","",ROUND((発電計画!$F$32*((E355/発電計画!$F$19)^2)/1000),3))</f>
        <v/>
      </c>
      <c r="J355" s="28">
        <f t="shared" si="33"/>
        <v>0.5</v>
      </c>
      <c r="K355" s="27">
        <f t="shared" si="30"/>
        <v>0.55000000000000004</v>
      </c>
      <c r="L355" s="27">
        <f>発電計画!$F$15-$K$29</f>
        <v>-0.55000000000000004</v>
      </c>
      <c r="M355" s="27" t="str">
        <f>IF(発電計画!$F$19="","",9.8*発電計画!$F$19*$L355)</f>
        <v/>
      </c>
      <c r="N355" s="27" t="str">
        <f>IF(発電計画!$F$20="","",9.8*発電計画!$F$20*$L355)</f>
        <v/>
      </c>
      <c r="O355" s="206" t="str">
        <f>IF(AND($E355="",発電計画!$F$19=""),"",$E355/発電計画!$F$19)</f>
        <v/>
      </c>
      <c r="P355" s="331" t="str" cm="1">
        <f t="array" ref="P355">IF($O355="","",発電計画!$F$27*_xlfn.IFS($O355&gt;=相対合成効率!$I$14,相対合成効率!$L$14,$O355&gt;=相対合成効率!$I$15,相対合成効率!$L$15,$O355&gt;=相対合成効率!$I$16,相対合成効率!$L$16,TRUE,相対合成効率!$L$17))</f>
        <v/>
      </c>
      <c r="Q355" s="224" t="str">
        <f>IF($O355="","",IF($O355&lt;=発電計画!$F$28,0,9.8*$E355*$L355*$P355))</f>
        <v/>
      </c>
      <c r="R355" s="224" t="str">
        <f t="shared" si="31"/>
        <v/>
      </c>
      <c r="S355" s="207" t="str">
        <f>IF(D355="","",(D355*B355+SUM($D356:D$393))/(D355*365))</f>
        <v/>
      </c>
      <c r="T355" s="208"/>
    </row>
    <row r="356" spans="2:20">
      <c r="B356" s="80">
        <v>328</v>
      </c>
      <c r="C356" s="189" t="str">
        <f>流量データ!$R338</f>
        <v/>
      </c>
      <c r="D356" s="189" t="str">
        <f>IF(AND($C356="",発電計画!$F$33=""),"",MAX(0,$C356-発電計画!$F$33))</f>
        <v/>
      </c>
      <c r="E356" s="189" t="str">
        <f>IF($D356="","",IF(発電計画!$F$19&gt;$D356,$D356,発電計画!$F$19))</f>
        <v/>
      </c>
      <c r="F356" s="27" t="str">
        <f>IF(発電計画!$F$30="","",ROUND((発電計画!$F$30*((E356/発電計画!$F$19)^2)/1000),3))</f>
        <v/>
      </c>
      <c r="G356" s="28">
        <f t="shared" si="32"/>
        <v>0.05</v>
      </c>
      <c r="H356" s="27" t="str">
        <f>IF(発電計画!$F$31="","",ROUND((発電計画!$F$31*((E356/発電計画!$F$19)^2)/200),3))</f>
        <v/>
      </c>
      <c r="I356" s="27" t="str">
        <f>IF(発電計画!$F$32="","",ROUND((発電計画!$F$32*((E356/発電計画!$F$19)^2)/1000),3))</f>
        <v/>
      </c>
      <c r="J356" s="28">
        <f t="shared" si="33"/>
        <v>0.5</v>
      </c>
      <c r="K356" s="27">
        <f t="shared" si="30"/>
        <v>0.55000000000000004</v>
      </c>
      <c r="L356" s="27">
        <f>発電計画!$F$15-$K$29</f>
        <v>-0.55000000000000004</v>
      </c>
      <c r="M356" s="27" t="str">
        <f>IF(発電計画!$F$19="","",9.8*発電計画!$F$19*$L356)</f>
        <v/>
      </c>
      <c r="N356" s="27" t="str">
        <f>IF(発電計画!$F$20="","",9.8*発電計画!$F$20*$L356)</f>
        <v/>
      </c>
      <c r="O356" s="206" t="str">
        <f>IF(AND($E356="",発電計画!$F$19=""),"",$E356/発電計画!$F$19)</f>
        <v/>
      </c>
      <c r="P356" s="331" t="str" cm="1">
        <f t="array" ref="P356">IF($O356="","",発電計画!$F$27*_xlfn.IFS($O356&gt;=相対合成効率!$I$14,相対合成効率!$L$14,$O356&gt;=相対合成効率!$I$15,相対合成効率!$L$15,$O356&gt;=相対合成効率!$I$16,相対合成効率!$L$16,TRUE,相対合成効率!$L$17))</f>
        <v/>
      </c>
      <c r="Q356" s="224" t="str">
        <f>IF($O356="","",IF($O356&lt;=発電計画!$F$28,0,9.8*$E356*$L356*$P356))</f>
        <v/>
      </c>
      <c r="R356" s="224" t="str">
        <f t="shared" si="31"/>
        <v/>
      </c>
      <c r="S356" s="207" t="str">
        <f>IF(D356="","",(D356*B356+SUM($D357:D$393))/(D356*365))</f>
        <v/>
      </c>
      <c r="T356" s="208"/>
    </row>
    <row r="357" spans="2:20">
      <c r="B357" s="80">
        <v>329</v>
      </c>
      <c r="C357" s="189" t="str">
        <f>流量データ!$R339</f>
        <v/>
      </c>
      <c r="D357" s="189" t="str">
        <f>IF(AND($C357="",発電計画!$F$33=""),"",MAX(0,$C357-発電計画!$F$33))</f>
        <v/>
      </c>
      <c r="E357" s="189" t="str">
        <f>IF($D357="","",IF(発電計画!$F$19&gt;$D357,$D357,発電計画!$F$19))</f>
        <v/>
      </c>
      <c r="F357" s="27" t="str">
        <f>IF(発電計画!$F$30="","",ROUND((発電計画!$F$30*((E357/発電計画!$F$19)^2)/1000),3))</f>
        <v/>
      </c>
      <c r="G357" s="28">
        <f t="shared" si="32"/>
        <v>0.05</v>
      </c>
      <c r="H357" s="27" t="str">
        <f>IF(発電計画!$F$31="","",ROUND((発電計画!$F$31*((E357/発電計画!$F$19)^2)/200),3))</f>
        <v/>
      </c>
      <c r="I357" s="27" t="str">
        <f>IF(発電計画!$F$32="","",ROUND((発電計画!$F$32*((E357/発電計画!$F$19)^2)/1000),3))</f>
        <v/>
      </c>
      <c r="J357" s="28">
        <f t="shared" si="33"/>
        <v>0.5</v>
      </c>
      <c r="K357" s="27">
        <f t="shared" si="30"/>
        <v>0.55000000000000004</v>
      </c>
      <c r="L357" s="27">
        <f>発電計画!$F$15-$K$29</f>
        <v>-0.55000000000000004</v>
      </c>
      <c r="M357" s="27" t="str">
        <f>IF(発電計画!$F$19="","",9.8*発電計画!$F$19*$L357)</f>
        <v/>
      </c>
      <c r="N357" s="27" t="str">
        <f>IF(発電計画!$F$20="","",9.8*発電計画!$F$20*$L357)</f>
        <v/>
      </c>
      <c r="O357" s="206" t="str">
        <f>IF(AND($E357="",発電計画!$F$19=""),"",$E357/発電計画!$F$19)</f>
        <v/>
      </c>
      <c r="P357" s="331" t="str" cm="1">
        <f t="array" ref="P357">IF($O357="","",発電計画!$F$27*_xlfn.IFS($O357&gt;=相対合成効率!$I$14,相対合成効率!$L$14,$O357&gt;=相対合成効率!$I$15,相対合成効率!$L$15,$O357&gt;=相対合成効率!$I$16,相対合成効率!$L$16,TRUE,相対合成効率!$L$17))</f>
        <v/>
      </c>
      <c r="Q357" s="224" t="str">
        <f>IF($O357="","",IF($O357&lt;=発電計画!$F$28,0,9.8*$E357*$L357*$P357))</f>
        <v/>
      </c>
      <c r="R357" s="224" t="str">
        <f t="shared" si="31"/>
        <v/>
      </c>
      <c r="S357" s="207" t="str">
        <f>IF(D357="","",(D357*B357+SUM($D358:D$393))/(D357*365))</f>
        <v/>
      </c>
      <c r="T357" s="208"/>
    </row>
    <row r="358" spans="2:20">
      <c r="B358" s="80">
        <v>330</v>
      </c>
      <c r="C358" s="189" t="str">
        <f>流量データ!$R340</f>
        <v/>
      </c>
      <c r="D358" s="189" t="str">
        <f>IF(AND($C358="",発電計画!$F$33=""),"",MAX(0,$C358-発電計画!$F$33))</f>
        <v/>
      </c>
      <c r="E358" s="189" t="str">
        <f>IF($D358="","",IF(発電計画!$F$19&gt;$D358,$D358,発電計画!$F$19))</f>
        <v/>
      </c>
      <c r="F358" s="27" t="str">
        <f>IF(発電計画!$F$30="","",ROUND((発電計画!$F$30*((E358/発電計画!$F$19)^2)/1000),3))</f>
        <v/>
      </c>
      <c r="G358" s="28">
        <f t="shared" si="32"/>
        <v>0.05</v>
      </c>
      <c r="H358" s="27" t="str">
        <f>IF(発電計画!$F$31="","",ROUND((発電計画!$F$31*((E358/発電計画!$F$19)^2)/200),3))</f>
        <v/>
      </c>
      <c r="I358" s="27" t="str">
        <f>IF(発電計画!$F$32="","",ROUND((発電計画!$F$32*((E358/発電計画!$F$19)^2)/1000),3))</f>
        <v/>
      </c>
      <c r="J358" s="28">
        <f t="shared" si="33"/>
        <v>0.5</v>
      </c>
      <c r="K358" s="27">
        <f t="shared" si="30"/>
        <v>0.55000000000000004</v>
      </c>
      <c r="L358" s="27">
        <f>発電計画!$F$15-$K$29</f>
        <v>-0.55000000000000004</v>
      </c>
      <c r="M358" s="27" t="str">
        <f>IF(発電計画!$F$19="","",9.8*発電計画!$F$19*$L358)</f>
        <v/>
      </c>
      <c r="N358" s="27" t="str">
        <f>IF(発電計画!$F$20="","",9.8*発電計画!$F$20*$L358)</f>
        <v/>
      </c>
      <c r="O358" s="206" t="str">
        <f>IF(AND($E358="",発電計画!$F$19=""),"",$E358/発電計画!$F$19)</f>
        <v/>
      </c>
      <c r="P358" s="331" t="str" cm="1">
        <f t="array" ref="P358">IF($O358="","",発電計画!$F$27*_xlfn.IFS($O358&gt;=相対合成効率!$I$14,相対合成効率!$L$14,$O358&gt;=相対合成効率!$I$15,相対合成効率!$L$15,$O358&gt;=相対合成効率!$I$16,相対合成効率!$L$16,TRUE,相対合成効率!$L$17))</f>
        <v/>
      </c>
      <c r="Q358" s="224" t="str">
        <f>IF($O358="","",IF($O358&lt;=発電計画!$F$28,0,9.8*$E358*$L358*$P358))</f>
        <v/>
      </c>
      <c r="R358" s="224" t="str">
        <f t="shared" si="31"/>
        <v/>
      </c>
      <c r="S358" s="207" t="str">
        <f>IF(D358="","",(D358*B358+SUM($D359:D$393))/(D358*365))</f>
        <v/>
      </c>
      <c r="T358" s="208"/>
    </row>
    <row r="359" spans="2:20">
      <c r="B359" s="80">
        <v>331</v>
      </c>
      <c r="C359" s="189" t="str">
        <f>流量データ!$R341</f>
        <v/>
      </c>
      <c r="D359" s="189" t="str">
        <f>IF(AND($C359="",発電計画!$F$33=""),"",MAX(0,$C359-発電計画!$F$33))</f>
        <v/>
      </c>
      <c r="E359" s="189" t="str">
        <f>IF($D359="","",IF(発電計画!$F$19&gt;$D359,$D359,発電計画!$F$19))</f>
        <v/>
      </c>
      <c r="F359" s="27" t="str">
        <f>IF(発電計画!$F$30="","",ROUND((発電計画!$F$30*((E359/発電計画!$F$19)^2)/1000),3))</f>
        <v/>
      </c>
      <c r="G359" s="28">
        <f t="shared" si="32"/>
        <v>0.05</v>
      </c>
      <c r="H359" s="27" t="str">
        <f>IF(発電計画!$F$31="","",ROUND((発電計画!$F$31*((E359/発電計画!$F$19)^2)/200),3))</f>
        <v/>
      </c>
      <c r="I359" s="27" t="str">
        <f>IF(発電計画!$F$32="","",ROUND((発電計画!$F$32*((E359/発電計画!$F$19)^2)/1000),3))</f>
        <v/>
      </c>
      <c r="J359" s="28">
        <f t="shared" si="33"/>
        <v>0.5</v>
      </c>
      <c r="K359" s="27">
        <f t="shared" si="30"/>
        <v>0.55000000000000004</v>
      </c>
      <c r="L359" s="27">
        <f>発電計画!$F$15-$K$29</f>
        <v>-0.55000000000000004</v>
      </c>
      <c r="M359" s="27" t="str">
        <f>IF(発電計画!$F$19="","",9.8*発電計画!$F$19*$L359)</f>
        <v/>
      </c>
      <c r="N359" s="27" t="str">
        <f>IF(発電計画!$F$20="","",9.8*発電計画!$F$20*$L359)</f>
        <v/>
      </c>
      <c r="O359" s="206" t="str">
        <f>IF(AND($E359="",発電計画!$F$19=""),"",$E359/発電計画!$F$19)</f>
        <v/>
      </c>
      <c r="P359" s="331" t="str" cm="1">
        <f t="array" ref="P359">IF($O359="","",発電計画!$F$27*_xlfn.IFS($O359&gt;=相対合成効率!$I$14,相対合成効率!$L$14,$O359&gt;=相対合成効率!$I$15,相対合成効率!$L$15,$O359&gt;=相対合成効率!$I$16,相対合成効率!$L$16,TRUE,相対合成効率!$L$17))</f>
        <v/>
      </c>
      <c r="Q359" s="224" t="str">
        <f>IF($O359="","",IF($O359&lt;=発電計画!$F$28,0,9.8*$E359*$L359*$P359))</f>
        <v/>
      </c>
      <c r="R359" s="224" t="str">
        <f t="shared" si="31"/>
        <v/>
      </c>
      <c r="S359" s="207" t="str">
        <f>IF(D359="","",(D359*B359+SUM($D360:D$393))/(D359*365))</f>
        <v/>
      </c>
      <c r="T359" s="208"/>
    </row>
    <row r="360" spans="2:20">
      <c r="B360" s="80">
        <v>332</v>
      </c>
      <c r="C360" s="189" t="str">
        <f>流量データ!$R342</f>
        <v/>
      </c>
      <c r="D360" s="189" t="str">
        <f>IF(AND($C360="",発電計画!$F$33=""),"",MAX(0,$C360-発電計画!$F$33))</f>
        <v/>
      </c>
      <c r="E360" s="189" t="str">
        <f>IF($D360="","",IF(発電計画!$F$19&gt;$D360,$D360,発電計画!$F$19))</f>
        <v/>
      </c>
      <c r="F360" s="27" t="str">
        <f>IF(発電計画!$F$30="","",ROUND((発電計画!$F$30*((E360/発電計画!$F$19)^2)/1000),3))</f>
        <v/>
      </c>
      <c r="G360" s="28">
        <f t="shared" si="32"/>
        <v>0.05</v>
      </c>
      <c r="H360" s="27" t="str">
        <f>IF(発電計画!$F$31="","",ROUND((発電計画!$F$31*((E360/発電計画!$F$19)^2)/200),3))</f>
        <v/>
      </c>
      <c r="I360" s="27" t="str">
        <f>IF(発電計画!$F$32="","",ROUND((発電計画!$F$32*((E360/発電計画!$F$19)^2)/1000),3))</f>
        <v/>
      </c>
      <c r="J360" s="28">
        <f t="shared" si="33"/>
        <v>0.5</v>
      </c>
      <c r="K360" s="27">
        <f t="shared" si="30"/>
        <v>0.55000000000000004</v>
      </c>
      <c r="L360" s="27">
        <f>発電計画!$F$15-$K$29</f>
        <v>-0.55000000000000004</v>
      </c>
      <c r="M360" s="27" t="str">
        <f>IF(発電計画!$F$19="","",9.8*発電計画!$F$19*$L360)</f>
        <v/>
      </c>
      <c r="N360" s="27" t="str">
        <f>IF(発電計画!$F$20="","",9.8*発電計画!$F$20*$L360)</f>
        <v/>
      </c>
      <c r="O360" s="206" t="str">
        <f>IF(AND($E360="",発電計画!$F$19=""),"",$E360/発電計画!$F$19)</f>
        <v/>
      </c>
      <c r="P360" s="331" t="str" cm="1">
        <f t="array" ref="P360">IF($O360="","",発電計画!$F$27*_xlfn.IFS($O360&gt;=相対合成効率!$I$14,相対合成効率!$L$14,$O360&gt;=相対合成効率!$I$15,相対合成効率!$L$15,$O360&gt;=相対合成効率!$I$16,相対合成効率!$L$16,TRUE,相対合成効率!$L$17))</f>
        <v/>
      </c>
      <c r="Q360" s="224" t="str">
        <f>IF($O360="","",IF($O360&lt;=発電計画!$F$28,0,9.8*$E360*$L360*$P360))</f>
        <v/>
      </c>
      <c r="R360" s="224" t="str">
        <f t="shared" si="31"/>
        <v/>
      </c>
      <c r="S360" s="207" t="str">
        <f>IF(D360="","",(D360*B360+SUM($D361:D$393))/(D360*365))</f>
        <v/>
      </c>
      <c r="T360" s="208"/>
    </row>
    <row r="361" spans="2:20">
      <c r="B361" s="80">
        <v>333</v>
      </c>
      <c r="C361" s="189" t="str">
        <f>流量データ!$R343</f>
        <v/>
      </c>
      <c r="D361" s="189" t="str">
        <f>IF(AND($C361="",発電計画!$F$33=""),"",MAX(0,$C361-発電計画!$F$33))</f>
        <v/>
      </c>
      <c r="E361" s="189" t="str">
        <f>IF($D361="","",IF(発電計画!$F$19&gt;$D361,$D361,発電計画!$F$19))</f>
        <v/>
      </c>
      <c r="F361" s="27" t="str">
        <f>IF(発電計画!$F$30="","",ROUND((発電計画!$F$30*((E361/発電計画!$F$19)^2)/1000),3))</f>
        <v/>
      </c>
      <c r="G361" s="28">
        <f t="shared" si="32"/>
        <v>0.05</v>
      </c>
      <c r="H361" s="27" t="str">
        <f>IF(発電計画!$F$31="","",ROUND((発電計画!$F$31*((E361/発電計画!$F$19)^2)/200),3))</f>
        <v/>
      </c>
      <c r="I361" s="27" t="str">
        <f>IF(発電計画!$F$32="","",ROUND((発電計画!$F$32*((E361/発電計画!$F$19)^2)/1000),3))</f>
        <v/>
      </c>
      <c r="J361" s="28">
        <f t="shared" si="33"/>
        <v>0.5</v>
      </c>
      <c r="K361" s="27">
        <f t="shared" si="30"/>
        <v>0.55000000000000004</v>
      </c>
      <c r="L361" s="27">
        <f>発電計画!$F$15-$K$29</f>
        <v>-0.55000000000000004</v>
      </c>
      <c r="M361" s="27" t="str">
        <f>IF(発電計画!$F$19="","",9.8*発電計画!$F$19*$L361)</f>
        <v/>
      </c>
      <c r="N361" s="27" t="str">
        <f>IF(発電計画!$F$20="","",9.8*発電計画!$F$20*$L361)</f>
        <v/>
      </c>
      <c r="O361" s="206" t="str">
        <f>IF(AND($E361="",発電計画!$F$19=""),"",$E361/発電計画!$F$19)</f>
        <v/>
      </c>
      <c r="P361" s="331" t="str" cm="1">
        <f t="array" ref="P361">IF($O361="","",発電計画!$F$27*_xlfn.IFS($O361&gt;=相対合成効率!$I$14,相対合成効率!$L$14,$O361&gt;=相対合成効率!$I$15,相対合成効率!$L$15,$O361&gt;=相対合成効率!$I$16,相対合成効率!$L$16,TRUE,相対合成効率!$L$17))</f>
        <v/>
      </c>
      <c r="Q361" s="224" t="str">
        <f>IF($O361="","",IF($O361&lt;=発電計画!$F$28,0,9.8*$E361*$L361*$P361))</f>
        <v/>
      </c>
      <c r="R361" s="224" t="str">
        <f t="shared" si="31"/>
        <v/>
      </c>
      <c r="S361" s="207" t="str">
        <f>IF(D361="","",(D361*B361+SUM($D362:D$393))/(D361*365))</f>
        <v/>
      </c>
      <c r="T361" s="208"/>
    </row>
    <row r="362" spans="2:20">
      <c r="B362" s="80">
        <v>334</v>
      </c>
      <c r="C362" s="189" t="str">
        <f>流量データ!$R344</f>
        <v/>
      </c>
      <c r="D362" s="189" t="str">
        <f>IF(AND($C362="",発電計画!$F$33=""),"",MAX(0,$C362-発電計画!$F$33))</f>
        <v/>
      </c>
      <c r="E362" s="189" t="str">
        <f>IF($D362="","",IF(発電計画!$F$19&gt;$D362,$D362,発電計画!$F$19))</f>
        <v/>
      </c>
      <c r="F362" s="27" t="str">
        <f>IF(発電計画!$F$30="","",ROUND((発電計画!$F$30*((E362/発電計画!$F$19)^2)/1000),3))</f>
        <v/>
      </c>
      <c r="G362" s="28">
        <f t="shared" si="32"/>
        <v>0.05</v>
      </c>
      <c r="H362" s="27" t="str">
        <f>IF(発電計画!$F$31="","",ROUND((発電計画!$F$31*((E362/発電計画!$F$19)^2)/200),3))</f>
        <v/>
      </c>
      <c r="I362" s="27" t="str">
        <f>IF(発電計画!$F$32="","",ROUND((発電計画!$F$32*((E362/発電計画!$F$19)^2)/1000),3))</f>
        <v/>
      </c>
      <c r="J362" s="28">
        <f t="shared" si="33"/>
        <v>0.5</v>
      </c>
      <c r="K362" s="27">
        <f t="shared" si="30"/>
        <v>0.55000000000000004</v>
      </c>
      <c r="L362" s="27">
        <f>発電計画!$F$15-$K$29</f>
        <v>-0.55000000000000004</v>
      </c>
      <c r="M362" s="27" t="str">
        <f>IF(発電計画!$F$19="","",9.8*発電計画!$F$19*$L362)</f>
        <v/>
      </c>
      <c r="N362" s="27" t="str">
        <f>IF(発電計画!$F$20="","",9.8*発電計画!$F$20*$L362)</f>
        <v/>
      </c>
      <c r="O362" s="206" t="str">
        <f>IF(AND($E362="",発電計画!$F$19=""),"",$E362/発電計画!$F$19)</f>
        <v/>
      </c>
      <c r="P362" s="331" t="str" cm="1">
        <f t="array" ref="P362">IF($O362="","",発電計画!$F$27*_xlfn.IFS($O362&gt;=相対合成効率!$I$14,相対合成効率!$L$14,$O362&gt;=相対合成効率!$I$15,相対合成効率!$L$15,$O362&gt;=相対合成効率!$I$16,相対合成効率!$L$16,TRUE,相対合成効率!$L$17))</f>
        <v/>
      </c>
      <c r="Q362" s="224" t="str">
        <f>IF($O362="","",IF($O362&lt;=発電計画!$F$28,0,9.8*$E362*$L362*$P362))</f>
        <v/>
      </c>
      <c r="R362" s="224" t="str">
        <f t="shared" si="31"/>
        <v/>
      </c>
      <c r="S362" s="207" t="str">
        <f>IF(D362="","",(D362*B362+SUM($D363:D$393))/(D362*365))</f>
        <v/>
      </c>
      <c r="T362" s="208"/>
    </row>
    <row r="363" spans="2:20">
      <c r="B363" s="80">
        <v>335</v>
      </c>
      <c r="C363" s="189" t="str">
        <f>流量データ!$R345</f>
        <v/>
      </c>
      <c r="D363" s="189" t="str">
        <f>IF(AND($C363="",発電計画!$F$33=""),"",MAX(0,$C363-発電計画!$F$33))</f>
        <v/>
      </c>
      <c r="E363" s="189" t="str">
        <f>IF($D363="","",IF(発電計画!$F$19&gt;$D363,$D363,発電計画!$F$19))</f>
        <v/>
      </c>
      <c r="F363" s="27" t="str">
        <f>IF(発電計画!$F$30="","",ROUND((発電計画!$F$30*((E363/発電計画!$F$19)^2)/1000),3))</f>
        <v/>
      </c>
      <c r="G363" s="28">
        <f t="shared" si="32"/>
        <v>0.05</v>
      </c>
      <c r="H363" s="27" t="str">
        <f>IF(発電計画!$F$31="","",ROUND((発電計画!$F$31*((E363/発電計画!$F$19)^2)/200),3))</f>
        <v/>
      </c>
      <c r="I363" s="27" t="str">
        <f>IF(発電計画!$F$32="","",ROUND((発電計画!$F$32*((E363/発電計画!$F$19)^2)/1000),3))</f>
        <v/>
      </c>
      <c r="J363" s="28">
        <f t="shared" si="33"/>
        <v>0.5</v>
      </c>
      <c r="K363" s="27">
        <f t="shared" si="30"/>
        <v>0.55000000000000004</v>
      </c>
      <c r="L363" s="27">
        <f>発電計画!$F$15-$K$29</f>
        <v>-0.55000000000000004</v>
      </c>
      <c r="M363" s="27" t="str">
        <f>IF(発電計画!$F$19="","",9.8*発電計画!$F$19*$L363)</f>
        <v/>
      </c>
      <c r="N363" s="27" t="str">
        <f>IF(発電計画!$F$20="","",9.8*発電計画!$F$20*$L363)</f>
        <v/>
      </c>
      <c r="O363" s="206" t="str">
        <f>IF(AND($E363="",発電計画!$F$19=""),"",$E363/発電計画!$F$19)</f>
        <v/>
      </c>
      <c r="P363" s="331" t="str" cm="1">
        <f t="array" ref="P363">IF($O363="","",発電計画!$F$27*_xlfn.IFS($O363&gt;=相対合成効率!$I$14,相対合成効率!$L$14,$O363&gt;=相対合成効率!$I$15,相対合成効率!$L$15,$O363&gt;=相対合成効率!$I$16,相対合成効率!$L$16,TRUE,相対合成効率!$L$17))</f>
        <v/>
      </c>
      <c r="Q363" s="224" t="str">
        <f>IF($O363="","",IF($O363&lt;=発電計画!$F$28,0,9.8*$E363*$L363*$P363))</f>
        <v/>
      </c>
      <c r="R363" s="224" t="str">
        <f t="shared" si="31"/>
        <v/>
      </c>
      <c r="S363" s="207" t="str">
        <f>IF(D363="","",(D363*B363+SUM($D364:D$393))/(D363*365))</f>
        <v/>
      </c>
      <c r="T363" s="208"/>
    </row>
    <row r="364" spans="2:20">
      <c r="B364" s="80">
        <v>336</v>
      </c>
      <c r="C364" s="189" t="str">
        <f>流量データ!$R346</f>
        <v/>
      </c>
      <c r="D364" s="189" t="str">
        <f>IF(AND($C364="",発電計画!$F$33=""),"",MAX(0,$C364-発電計画!$F$33))</f>
        <v/>
      </c>
      <c r="E364" s="189" t="str">
        <f>IF($D364="","",IF(発電計画!$F$19&gt;$D364,$D364,発電計画!$F$19))</f>
        <v/>
      </c>
      <c r="F364" s="27" t="str">
        <f>IF(発電計画!$F$30="","",ROUND((発電計画!$F$30*((E364/発電計画!$F$19)^2)/1000),3))</f>
        <v/>
      </c>
      <c r="G364" s="28">
        <f t="shared" si="32"/>
        <v>0.05</v>
      </c>
      <c r="H364" s="27" t="str">
        <f>IF(発電計画!$F$31="","",ROUND((発電計画!$F$31*((E364/発電計画!$F$19)^2)/200),3))</f>
        <v/>
      </c>
      <c r="I364" s="27" t="str">
        <f>IF(発電計画!$F$32="","",ROUND((発電計画!$F$32*((E364/発電計画!$F$19)^2)/1000),3))</f>
        <v/>
      </c>
      <c r="J364" s="28">
        <f t="shared" si="33"/>
        <v>0.5</v>
      </c>
      <c r="K364" s="27">
        <f t="shared" si="30"/>
        <v>0.55000000000000004</v>
      </c>
      <c r="L364" s="27">
        <f>発電計画!$F$15-$K$29</f>
        <v>-0.55000000000000004</v>
      </c>
      <c r="M364" s="27" t="str">
        <f>IF(発電計画!$F$19="","",9.8*発電計画!$F$19*$L364)</f>
        <v/>
      </c>
      <c r="N364" s="27" t="str">
        <f>IF(発電計画!$F$20="","",9.8*発電計画!$F$20*$L364)</f>
        <v/>
      </c>
      <c r="O364" s="206" t="str">
        <f>IF(AND($E364="",発電計画!$F$19=""),"",$E364/発電計画!$F$19)</f>
        <v/>
      </c>
      <c r="P364" s="331" t="str" cm="1">
        <f t="array" ref="P364">IF($O364="","",発電計画!$F$27*_xlfn.IFS($O364&gt;=相対合成効率!$I$14,相対合成効率!$L$14,$O364&gt;=相対合成効率!$I$15,相対合成効率!$L$15,$O364&gt;=相対合成効率!$I$16,相対合成効率!$L$16,TRUE,相対合成効率!$L$17))</f>
        <v/>
      </c>
      <c r="Q364" s="224" t="str">
        <f>IF($O364="","",IF($O364&lt;=発電計画!$F$28,0,9.8*$E364*$L364*$P364))</f>
        <v/>
      </c>
      <c r="R364" s="224" t="str">
        <f t="shared" si="31"/>
        <v/>
      </c>
      <c r="S364" s="207" t="str">
        <f>IF(D364="","",(D364*B364+SUM($D365:D$393))/(D364*365))</f>
        <v/>
      </c>
      <c r="T364" s="208"/>
    </row>
    <row r="365" spans="2:20">
      <c r="B365" s="80">
        <v>337</v>
      </c>
      <c r="C365" s="189" t="str">
        <f>流量データ!$R347</f>
        <v/>
      </c>
      <c r="D365" s="189" t="str">
        <f>IF(AND($C365="",発電計画!$F$33=""),"",MAX(0,$C365-発電計画!$F$33))</f>
        <v/>
      </c>
      <c r="E365" s="189" t="str">
        <f>IF($D365="","",IF(発電計画!$F$19&gt;$D365,$D365,発電計画!$F$19))</f>
        <v/>
      </c>
      <c r="F365" s="27" t="str">
        <f>IF(発電計画!$F$30="","",ROUND((発電計画!$F$30*((E365/発電計画!$F$19)^2)/1000),3))</f>
        <v/>
      </c>
      <c r="G365" s="28">
        <f t="shared" si="32"/>
        <v>0.05</v>
      </c>
      <c r="H365" s="27" t="str">
        <f>IF(発電計画!$F$31="","",ROUND((発電計画!$F$31*((E365/発電計画!$F$19)^2)/200),3))</f>
        <v/>
      </c>
      <c r="I365" s="27" t="str">
        <f>IF(発電計画!$F$32="","",ROUND((発電計画!$F$32*((E365/発電計画!$F$19)^2)/1000),3))</f>
        <v/>
      </c>
      <c r="J365" s="28">
        <f t="shared" si="33"/>
        <v>0.5</v>
      </c>
      <c r="K365" s="27">
        <f t="shared" si="30"/>
        <v>0.55000000000000004</v>
      </c>
      <c r="L365" s="27">
        <f>発電計画!$F$15-$K$29</f>
        <v>-0.55000000000000004</v>
      </c>
      <c r="M365" s="27" t="str">
        <f>IF(発電計画!$F$19="","",9.8*発電計画!$F$19*$L365)</f>
        <v/>
      </c>
      <c r="N365" s="27" t="str">
        <f>IF(発電計画!$F$20="","",9.8*発電計画!$F$20*$L365)</f>
        <v/>
      </c>
      <c r="O365" s="206" t="str">
        <f>IF(AND($E365="",発電計画!$F$19=""),"",$E365/発電計画!$F$19)</f>
        <v/>
      </c>
      <c r="P365" s="331" t="str" cm="1">
        <f t="array" ref="P365">IF($O365="","",発電計画!$F$27*_xlfn.IFS($O365&gt;=相対合成効率!$I$14,相対合成効率!$L$14,$O365&gt;=相対合成効率!$I$15,相対合成効率!$L$15,$O365&gt;=相対合成効率!$I$16,相対合成効率!$L$16,TRUE,相対合成効率!$L$17))</f>
        <v/>
      </c>
      <c r="Q365" s="224" t="str">
        <f>IF($O365="","",IF($O365&lt;=発電計画!$F$28,0,9.8*$E365*$L365*$P365))</f>
        <v/>
      </c>
      <c r="R365" s="224" t="str">
        <f t="shared" si="31"/>
        <v/>
      </c>
      <c r="S365" s="207" t="str">
        <f>IF(D365="","",(D365*B365+SUM($D366:D$393))/(D365*365))</f>
        <v/>
      </c>
      <c r="T365" s="208"/>
    </row>
    <row r="366" spans="2:20">
      <c r="B366" s="80">
        <v>338</v>
      </c>
      <c r="C366" s="189" t="str">
        <f>流量データ!$R348</f>
        <v/>
      </c>
      <c r="D366" s="189" t="str">
        <f>IF(AND($C366="",発電計画!$F$33=""),"",MAX(0,$C366-発電計画!$F$33))</f>
        <v/>
      </c>
      <c r="E366" s="189" t="str">
        <f>IF($D366="","",IF(発電計画!$F$19&gt;$D366,$D366,発電計画!$F$19))</f>
        <v/>
      </c>
      <c r="F366" s="27" t="str">
        <f>IF(発電計画!$F$30="","",ROUND((発電計画!$F$30*((E366/発電計画!$F$19)^2)/1000),3))</f>
        <v/>
      </c>
      <c r="G366" s="28">
        <f t="shared" si="32"/>
        <v>0.05</v>
      </c>
      <c r="H366" s="27" t="str">
        <f>IF(発電計画!$F$31="","",ROUND((発電計画!$F$31*((E366/発電計画!$F$19)^2)/200),3))</f>
        <v/>
      </c>
      <c r="I366" s="27" t="str">
        <f>IF(発電計画!$F$32="","",ROUND((発電計画!$F$32*((E366/発電計画!$F$19)^2)/1000),3))</f>
        <v/>
      </c>
      <c r="J366" s="28">
        <f t="shared" si="33"/>
        <v>0.5</v>
      </c>
      <c r="K366" s="27">
        <f t="shared" si="30"/>
        <v>0.55000000000000004</v>
      </c>
      <c r="L366" s="27">
        <f>発電計画!$F$15-$K$29</f>
        <v>-0.55000000000000004</v>
      </c>
      <c r="M366" s="27" t="str">
        <f>IF(発電計画!$F$19="","",9.8*発電計画!$F$19*$L366)</f>
        <v/>
      </c>
      <c r="N366" s="27" t="str">
        <f>IF(発電計画!$F$20="","",9.8*発電計画!$F$20*$L366)</f>
        <v/>
      </c>
      <c r="O366" s="206" t="str">
        <f>IF(AND($E366="",発電計画!$F$19=""),"",$E366/発電計画!$F$19)</f>
        <v/>
      </c>
      <c r="P366" s="331" t="str" cm="1">
        <f t="array" ref="P366">IF($O366="","",発電計画!$F$27*_xlfn.IFS($O366&gt;=相対合成効率!$I$14,相対合成効率!$L$14,$O366&gt;=相対合成効率!$I$15,相対合成効率!$L$15,$O366&gt;=相対合成効率!$I$16,相対合成効率!$L$16,TRUE,相対合成効率!$L$17))</f>
        <v/>
      </c>
      <c r="Q366" s="224" t="str">
        <f>IF($O366="","",IF($O366&lt;=発電計画!$F$28,0,9.8*$E366*$L366*$P366))</f>
        <v/>
      </c>
      <c r="R366" s="224" t="str">
        <f t="shared" si="31"/>
        <v/>
      </c>
      <c r="S366" s="207" t="str">
        <f>IF(D366="","",(D366*B366+SUM($D367:D$393))/(D366*365))</f>
        <v/>
      </c>
      <c r="T366" s="208"/>
    </row>
    <row r="367" spans="2:20">
      <c r="B367" s="80">
        <v>339</v>
      </c>
      <c r="C367" s="189" t="str">
        <f>流量データ!$R349</f>
        <v/>
      </c>
      <c r="D367" s="189" t="str">
        <f>IF(AND($C367="",発電計画!$F$33=""),"",MAX(0,$C367-発電計画!$F$33))</f>
        <v/>
      </c>
      <c r="E367" s="189" t="str">
        <f>IF($D367="","",IF(発電計画!$F$19&gt;$D367,$D367,発電計画!$F$19))</f>
        <v/>
      </c>
      <c r="F367" s="27" t="str">
        <f>IF(発電計画!$F$30="","",ROUND((発電計画!$F$30*((E367/発電計画!$F$19)^2)/1000),3))</f>
        <v/>
      </c>
      <c r="G367" s="28">
        <f t="shared" si="32"/>
        <v>0.05</v>
      </c>
      <c r="H367" s="27" t="str">
        <f>IF(発電計画!$F$31="","",ROUND((発電計画!$F$31*((E367/発電計画!$F$19)^2)/200),3))</f>
        <v/>
      </c>
      <c r="I367" s="27" t="str">
        <f>IF(発電計画!$F$32="","",ROUND((発電計画!$F$32*((E367/発電計画!$F$19)^2)/1000),3))</f>
        <v/>
      </c>
      <c r="J367" s="28">
        <f t="shared" si="33"/>
        <v>0.5</v>
      </c>
      <c r="K367" s="27">
        <f t="shared" si="30"/>
        <v>0.55000000000000004</v>
      </c>
      <c r="L367" s="27">
        <f>発電計画!$F$15-$K$29</f>
        <v>-0.55000000000000004</v>
      </c>
      <c r="M367" s="27" t="str">
        <f>IF(発電計画!$F$19="","",9.8*発電計画!$F$19*$L367)</f>
        <v/>
      </c>
      <c r="N367" s="27" t="str">
        <f>IF(発電計画!$F$20="","",9.8*発電計画!$F$20*$L367)</f>
        <v/>
      </c>
      <c r="O367" s="206" t="str">
        <f>IF(AND($E367="",発電計画!$F$19=""),"",$E367/発電計画!$F$19)</f>
        <v/>
      </c>
      <c r="P367" s="331" t="str" cm="1">
        <f t="array" ref="P367">IF($O367="","",発電計画!$F$27*_xlfn.IFS($O367&gt;=相対合成効率!$I$14,相対合成効率!$L$14,$O367&gt;=相対合成効率!$I$15,相対合成効率!$L$15,$O367&gt;=相対合成効率!$I$16,相対合成効率!$L$16,TRUE,相対合成効率!$L$17))</f>
        <v/>
      </c>
      <c r="Q367" s="224" t="str">
        <f>IF($O367="","",IF($O367&lt;=発電計画!$F$28,0,9.8*$E367*$L367*$P367))</f>
        <v/>
      </c>
      <c r="R367" s="224" t="str">
        <f t="shared" si="31"/>
        <v/>
      </c>
      <c r="S367" s="207" t="str">
        <f>IF(D367="","",(D367*B367+SUM($D368:D$393))/(D367*365))</f>
        <v/>
      </c>
      <c r="T367" s="208"/>
    </row>
    <row r="368" spans="2:20">
      <c r="B368" s="80">
        <v>340</v>
      </c>
      <c r="C368" s="189" t="str">
        <f>流量データ!$R350</f>
        <v/>
      </c>
      <c r="D368" s="189" t="str">
        <f>IF(AND($C368="",発電計画!$F$33=""),"",MAX(0,$C368-発電計画!$F$33))</f>
        <v/>
      </c>
      <c r="E368" s="189" t="str">
        <f>IF($D368="","",IF(発電計画!$F$19&gt;$D368,$D368,発電計画!$F$19))</f>
        <v/>
      </c>
      <c r="F368" s="27" t="str">
        <f>IF(発電計画!$F$30="","",ROUND((発電計画!$F$30*((E368/発電計画!$F$19)^2)/1000),3))</f>
        <v/>
      </c>
      <c r="G368" s="28">
        <f t="shared" si="32"/>
        <v>0.05</v>
      </c>
      <c r="H368" s="27" t="str">
        <f>IF(発電計画!$F$31="","",ROUND((発電計画!$F$31*((E368/発電計画!$F$19)^2)/200),3))</f>
        <v/>
      </c>
      <c r="I368" s="27" t="str">
        <f>IF(発電計画!$F$32="","",ROUND((発電計画!$F$32*((E368/発電計画!$F$19)^2)/1000),3))</f>
        <v/>
      </c>
      <c r="J368" s="28">
        <f t="shared" si="33"/>
        <v>0.5</v>
      </c>
      <c r="K368" s="27">
        <f t="shared" si="30"/>
        <v>0.55000000000000004</v>
      </c>
      <c r="L368" s="27">
        <f>発電計画!$F$15-$K$29</f>
        <v>-0.55000000000000004</v>
      </c>
      <c r="M368" s="27" t="str">
        <f>IF(発電計画!$F$19="","",9.8*発電計画!$F$19*$L368)</f>
        <v/>
      </c>
      <c r="N368" s="27" t="str">
        <f>IF(発電計画!$F$20="","",9.8*発電計画!$F$20*$L368)</f>
        <v/>
      </c>
      <c r="O368" s="206" t="str">
        <f>IF(AND($E368="",発電計画!$F$19=""),"",$E368/発電計画!$F$19)</f>
        <v/>
      </c>
      <c r="P368" s="331" t="str" cm="1">
        <f t="array" ref="P368">IF($O368="","",発電計画!$F$27*_xlfn.IFS($O368&gt;=相対合成効率!$I$14,相対合成効率!$L$14,$O368&gt;=相対合成効率!$I$15,相対合成効率!$L$15,$O368&gt;=相対合成効率!$I$16,相対合成効率!$L$16,TRUE,相対合成効率!$L$17))</f>
        <v/>
      </c>
      <c r="Q368" s="224" t="str">
        <f>IF($O368="","",IF($O368&lt;=発電計画!$F$28,0,9.8*$E368*$L368*$P368))</f>
        <v/>
      </c>
      <c r="R368" s="224" t="str">
        <f t="shared" si="31"/>
        <v/>
      </c>
      <c r="S368" s="207" t="str">
        <f>IF(D368="","",(D368*B368+SUM($D369:D$393))/(D368*365))</f>
        <v/>
      </c>
      <c r="T368" s="208"/>
    </row>
    <row r="369" spans="2:20">
      <c r="B369" s="80">
        <v>341</v>
      </c>
      <c r="C369" s="189" t="str">
        <f>流量データ!$R351</f>
        <v/>
      </c>
      <c r="D369" s="189" t="str">
        <f>IF(AND($C369="",発電計画!$F$33=""),"",MAX(0,$C369-発電計画!$F$33))</f>
        <v/>
      </c>
      <c r="E369" s="189" t="str">
        <f>IF($D369="","",IF(発電計画!$F$19&gt;$D369,$D369,発電計画!$F$19))</f>
        <v/>
      </c>
      <c r="F369" s="27" t="str">
        <f>IF(発電計画!$F$30="","",ROUND((発電計画!$F$30*((E369/発電計画!$F$19)^2)/1000),3))</f>
        <v/>
      </c>
      <c r="G369" s="28">
        <f t="shared" si="32"/>
        <v>0.05</v>
      </c>
      <c r="H369" s="27" t="str">
        <f>IF(発電計画!$F$31="","",ROUND((発電計画!$F$31*((E369/発電計画!$F$19)^2)/200),3))</f>
        <v/>
      </c>
      <c r="I369" s="27" t="str">
        <f>IF(発電計画!$F$32="","",ROUND((発電計画!$F$32*((E369/発電計画!$F$19)^2)/1000),3))</f>
        <v/>
      </c>
      <c r="J369" s="28">
        <f t="shared" si="33"/>
        <v>0.5</v>
      </c>
      <c r="K369" s="27">
        <f t="shared" si="30"/>
        <v>0.55000000000000004</v>
      </c>
      <c r="L369" s="27">
        <f>発電計画!$F$15-$K$29</f>
        <v>-0.55000000000000004</v>
      </c>
      <c r="M369" s="27" t="str">
        <f>IF(発電計画!$F$19="","",9.8*発電計画!$F$19*$L369)</f>
        <v/>
      </c>
      <c r="N369" s="27" t="str">
        <f>IF(発電計画!$F$20="","",9.8*発電計画!$F$20*$L369)</f>
        <v/>
      </c>
      <c r="O369" s="206" t="str">
        <f>IF(AND($E369="",発電計画!$F$19=""),"",$E369/発電計画!$F$19)</f>
        <v/>
      </c>
      <c r="P369" s="331" t="str" cm="1">
        <f t="array" ref="P369">IF($O369="","",発電計画!$F$27*_xlfn.IFS($O369&gt;=相対合成効率!$I$14,相対合成効率!$L$14,$O369&gt;=相対合成効率!$I$15,相対合成効率!$L$15,$O369&gt;=相対合成効率!$I$16,相対合成効率!$L$16,TRUE,相対合成効率!$L$17))</f>
        <v/>
      </c>
      <c r="Q369" s="224" t="str">
        <f>IF($O369="","",IF($O369&lt;=発電計画!$F$28,0,9.8*$E369*$L369*$P369))</f>
        <v/>
      </c>
      <c r="R369" s="224" t="str">
        <f t="shared" si="31"/>
        <v/>
      </c>
      <c r="S369" s="207" t="str">
        <f>IF(D369="","",(D369*B369+SUM($D370:D$393))/(D369*365))</f>
        <v/>
      </c>
      <c r="T369" s="208"/>
    </row>
    <row r="370" spans="2:20">
      <c r="B370" s="80">
        <v>342</v>
      </c>
      <c r="C370" s="189" t="str">
        <f>流量データ!$R352</f>
        <v/>
      </c>
      <c r="D370" s="189" t="str">
        <f>IF(AND($C370="",発電計画!$F$33=""),"",MAX(0,$C370-発電計画!$F$33))</f>
        <v/>
      </c>
      <c r="E370" s="189" t="str">
        <f>IF($D370="","",IF(発電計画!$F$19&gt;$D370,$D370,発電計画!$F$19))</f>
        <v/>
      </c>
      <c r="F370" s="27" t="str">
        <f>IF(発電計画!$F$30="","",ROUND((発電計画!$F$30*((E370/発電計画!$F$19)^2)/1000),3))</f>
        <v/>
      </c>
      <c r="G370" s="28">
        <f t="shared" si="32"/>
        <v>0.05</v>
      </c>
      <c r="H370" s="27" t="str">
        <f>IF(発電計画!$F$31="","",ROUND((発電計画!$F$31*((E370/発電計画!$F$19)^2)/200),3))</f>
        <v/>
      </c>
      <c r="I370" s="27" t="str">
        <f>IF(発電計画!$F$32="","",ROUND((発電計画!$F$32*((E370/発電計画!$F$19)^2)/1000),3))</f>
        <v/>
      </c>
      <c r="J370" s="28">
        <f t="shared" si="33"/>
        <v>0.5</v>
      </c>
      <c r="K370" s="27">
        <f t="shared" si="30"/>
        <v>0.55000000000000004</v>
      </c>
      <c r="L370" s="27">
        <f>発電計画!$F$15-$K$29</f>
        <v>-0.55000000000000004</v>
      </c>
      <c r="M370" s="27" t="str">
        <f>IF(発電計画!$F$19="","",9.8*発電計画!$F$19*$L370)</f>
        <v/>
      </c>
      <c r="N370" s="27" t="str">
        <f>IF(発電計画!$F$20="","",9.8*発電計画!$F$20*$L370)</f>
        <v/>
      </c>
      <c r="O370" s="206" t="str">
        <f>IF(AND($E370="",発電計画!$F$19=""),"",$E370/発電計画!$F$19)</f>
        <v/>
      </c>
      <c r="P370" s="331" t="str" cm="1">
        <f t="array" ref="P370">IF($O370="","",発電計画!$F$27*_xlfn.IFS($O370&gt;=相対合成効率!$I$14,相対合成効率!$L$14,$O370&gt;=相対合成効率!$I$15,相対合成効率!$L$15,$O370&gt;=相対合成効率!$I$16,相対合成効率!$L$16,TRUE,相対合成効率!$L$17))</f>
        <v/>
      </c>
      <c r="Q370" s="224" t="str">
        <f>IF($O370="","",IF($O370&lt;=発電計画!$F$28,0,9.8*$E370*$L370*$P370))</f>
        <v/>
      </c>
      <c r="R370" s="224" t="str">
        <f t="shared" si="31"/>
        <v/>
      </c>
      <c r="S370" s="207" t="str">
        <f>IF(D370="","",(D370*B370+SUM($D371:D$393))/(D370*365))</f>
        <v/>
      </c>
      <c r="T370" s="208"/>
    </row>
    <row r="371" spans="2:20">
      <c r="B371" s="80">
        <v>343</v>
      </c>
      <c r="C371" s="189" t="str">
        <f>流量データ!$R353</f>
        <v/>
      </c>
      <c r="D371" s="189" t="str">
        <f>IF(AND($C371="",発電計画!$F$33=""),"",MAX(0,$C371-発電計画!$F$33))</f>
        <v/>
      </c>
      <c r="E371" s="189" t="str">
        <f>IF($D371="","",IF(発電計画!$F$19&gt;$D371,$D371,発電計画!$F$19))</f>
        <v/>
      </c>
      <c r="F371" s="27" t="str">
        <f>IF(発電計画!$F$30="","",ROUND((発電計画!$F$30*((E371/発電計画!$F$19)^2)/1000),3))</f>
        <v/>
      </c>
      <c r="G371" s="28">
        <f t="shared" si="32"/>
        <v>0.05</v>
      </c>
      <c r="H371" s="27" t="str">
        <f>IF(発電計画!$F$31="","",ROUND((発電計画!$F$31*((E371/発電計画!$F$19)^2)/200),3))</f>
        <v/>
      </c>
      <c r="I371" s="27" t="str">
        <f>IF(発電計画!$F$32="","",ROUND((発電計画!$F$32*((E371/発電計画!$F$19)^2)/1000),3))</f>
        <v/>
      </c>
      <c r="J371" s="28">
        <f t="shared" si="33"/>
        <v>0.5</v>
      </c>
      <c r="K371" s="27">
        <f t="shared" si="30"/>
        <v>0.55000000000000004</v>
      </c>
      <c r="L371" s="27">
        <f>発電計画!$F$15-$K$29</f>
        <v>-0.55000000000000004</v>
      </c>
      <c r="M371" s="27" t="str">
        <f>IF(発電計画!$F$19="","",9.8*発電計画!$F$19*$L371)</f>
        <v/>
      </c>
      <c r="N371" s="27" t="str">
        <f>IF(発電計画!$F$20="","",9.8*発電計画!$F$20*$L371)</f>
        <v/>
      </c>
      <c r="O371" s="206" t="str">
        <f>IF(AND($E371="",発電計画!$F$19=""),"",$E371/発電計画!$F$19)</f>
        <v/>
      </c>
      <c r="P371" s="331" t="str" cm="1">
        <f t="array" ref="P371">IF($O371="","",発電計画!$F$27*_xlfn.IFS($O371&gt;=相対合成効率!$I$14,相対合成効率!$L$14,$O371&gt;=相対合成効率!$I$15,相対合成効率!$L$15,$O371&gt;=相対合成効率!$I$16,相対合成効率!$L$16,TRUE,相対合成効率!$L$17))</f>
        <v/>
      </c>
      <c r="Q371" s="224" t="str">
        <f>IF($O371="","",IF($O371&lt;=発電計画!$F$28,0,9.8*$E371*$L371*$P371))</f>
        <v/>
      </c>
      <c r="R371" s="224" t="str">
        <f t="shared" si="31"/>
        <v/>
      </c>
      <c r="S371" s="207" t="str">
        <f>IF(D371="","",(D371*B371+SUM($D372:D$393))/(D371*365))</f>
        <v/>
      </c>
      <c r="T371" s="208"/>
    </row>
    <row r="372" spans="2:20">
      <c r="B372" s="80">
        <v>344</v>
      </c>
      <c r="C372" s="189" t="str">
        <f>流量データ!$R354</f>
        <v/>
      </c>
      <c r="D372" s="189" t="str">
        <f>IF(AND($C372="",発電計画!$F$33=""),"",MAX(0,$C372-発電計画!$F$33))</f>
        <v/>
      </c>
      <c r="E372" s="189" t="str">
        <f>IF($D372="","",IF(発電計画!$F$19&gt;$D372,$D372,発電計画!$F$19))</f>
        <v/>
      </c>
      <c r="F372" s="27" t="str">
        <f>IF(発電計画!$F$30="","",ROUND((発電計画!$F$30*((E372/発電計画!$F$19)^2)/1000),3))</f>
        <v/>
      </c>
      <c r="G372" s="28">
        <f t="shared" si="32"/>
        <v>0.05</v>
      </c>
      <c r="H372" s="27" t="str">
        <f>IF(発電計画!$F$31="","",ROUND((発電計画!$F$31*((E372/発電計画!$F$19)^2)/200),3))</f>
        <v/>
      </c>
      <c r="I372" s="27" t="str">
        <f>IF(発電計画!$F$32="","",ROUND((発電計画!$F$32*((E372/発電計画!$F$19)^2)/1000),3))</f>
        <v/>
      </c>
      <c r="J372" s="28">
        <f t="shared" si="33"/>
        <v>0.5</v>
      </c>
      <c r="K372" s="27">
        <f t="shared" si="30"/>
        <v>0.55000000000000004</v>
      </c>
      <c r="L372" s="27">
        <f>発電計画!$F$15-$K$29</f>
        <v>-0.55000000000000004</v>
      </c>
      <c r="M372" s="27" t="str">
        <f>IF(発電計画!$F$19="","",9.8*発電計画!$F$19*$L372)</f>
        <v/>
      </c>
      <c r="N372" s="27" t="str">
        <f>IF(発電計画!$F$20="","",9.8*発電計画!$F$20*$L372)</f>
        <v/>
      </c>
      <c r="O372" s="206" t="str">
        <f>IF(AND($E372="",発電計画!$F$19=""),"",$E372/発電計画!$F$19)</f>
        <v/>
      </c>
      <c r="P372" s="331" t="str" cm="1">
        <f t="array" ref="P372">IF($O372="","",発電計画!$F$27*_xlfn.IFS($O372&gt;=相対合成効率!$I$14,相対合成効率!$L$14,$O372&gt;=相対合成効率!$I$15,相対合成効率!$L$15,$O372&gt;=相対合成効率!$I$16,相対合成効率!$L$16,TRUE,相対合成効率!$L$17))</f>
        <v/>
      </c>
      <c r="Q372" s="224" t="str">
        <f>IF($O372="","",IF($O372&lt;=発電計画!$F$28,0,9.8*$E372*$L372*$P372))</f>
        <v/>
      </c>
      <c r="R372" s="224" t="str">
        <f t="shared" si="31"/>
        <v/>
      </c>
      <c r="S372" s="207" t="str">
        <f>IF(D372="","",(D372*B372+SUM($D373:D$393))/(D372*365))</f>
        <v/>
      </c>
      <c r="T372" s="208"/>
    </row>
    <row r="373" spans="2:20">
      <c r="B373" s="80">
        <v>345</v>
      </c>
      <c r="C373" s="189" t="str">
        <f>流量データ!$R355</f>
        <v/>
      </c>
      <c r="D373" s="189" t="str">
        <f>IF(AND($C373="",発電計画!$F$33=""),"",MAX(0,$C373-発電計画!$F$33))</f>
        <v/>
      </c>
      <c r="E373" s="189" t="str">
        <f>IF($D373="","",IF(発電計画!$F$19&gt;$D373,$D373,発電計画!$F$19))</f>
        <v/>
      </c>
      <c r="F373" s="27" t="str">
        <f>IF(発電計画!$F$30="","",ROUND((発電計画!$F$30*((E373/発電計画!$F$19)^2)/1000),3))</f>
        <v/>
      </c>
      <c r="G373" s="28">
        <f t="shared" si="32"/>
        <v>0.05</v>
      </c>
      <c r="H373" s="27" t="str">
        <f>IF(発電計画!$F$31="","",ROUND((発電計画!$F$31*((E373/発電計画!$F$19)^2)/200),3))</f>
        <v/>
      </c>
      <c r="I373" s="27" t="str">
        <f>IF(発電計画!$F$32="","",ROUND((発電計画!$F$32*((E373/発電計画!$F$19)^2)/1000),3))</f>
        <v/>
      </c>
      <c r="J373" s="28">
        <f t="shared" si="33"/>
        <v>0.5</v>
      </c>
      <c r="K373" s="27">
        <f t="shared" si="30"/>
        <v>0.55000000000000004</v>
      </c>
      <c r="L373" s="27">
        <f>発電計画!$F$15-$K$29</f>
        <v>-0.55000000000000004</v>
      </c>
      <c r="M373" s="27" t="str">
        <f>IF(発電計画!$F$19="","",9.8*発電計画!$F$19*$L373)</f>
        <v/>
      </c>
      <c r="N373" s="27" t="str">
        <f>IF(発電計画!$F$20="","",9.8*発電計画!$F$20*$L373)</f>
        <v/>
      </c>
      <c r="O373" s="206" t="str">
        <f>IF(AND($E373="",発電計画!$F$19=""),"",$E373/発電計画!$F$19)</f>
        <v/>
      </c>
      <c r="P373" s="331" t="str" cm="1">
        <f t="array" ref="P373">IF($O373="","",発電計画!$F$27*_xlfn.IFS($O373&gt;=相対合成効率!$I$14,相対合成効率!$L$14,$O373&gt;=相対合成効率!$I$15,相対合成効率!$L$15,$O373&gt;=相対合成効率!$I$16,相対合成効率!$L$16,TRUE,相対合成効率!$L$17))</f>
        <v/>
      </c>
      <c r="Q373" s="224" t="str">
        <f>IF($O373="","",IF($O373&lt;=発電計画!$F$28,0,9.8*$E373*$L373*$P373))</f>
        <v/>
      </c>
      <c r="R373" s="224" t="str">
        <f t="shared" si="31"/>
        <v/>
      </c>
      <c r="S373" s="207" t="str">
        <f>IF(D373="","",(D373*B373+SUM($D374:D$393))/(D373*365))</f>
        <v/>
      </c>
      <c r="T373" s="208"/>
    </row>
    <row r="374" spans="2:20">
      <c r="B374" s="80">
        <v>346</v>
      </c>
      <c r="C374" s="189" t="str">
        <f>流量データ!$R356</f>
        <v/>
      </c>
      <c r="D374" s="189" t="str">
        <f>IF(AND($C374="",発電計画!$F$33=""),"",MAX(0,$C374-発電計画!$F$33))</f>
        <v/>
      </c>
      <c r="E374" s="189" t="str">
        <f>IF($D374="","",IF(発電計画!$F$19&gt;$D374,$D374,発電計画!$F$19))</f>
        <v/>
      </c>
      <c r="F374" s="27" t="str">
        <f>IF(発電計画!$F$30="","",ROUND((発電計画!$F$30*((E374/発電計画!$F$19)^2)/1000),3))</f>
        <v/>
      </c>
      <c r="G374" s="28">
        <f t="shared" si="32"/>
        <v>0.05</v>
      </c>
      <c r="H374" s="27" t="str">
        <f>IF(発電計画!$F$31="","",ROUND((発電計画!$F$31*((E374/発電計画!$F$19)^2)/200),3))</f>
        <v/>
      </c>
      <c r="I374" s="27" t="str">
        <f>IF(発電計画!$F$32="","",ROUND((発電計画!$F$32*((E374/発電計画!$F$19)^2)/1000),3))</f>
        <v/>
      </c>
      <c r="J374" s="28">
        <f t="shared" si="33"/>
        <v>0.5</v>
      </c>
      <c r="K374" s="27">
        <f t="shared" si="30"/>
        <v>0.55000000000000004</v>
      </c>
      <c r="L374" s="27">
        <f>発電計画!$F$15-$K$29</f>
        <v>-0.55000000000000004</v>
      </c>
      <c r="M374" s="27" t="str">
        <f>IF(発電計画!$F$19="","",9.8*発電計画!$F$19*$L374)</f>
        <v/>
      </c>
      <c r="N374" s="27" t="str">
        <f>IF(発電計画!$F$20="","",9.8*発電計画!$F$20*$L374)</f>
        <v/>
      </c>
      <c r="O374" s="206" t="str">
        <f>IF(AND($E374="",発電計画!$F$19=""),"",$E374/発電計画!$F$19)</f>
        <v/>
      </c>
      <c r="P374" s="331" t="str" cm="1">
        <f t="array" ref="P374">IF($O374="","",発電計画!$F$27*_xlfn.IFS($O374&gt;=相対合成効率!$I$14,相対合成効率!$L$14,$O374&gt;=相対合成効率!$I$15,相対合成効率!$L$15,$O374&gt;=相対合成効率!$I$16,相対合成効率!$L$16,TRUE,相対合成効率!$L$17))</f>
        <v/>
      </c>
      <c r="Q374" s="224" t="str">
        <f>IF($O374="","",IF($O374&lt;=発電計画!$F$28,0,9.8*$E374*$L374*$P374))</f>
        <v/>
      </c>
      <c r="R374" s="224" t="str">
        <f t="shared" si="31"/>
        <v/>
      </c>
      <c r="S374" s="207" t="str">
        <f>IF(D374="","",(D374*B374+SUM($D375:D$393))/(D374*365))</f>
        <v/>
      </c>
      <c r="T374" s="208"/>
    </row>
    <row r="375" spans="2:20">
      <c r="B375" s="80">
        <v>347</v>
      </c>
      <c r="C375" s="189" t="str">
        <f>流量データ!$R357</f>
        <v/>
      </c>
      <c r="D375" s="189" t="str">
        <f>IF(AND($C375="",発電計画!$F$33=""),"",MAX(0,$C375-発電計画!$F$33))</f>
        <v/>
      </c>
      <c r="E375" s="189" t="str">
        <f>IF($D375="","",IF(発電計画!$F$19&gt;$D375,$D375,発電計画!$F$19))</f>
        <v/>
      </c>
      <c r="F375" s="27" t="str">
        <f>IF(発電計画!$F$30="","",ROUND((発電計画!$F$30*((E375/発電計画!$F$19)^2)/1000),3))</f>
        <v/>
      </c>
      <c r="G375" s="28">
        <f t="shared" si="32"/>
        <v>0.05</v>
      </c>
      <c r="H375" s="27" t="str">
        <f>IF(発電計画!$F$31="","",ROUND((発電計画!$F$31*((E375/発電計画!$F$19)^2)/200),3))</f>
        <v/>
      </c>
      <c r="I375" s="27" t="str">
        <f>IF(発電計画!$F$32="","",ROUND((発電計画!$F$32*((E375/発電計画!$F$19)^2)/1000),3))</f>
        <v/>
      </c>
      <c r="J375" s="28">
        <f t="shared" si="33"/>
        <v>0.5</v>
      </c>
      <c r="K375" s="27">
        <f t="shared" si="30"/>
        <v>0.55000000000000004</v>
      </c>
      <c r="L375" s="27">
        <f>発電計画!$F$15-$K$29</f>
        <v>-0.55000000000000004</v>
      </c>
      <c r="M375" s="27" t="str">
        <f>IF(発電計画!$F$19="","",9.8*発電計画!$F$19*$L375)</f>
        <v/>
      </c>
      <c r="N375" s="27" t="str">
        <f>IF(発電計画!$F$20="","",9.8*発電計画!$F$20*$L375)</f>
        <v/>
      </c>
      <c r="O375" s="206" t="str">
        <f>IF(AND($E375="",発電計画!$F$19=""),"",$E375/発電計画!$F$19)</f>
        <v/>
      </c>
      <c r="P375" s="331" t="str" cm="1">
        <f t="array" ref="P375">IF($O375="","",発電計画!$F$27*_xlfn.IFS($O375&gt;=相対合成効率!$I$14,相対合成効率!$L$14,$O375&gt;=相対合成効率!$I$15,相対合成効率!$L$15,$O375&gt;=相対合成効率!$I$16,相対合成効率!$L$16,TRUE,相対合成効率!$L$17))</f>
        <v/>
      </c>
      <c r="Q375" s="224" t="str">
        <f>IF($O375="","",IF($O375&lt;=発電計画!$F$28,0,9.8*$E375*$L375*$P375))</f>
        <v/>
      </c>
      <c r="R375" s="224" t="str">
        <f t="shared" si="31"/>
        <v/>
      </c>
      <c r="S375" s="207" t="str">
        <f>IF(D375="","",(D375*B375+SUM($D376:D$393))/(D375*365))</f>
        <v/>
      </c>
      <c r="T375" s="208"/>
    </row>
    <row r="376" spans="2:20">
      <c r="B376" s="80">
        <v>348</v>
      </c>
      <c r="C376" s="189" t="str">
        <f>流量データ!$R358</f>
        <v/>
      </c>
      <c r="D376" s="189" t="str">
        <f>IF(AND($C376="",発電計画!$F$33=""),"",MAX(0,$C376-発電計画!$F$33))</f>
        <v/>
      </c>
      <c r="E376" s="189" t="str">
        <f>IF($D376="","",IF(発電計画!$F$19&gt;$D376,$D376,発電計画!$F$19))</f>
        <v/>
      </c>
      <c r="F376" s="27" t="str">
        <f>IF(発電計画!$F$30="","",ROUND((発電計画!$F$30*((E376/発電計画!$F$19)^2)/1000),3))</f>
        <v/>
      </c>
      <c r="G376" s="28">
        <f t="shared" si="32"/>
        <v>0.05</v>
      </c>
      <c r="H376" s="27" t="str">
        <f>IF(発電計画!$F$31="","",ROUND((発電計画!$F$31*((E376/発電計画!$F$19)^2)/200),3))</f>
        <v/>
      </c>
      <c r="I376" s="27" t="str">
        <f>IF(発電計画!$F$32="","",ROUND((発電計画!$F$32*((E376/発電計画!$F$19)^2)/1000),3))</f>
        <v/>
      </c>
      <c r="J376" s="28">
        <f t="shared" si="33"/>
        <v>0.5</v>
      </c>
      <c r="K376" s="27">
        <f t="shared" si="30"/>
        <v>0.55000000000000004</v>
      </c>
      <c r="L376" s="27">
        <f>発電計画!$F$15-$K$29</f>
        <v>-0.55000000000000004</v>
      </c>
      <c r="M376" s="27" t="str">
        <f>IF(発電計画!$F$19="","",9.8*発電計画!$F$19*$L376)</f>
        <v/>
      </c>
      <c r="N376" s="27" t="str">
        <f>IF(発電計画!$F$20="","",9.8*発電計画!$F$20*$L376)</f>
        <v/>
      </c>
      <c r="O376" s="206" t="str">
        <f>IF(AND($E376="",発電計画!$F$19=""),"",$E376/発電計画!$F$19)</f>
        <v/>
      </c>
      <c r="P376" s="331" t="str" cm="1">
        <f t="array" ref="P376">IF($O376="","",発電計画!$F$27*_xlfn.IFS($O376&gt;=相対合成効率!$I$14,相対合成効率!$L$14,$O376&gt;=相対合成効率!$I$15,相対合成効率!$L$15,$O376&gt;=相対合成効率!$I$16,相対合成効率!$L$16,TRUE,相対合成効率!$L$17))</f>
        <v/>
      </c>
      <c r="Q376" s="224" t="str">
        <f>IF($O376="","",IF($O376&lt;=発電計画!$F$28,0,9.8*$E376*$L376*$P376))</f>
        <v/>
      </c>
      <c r="R376" s="224" t="str">
        <f t="shared" si="31"/>
        <v/>
      </c>
      <c r="S376" s="207" t="str">
        <f>IF(D376="","",(D376*B376+SUM($D377:D$393))/(D376*365))</f>
        <v/>
      </c>
      <c r="T376" s="208"/>
    </row>
    <row r="377" spans="2:20">
      <c r="B377" s="80">
        <v>349</v>
      </c>
      <c r="C377" s="189" t="str">
        <f>流量データ!$R359</f>
        <v/>
      </c>
      <c r="D377" s="189" t="str">
        <f>IF(AND($C377="",発電計画!$F$33=""),"",MAX(0,$C377-発電計画!$F$33))</f>
        <v/>
      </c>
      <c r="E377" s="189" t="str">
        <f>IF($D377="","",IF(発電計画!$F$19&gt;$D377,$D377,発電計画!$F$19))</f>
        <v/>
      </c>
      <c r="F377" s="27" t="str">
        <f>IF(発電計画!$F$30="","",ROUND((発電計画!$F$30*((E377/発電計画!$F$19)^2)/1000),3))</f>
        <v/>
      </c>
      <c r="G377" s="28">
        <f t="shared" si="32"/>
        <v>0.05</v>
      </c>
      <c r="H377" s="27" t="str">
        <f>IF(発電計画!$F$31="","",ROUND((発電計画!$F$31*((E377/発電計画!$F$19)^2)/200),3))</f>
        <v/>
      </c>
      <c r="I377" s="27" t="str">
        <f>IF(発電計画!$F$32="","",ROUND((発電計画!$F$32*((E377/発電計画!$F$19)^2)/1000),3))</f>
        <v/>
      </c>
      <c r="J377" s="28">
        <f t="shared" si="33"/>
        <v>0.5</v>
      </c>
      <c r="K377" s="27">
        <f t="shared" si="30"/>
        <v>0.55000000000000004</v>
      </c>
      <c r="L377" s="27">
        <f>発電計画!$F$15-$K$29</f>
        <v>-0.55000000000000004</v>
      </c>
      <c r="M377" s="27" t="str">
        <f>IF(発電計画!$F$19="","",9.8*発電計画!$F$19*$L377)</f>
        <v/>
      </c>
      <c r="N377" s="27" t="str">
        <f>IF(発電計画!$F$20="","",9.8*発電計画!$F$20*$L377)</f>
        <v/>
      </c>
      <c r="O377" s="206" t="str">
        <f>IF(AND($E377="",発電計画!$F$19=""),"",$E377/発電計画!$F$19)</f>
        <v/>
      </c>
      <c r="P377" s="331" t="str" cm="1">
        <f t="array" ref="P377">IF($O377="","",発電計画!$F$27*_xlfn.IFS($O377&gt;=相対合成効率!$I$14,相対合成効率!$L$14,$O377&gt;=相対合成効率!$I$15,相対合成効率!$L$15,$O377&gt;=相対合成効率!$I$16,相対合成効率!$L$16,TRUE,相対合成効率!$L$17))</f>
        <v/>
      </c>
      <c r="Q377" s="224" t="str">
        <f>IF($O377="","",IF($O377&lt;=発電計画!$F$28,0,9.8*$E377*$L377*$P377))</f>
        <v/>
      </c>
      <c r="R377" s="224" t="str">
        <f t="shared" si="31"/>
        <v/>
      </c>
      <c r="S377" s="207" t="str">
        <f>IF(D377="","",(D377*B377+SUM($D378:D$393))/(D377*365))</f>
        <v/>
      </c>
      <c r="T377" s="208"/>
    </row>
    <row r="378" spans="2:20">
      <c r="B378" s="80">
        <v>350</v>
      </c>
      <c r="C378" s="189" t="str">
        <f>流量データ!$R360</f>
        <v/>
      </c>
      <c r="D378" s="189" t="str">
        <f>IF(AND($C378="",発電計画!$F$33=""),"",MAX(0,$C378-発電計画!$F$33))</f>
        <v/>
      </c>
      <c r="E378" s="189" t="str">
        <f>IF($D378="","",IF(発電計画!$F$19&gt;$D378,$D378,発電計画!$F$19))</f>
        <v/>
      </c>
      <c r="F378" s="27" t="str">
        <f>IF(発電計画!$F$30="","",ROUND((発電計画!$F$30*((E378/発電計画!$F$19)^2)/1000),3))</f>
        <v/>
      </c>
      <c r="G378" s="28">
        <f t="shared" si="32"/>
        <v>0.05</v>
      </c>
      <c r="H378" s="27" t="str">
        <f>IF(発電計画!$F$31="","",ROUND((発電計画!$F$31*((E378/発電計画!$F$19)^2)/200),3))</f>
        <v/>
      </c>
      <c r="I378" s="27" t="str">
        <f>IF(発電計画!$F$32="","",ROUND((発電計画!$F$32*((E378/発電計画!$F$19)^2)/1000),3))</f>
        <v/>
      </c>
      <c r="J378" s="28">
        <f t="shared" si="33"/>
        <v>0.5</v>
      </c>
      <c r="K378" s="27">
        <f t="shared" si="30"/>
        <v>0.55000000000000004</v>
      </c>
      <c r="L378" s="27">
        <f>発電計画!$F$15-$K$29</f>
        <v>-0.55000000000000004</v>
      </c>
      <c r="M378" s="27" t="str">
        <f>IF(発電計画!$F$19="","",9.8*発電計画!$F$19*$L378)</f>
        <v/>
      </c>
      <c r="N378" s="27" t="str">
        <f>IF(発電計画!$F$20="","",9.8*発電計画!$F$20*$L378)</f>
        <v/>
      </c>
      <c r="O378" s="206" t="str">
        <f>IF(AND($E378="",発電計画!$F$19=""),"",$E378/発電計画!$F$19)</f>
        <v/>
      </c>
      <c r="P378" s="331" t="str" cm="1">
        <f t="array" ref="P378">IF($O378="","",発電計画!$F$27*_xlfn.IFS($O378&gt;=相対合成効率!$I$14,相対合成効率!$L$14,$O378&gt;=相対合成効率!$I$15,相対合成効率!$L$15,$O378&gt;=相対合成効率!$I$16,相対合成効率!$L$16,TRUE,相対合成効率!$L$17))</f>
        <v/>
      </c>
      <c r="Q378" s="224" t="str">
        <f>IF($O378="","",IF($O378&lt;=発電計画!$F$28,0,9.8*$E378*$L378*$P378))</f>
        <v/>
      </c>
      <c r="R378" s="224" t="str">
        <f t="shared" si="31"/>
        <v/>
      </c>
      <c r="S378" s="207" t="str">
        <f>IF(D378="","",(D378*B378+SUM($D379:D$393))/(D378*365))</f>
        <v/>
      </c>
      <c r="T378" s="208"/>
    </row>
    <row r="379" spans="2:20">
      <c r="B379" s="80">
        <v>351</v>
      </c>
      <c r="C379" s="189" t="str">
        <f>流量データ!$R361</f>
        <v/>
      </c>
      <c r="D379" s="189" t="str">
        <f>IF(AND($C379="",発電計画!$F$33=""),"",MAX(0,$C379-発電計画!$F$33))</f>
        <v/>
      </c>
      <c r="E379" s="189" t="str">
        <f>IF($D379="","",IF(発電計画!$F$19&gt;$D379,$D379,発電計画!$F$19))</f>
        <v/>
      </c>
      <c r="F379" s="27" t="str">
        <f>IF(発電計画!$F$30="","",ROUND((発電計画!$F$30*((E379/発電計画!$F$19)^2)/1000),3))</f>
        <v/>
      </c>
      <c r="G379" s="28">
        <f t="shared" si="32"/>
        <v>0.05</v>
      </c>
      <c r="H379" s="27" t="str">
        <f>IF(発電計画!$F$31="","",ROUND((発電計画!$F$31*((E379/発電計画!$F$19)^2)/200),3))</f>
        <v/>
      </c>
      <c r="I379" s="27" t="str">
        <f>IF(発電計画!$F$32="","",ROUND((発電計画!$F$32*((E379/発電計画!$F$19)^2)/1000),3))</f>
        <v/>
      </c>
      <c r="J379" s="28">
        <f t="shared" si="33"/>
        <v>0.5</v>
      </c>
      <c r="K379" s="27">
        <f t="shared" si="30"/>
        <v>0.55000000000000004</v>
      </c>
      <c r="L379" s="27">
        <f>発電計画!$F$15-$K$29</f>
        <v>-0.55000000000000004</v>
      </c>
      <c r="M379" s="27" t="str">
        <f>IF(発電計画!$F$19="","",9.8*発電計画!$F$19*$L379)</f>
        <v/>
      </c>
      <c r="N379" s="27" t="str">
        <f>IF(発電計画!$F$20="","",9.8*発電計画!$F$20*$L379)</f>
        <v/>
      </c>
      <c r="O379" s="206" t="str">
        <f>IF(AND($E379="",発電計画!$F$19=""),"",$E379/発電計画!$F$19)</f>
        <v/>
      </c>
      <c r="P379" s="331" t="str" cm="1">
        <f t="array" ref="P379">IF($O379="","",発電計画!$F$27*_xlfn.IFS($O379&gt;=相対合成効率!$I$14,相対合成効率!$L$14,$O379&gt;=相対合成効率!$I$15,相対合成効率!$L$15,$O379&gt;=相対合成効率!$I$16,相対合成効率!$L$16,TRUE,相対合成効率!$L$17))</f>
        <v/>
      </c>
      <c r="Q379" s="224" t="str">
        <f>IF($O379="","",IF($O379&lt;=発電計画!$F$28,0,9.8*$E379*$L379*$P379))</f>
        <v/>
      </c>
      <c r="R379" s="224" t="str">
        <f t="shared" si="31"/>
        <v/>
      </c>
      <c r="S379" s="207" t="str">
        <f>IF(D379="","",(D379*B379+SUM($D380:D$393))/(D379*365))</f>
        <v/>
      </c>
      <c r="T379" s="208"/>
    </row>
    <row r="380" spans="2:20">
      <c r="B380" s="80">
        <v>352</v>
      </c>
      <c r="C380" s="189" t="str">
        <f>流量データ!$R362</f>
        <v/>
      </c>
      <c r="D380" s="189" t="str">
        <f>IF(AND($C380="",発電計画!$F$33=""),"",MAX(0,$C380-発電計画!$F$33))</f>
        <v/>
      </c>
      <c r="E380" s="189" t="str">
        <f>IF($D380="","",IF(発電計画!$F$19&gt;$D380,$D380,発電計画!$F$19))</f>
        <v/>
      </c>
      <c r="F380" s="27" t="str">
        <f>IF(発電計画!$F$30="","",ROUND((発電計画!$F$30*((E380/発電計画!$F$19)^2)/1000),3))</f>
        <v/>
      </c>
      <c r="G380" s="28">
        <f t="shared" si="32"/>
        <v>0.05</v>
      </c>
      <c r="H380" s="27" t="str">
        <f>IF(発電計画!$F$31="","",ROUND((発電計画!$F$31*((E380/発電計画!$F$19)^2)/200),3))</f>
        <v/>
      </c>
      <c r="I380" s="27" t="str">
        <f>IF(発電計画!$F$32="","",ROUND((発電計画!$F$32*((E380/発電計画!$F$19)^2)/1000),3))</f>
        <v/>
      </c>
      <c r="J380" s="28">
        <f t="shared" si="33"/>
        <v>0.5</v>
      </c>
      <c r="K380" s="27">
        <f t="shared" si="30"/>
        <v>0.55000000000000004</v>
      </c>
      <c r="L380" s="27">
        <f>発電計画!$F$15-$K$29</f>
        <v>-0.55000000000000004</v>
      </c>
      <c r="M380" s="27" t="str">
        <f>IF(発電計画!$F$19="","",9.8*発電計画!$F$19*$L380)</f>
        <v/>
      </c>
      <c r="N380" s="27" t="str">
        <f>IF(発電計画!$F$20="","",9.8*発電計画!$F$20*$L380)</f>
        <v/>
      </c>
      <c r="O380" s="206" t="str">
        <f>IF(AND($E380="",発電計画!$F$19=""),"",$E380/発電計画!$F$19)</f>
        <v/>
      </c>
      <c r="P380" s="331" t="str" cm="1">
        <f t="array" ref="P380">IF($O380="","",発電計画!$F$27*_xlfn.IFS($O380&gt;=相対合成効率!$I$14,相対合成効率!$L$14,$O380&gt;=相対合成効率!$I$15,相対合成効率!$L$15,$O380&gt;=相対合成効率!$I$16,相対合成効率!$L$16,TRUE,相対合成効率!$L$17))</f>
        <v/>
      </c>
      <c r="Q380" s="224" t="str">
        <f>IF($O380="","",IF($O380&lt;=発電計画!$F$28,0,9.8*$E380*$L380*$P380))</f>
        <v/>
      </c>
      <c r="R380" s="224" t="str">
        <f t="shared" si="31"/>
        <v/>
      </c>
      <c r="S380" s="207" t="str">
        <f>IF(D380="","",(D380*B380+SUM($D381:D$393))/(D380*365))</f>
        <v/>
      </c>
      <c r="T380" s="208"/>
    </row>
    <row r="381" spans="2:20">
      <c r="B381" s="80">
        <v>353</v>
      </c>
      <c r="C381" s="189" t="str">
        <f>流量データ!$R363</f>
        <v/>
      </c>
      <c r="D381" s="189" t="str">
        <f>IF(AND($C381="",発電計画!$F$33=""),"",MAX(0,$C381-発電計画!$F$33))</f>
        <v/>
      </c>
      <c r="E381" s="189" t="str">
        <f>IF($D381="","",IF(発電計画!$F$19&gt;$D381,$D381,発電計画!$F$19))</f>
        <v/>
      </c>
      <c r="F381" s="27" t="str">
        <f>IF(発電計画!$F$30="","",ROUND((発電計画!$F$30*((E381/発電計画!$F$19)^2)/1000),3))</f>
        <v/>
      </c>
      <c r="G381" s="28">
        <f t="shared" si="32"/>
        <v>0.05</v>
      </c>
      <c r="H381" s="27" t="str">
        <f>IF(発電計画!$F$31="","",ROUND((発電計画!$F$31*((E381/発電計画!$F$19)^2)/200),3))</f>
        <v/>
      </c>
      <c r="I381" s="27" t="str">
        <f>IF(発電計画!$F$32="","",ROUND((発電計画!$F$32*((E381/発電計画!$F$19)^2)/1000),3))</f>
        <v/>
      </c>
      <c r="J381" s="28">
        <f t="shared" si="33"/>
        <v>0.5</v>
      </c>
      <c r="K381" s="27">
        <f t="shared" si="30"/>
        <v>0.55000000000000004</v>
      </c>
      <c r="L381" s="27">
        <f>発電計画!$F$15-$K$29</f>
        <v>-0.55000000000000004</v>
      </c>
      <c r="M381" s="27" t="str">
        <f>IF(発電計画!$F$19="","",9.8*発電計画!$F$19*$L381)</f>
        <v/>
      </c>
      <c r="N381" s="27" t="str">
        <f>IF(発電計画!$F$20="","",9.8*発電計画!$F$20*$L381)</f>
        <v/>
      </c>
      <c r="O381" s="206" t="str">
        <f>IF(AND($E381="",発電計画!$F$19=""),"",$E381/発電計画!$F$19)</f>
        <v/>
      </c>
      <c r="P381" s="331" t="str" cm="1">
        <f t="array" ref="P381">IF($O381="","",発電計画!$F$27*_xlfn.IFS($O381&gt;=相対合成効率!$I$14,相対合成効率!$L$14,$O381&gt;=相対合成効率!$I$15,相対合成効率!$L$15,$O381&gt;=相対合成効率!$I$16,相対合成効率!$L$16,TRUE,相対合成効率!$L$17))</f>
        <v/>
      </c>
      <c r="Q381" s="224" t="str">
        <f>IF($O381="","",IF($O381&lt;=発電計画!$F$28,0,9.8*$E381*$L381*$P381))</f>
        <v/>
      </c>
      <c r="R381" s="224" t="str">
        <f t="shared" si="31"/>
        <v/>
      </c>
      <c r="S381" s="207" t="str">
        <f>IF(D381="","",(D381*B381+SUM($D382:D$393))/(D381*365))</f>
        <v/>
      </c>
      <c r="T381" s="208"/>
    </row>
    <row r="382" spans="2:20">
      <c r="B382" s="80">
        <v>354</v>
      </c>
      <c r="C382" s="189" t="str">
        <f>流量データ!$R364</f>
        <v/>
      </c>
      <c r="D382" s="189" t="str">
        <f>IF(AND($C382="",発電計画!$F$33=""),"",MAX(0,$C382-発電計画!$F$33))</f>
        <v/>
      </c>
      <c r="E382" s="189" t="str">
        <f>IF($D382="","",IF(発電計画!$F$19&gt;$D382,$D382,発電計画!$F$19))</f>
        <v/>
      </c>
      <c r="F382" s="27" t="str">
        <f>IF(発電計画!$F$30="","",ROUND((発電計画!$F$30*((E382/発電計画!$F$19)^2)/1000),3))</f>
        <v/>
      </c>
      <c r="G382" s="28">
        <f t="shared" si="32"/>
        <v>0.05</v>
      </c>
      <c r="H382" s="27" t="str">
        <f>IF(発電計画!$F$31="","",ROUND((発電計画!$F$31*((E382/発電計画!$F$19)^2)/200),3))</f>
        <v/>
      </c>
      <c r="I382" s="27" t="str">
        <f>IF(発電計画!$F$32="","",ROUND((発電計画!$F$32*((E382/発電計画!$F$19)^2)/1000),3))</f>
        <v/>
      </c>
      <c r="J382" s="28">
        <f t="shared" si="33"/>
        <v>0.5</v>
      </c>
      <c r="K382" s="27">
        <f t="shared" si="30"/>
        <v>0.55000000000000004</v>
      </c>
      <c r="L382" s="27">
        <f>発電計画!$F$15-$K$29</f>
        <v>-0.55000000000000004</v>
      </c>
      <c r="M382" s="27" t="str">
        <f>IF(発電計画!$F$19="","",9.8*発電計画!$F$19*$L382)</f>
        <v/>
      </c>
      <c r="N382" s="27" t="str">
        <f>IF(発電計画!$F$20="","",9.8*発電計画!$F$20*$L382)</f>
        <v/>
      </c>
      <c r="O382" s="206" t="str">
        <f>IF(AND($E382="",発電計画!$F$19=""),"",$E382/発電計画!$F$19)</f>
        <v/>
      </c>
      <c r="P382" s="331" t="str" cm="1">
        <f t="array" ref="P382">IF($O382="","",発電計画!$F$27*_xlfn.IFS($O382&gt;=相対合成効率!$I$14,相対合成効率!$L$14,$O382&gt;=相対合成効率!$I$15,相対合成効率!$L$15,$O382&gt;=相対合成効率!$I$16,相対合成効率!$L$16,TRUE,相対合成効率!$L$17))</f>
        <v/>
      </c>
      <c r="Q382" s="224" t="str">
        <f>IF($O382="","",IF($O382&lt;=発電計画!$F$28,0,9.8*$E382*$L382*$P382))</f>
        <v/>
      </c>
      <c r="R382" s="224" t="str">
        <f t="shared" si="31"/>
        <v/>
      </c>
      <c r="S382" s="207" t="str">
        <f>IF(D382="","",(D382*B382+SUM($D383:D$393))/(D382*365))</f>
        <v/>
      </c>
      <c r="T382" s="208"/>
    </row>
    <row r="383" spans="2:20">
      <c r="B383" s="80">
        <v>355</v>
      </c>
      <c r="C383" s="189" t="str">
        <f>流量データ!$R365</f>
        <v/>
      </c>
      <c r="D383" s="189" t="str">
        <f>IF(AND($C383="",発電計画!$F$33=""),"",MAX(0,$C383-発電計画!$F$33))</f>
        <v/>
      </c>
      <c r="E383" s="189" t="str">
        <f>IF($D383="","",IF(発電計画!$F$19&gt;$D383,$D383,発電計画!$F$19))</f>
        <v/>
      </c>
      <c r="F383" s="27" t="str">
        <f>IF(発電計画!$F$30="","",ROUND((発電計画!$F$30*((E383/発電計画!$F$19)^2)/1000),3))</f>
        <v/>
      </c>
      <c r="G383" s="28">
        <f t="shared" si="32"/>
        <v>0.05</v>
      </c>
      <c r="H383" s="27" t="str">
        <f>IF(発電計画!$F$31="","",ROUND((発電計画!$F$31*((E383/発電計画!$F$19)^2)/200),3))</f>
        <v/>
      </c>
      <c r="I383" s="27" t="str">
        <f>IF(発電計画!$F$32="","",ROUND((発電計画!$F$32*((E383/発電計画!$F$19)^2)/1000),3))</f>
        <v/>
      </c>
      <c r="J383" s="28">
        <f t="shared" si="33"/>
        <v>0.5</v>
      </c>
      <c r="K383" s="27">
        <f t="shared" si="30"/>
        <v>0.55000000000000004</v>
      </c>
      <c r="L383" s="27">
        <f>発電計画!$F$15-$K$29</f>
        <v>-0.55000000000000004</v>
      </c>
      <c r="M383" s="27" t="str">
        <f>IF(発電計画!$F$19="","",9.8*発電計画!$F$19*$L383)</f>
        <v/>
      </c>
      <c r="N383" s="27" t="str">
        <f>IF(発電計画!$F$20="","",9.8*発電計画!$F$20*$L383)</f>
        <v/>
      </c>
      <c r="O383" s="206" t="str">
        <f>IF(AND($E383="",発電計画!$F$19=""),"",$E383/発電計画!$F$19)</f>
        <v/>
      </c>
      <c r="P383" s="331" t="str" cm="1">
        <f t="array" ref="P383">IF($O383="","",発電計画!$F$27*_xlfn.IFS($O383&gt;=相対合成効率!$I$14,相対合成効率!$L$14,$O383&gt;=相対合成効率!$I$15,相対合成効率!$L$15,$O383&gt;=相対合成効率!$I$16,相対合成効率!$L$16,TRUE,相対合成効率!$L$17))</f>
        <v/>
      </c>
      <c r="Q383" s="224" t="str">
        <f>IF($O383="","",IF($O383&lt;=発電計画!$F$28,0,9.8*$E383*$L383*$P383))</f>
        <v/>
      </c>
      <c r="R383" s="224" t="str">
        <f t="shared" si="31"/>
        <v/>
      </c>
      <c r="S383" s="207" t="str">
        <f>IF(D383="","",(D383*B383+SUM($D384:D$393))/(D383*365))</f>
        <v/>
      </c>
      <c r="T383" s="208"/>
    </row>
    <row r="384" spans="2:20">
      <c r="B384" s="80">
        <v>356</v>
      </c>
      <c r="C384" s="189" t="str">
        <f>流量データ!$R366</f>
        <v/>
      </c>
      <c r="D384" s="189" t="str">
        <f>IF(AND($C384="",発電計画!$F$33=""),"",MAX(0,$C384-発電計画!$F$33))</f>
        <v/>
      </c>
      <c r="E384" s="189" t="str">
        <f>IF($D384="","",IF(発電計画!$F$19&gt;$D384,$D384,発電計画!$F$19))</f>
        <v/>
      </c>
      <c r="F384" s="27" t="str">
        <f>IF(発電計画!$F$30="","",ROUND((発電計画!$F$30*((E384/発電計画!$F$19)^2)/1000),3))</f>
        <v/>
      </c>
      <c r="G384" s="28">
        <f t="shared" si="32"/>
        <v>0.05</v>
      </c>
      <c r="H384" s="27" t="str">
        <f>IF(発電計画!$F$31="","",ROUND((発電計画!$F$31*((E384/発電計画!$F$19)^2)/200),3))</f>
        <v/>
      </c>
      <c r="I384" s="27" t="str">
        <f>IF(発電計画!$F$32="","",ROUND((発電計画!$F$32*((E384/発電計画!$F$19)^2)/1000),3))</f>
        <v/>
      </c>
      <c r="J384" s="28">
        <f t="shared" si="33"/>
        <v>0.5</v>
      </c>
      <c r="K384" s="27">
        <f t="shared" si="30"/>
        <v>0.55000000000000004</v>
      </c>
      <c r="L384" s="27">
        <f>発電計画!$F$15-$K$29</f>
        <v>-0.55000000000000004</v>
      </c>
      <c r="M384" s="27" t="str">
        <f>IF(発電計画!$F$19="","",9.8*発電計画!$F$19*$L384)</f>
        <v/>
      </c>
      <c r="N384" s="27" t="str">
        <f>IF(発電計画!$F$20="","",9.8*発電計画!$F$20*$L384)</f>
        <v/>
      </c>
      <c r="O384" s="206" t="str">
        <f>IF(AND($E384="",発電計画!$F$19=""),"",$E384/発電計画!$F$19)</f>
        <v/>
      </c>
      <c r="P384" s="331" t="str" cm="1">
        <f t="array" ref="P384">IF($O384="","",発電計画!$F$27*_xlfn.IFS($O384&gt;=相対合成効率!$I$14,相対合成効率!$L$14,$O384&gt;=相対合成効率!$I$15,相対合成効率!$L$15,$O384&gt;=相対合成効率!$I$16,相対合成効率!$L$16,TRUE,相対合成効率!$L$17))</f>
        <v/>
      </c>
      <c r="Q384" s="224" t="str">
        <f>IF($O384="","",IF($O384&lt;=発電計画!$F$28,0,9.8*$E384*$L384*$P384))</f>
        <v/>
      </c>
      <c r="R384" s="224" t="str">
        <f t="shared" si="31"/>
        <v/>
      </c>
      <c r="S384" s="207" t="str">
        <f>IF(D384="","",(D384*B384+SUM($D385:D$393))/(D384*365))</f>
        <v/>
      </c>
      <c r="T384" s="208"/>
    </row>
    <row r="385" spans="2:20">
      <c r="B385" s="80">
        <v>357</v>
      </c>
      <c r="C385" s="189" t="str">
        <f>流量データ!$R367</f>
        <v/>
      </c>
      <c r="D385" s="189" t="str">
        <f>IF(AND($C385="",発電計画!$F$33=""),"",MAX(0,$C385-発電計画!$F$33))</f>
        <v/>
      </c>
      <c r="E385" s="189" t="str">
        <f>IF($D385="","",IF(発電計画!$F$19&gt;$D385,$D385,発電計画!$F$19))</f>
        <v/>
      </c>
      <c r="F385" s="27" t="str">
        <f>IF(発電計画!$F$30="","",ROUND((発電計画!$F$30*((E385/発電計画!$F$19)^2)/1000),3))</f>
        <v/>
      </c>
      <c r="G385" s="28">
        <f t="shared" si="32"/>
        <v>0.05</v>
      </c>
      <c r="H385" s="27" t="str">
        <f>IF(発電計画!$F$31="","",ROUND((発電計画!$F$31*((E385/発電計画!$F$19)^2)/200),3))</f>
        <v/>
      </c>
      <c r="I385" s="27" t="str">
        <f>IF(発電計画!$F$32="","",ROUND((発電計画!$F$32*((E385/発電計画!$F$19)^2)/1000),3))</f>
        <v/>
      </c>
      <c r="J385" s="28">
        <f t="shared" si="33"/>
        <v>0.5</v>
      </c>
      <c r="K385" s="27">
        <f t="shared" si="30"/>
        <v>0.55000000000000004</v>
      </c>
      <c r="L385" s="27">
        <f>発電計画!$F$15-$K$29</f>
        <v>-0.55000000000000004</v>
      </c>
      <c r="M385" s="27" t="str">
        <f>IF(発電計画!$F$19="","",9.8*発電計画!$F$19*$L385)</f>
        <v/>
      </c>
      <c r="N385" s="27" t="str">
        <f>IF(発電計画!$F$20="","",9.8*発電計画!$F$20*$L385)</f>
        <v/>
      </c>
      <c r="O385" s="206" t="str">
        <f>IF(AND($E385="",発電計画!$F$19=""),"",$E385/発電計画!$F$19)</f>
        <v/>
      </c>
      <c r="P385" s="331" t="str" cm="1">
        <f t="array" ref="P385">IF($O385="","",発電計画!$F$27*_xlfn.IFS($O385&gt;=相対合成効率!$I$14,相対合成効率!$L$14,$O385&gt;=相対合成効率!$I$15,相対合成効率!$L$15,$O385&gt;=相対合成効率!$I$16,相対合成効率!$L$16,TRUE,相対合成効率!$L$17))</f>
        <v/>
      </c>
      <c r="Q385" s="224" t="str">
        <f>IF($O385="","",IF($O385&lt;=発電計画!$F$28,0,9.8*$E385*$L385*$P385))</f>
        <v/>
      </c>
      <c r="R385" s="224" t="str">
        <f t="shared" si="31"/>
        <v/>
      </c>
      <c r="S385" s="207" t="str">
        <f>IF(D385="","",(D385*B385+SUM($D386:D$393))/(D385*365))</f>
        <v/>
      </c>
      <c r="T385" s="208"/>
    </row>
    <row r="386" spans="2:20">
      <c r="B386" s="80">
        <v>358</v>
      </c>
      <c r="C386" s="189" t="str">
        <f>流量データ!$R368</f>
        <v/>
      </c>
      <c r="D386" s="189" t="str">
        <f>IF(AND($C386="",発電計画!$F$33=""),"",MAX(0,$C386-発電計画!$F$33))</f>
        <v/>
      </c>
      <c r="E386" s="189" t="str">
        <f>IF($D386="","",IF(発電計画!$F$19&gt;$D386,$D386,発電計画!$F$19))</f>
        <v/>
      </c>
      <c r="F386" s="27" t="str">
        <f>IF(発電計画!$F$30="","",ROUND((発電計画!$F$30*((E386/発電計画!$F$19)^2)/1000),3))</f>
        <v/>
      </c>
      <c r="G386" s="28">
        <f t="shared" si="32"/>
        <v>0.05</v>
      </c>
      <c r="H386" s="27" t="str">
        <f>IF(発電計画!$F$31="","",ROUND((発電計画!$F$31*((E386/発電計画!$F$19)^2)/200),3))</f>
        <v/>
      </c>
      <c r="I386" s="27" t="str">
        <f>IF(発電計画!$F$32="","",ROUND((発電計画!$F$32*((E386/発電計画!$F$19)^2)/1000),3))</f>
        <v/>
      </c>
      <c r="J386" s="28">
        <f t="shared" si="33"/>
        <v>0.5</v>
      </c>
      <c r="K386" s="27">
        <f t="shared" si="30"/>
        <v>0.55000000000000004</v>
      </c>
      <c r="L386" s="27">
        <f>発電計画!$F$15-$K$29</f>
        <v>-0.55000000000000004</v>
      </c>
      <c r="M386" s="27" t="str">
        <f>IF(発電計画!$F$19="","",9.8*発電計画!$F$19*$L386)</f>
        <v/>
      </c>
      <c r="N386" s="27" t="str">
        <f>IF(発電計画!$F$20="","",9.8*発電計画!$F$20*$L386)</f>
        <v/>
      </c>
      <c r="O386" s="206" t="str">
        <f>IF(AND($E386="",発電計画!$F$19=""),"",$E386/発電計画!$F$19)</f>
        <v/>
      </c>
      <c r="P386" s="331" t="str" cm="1">
        <f t="array" ref="P386">IF($O386="","",発電計画!$F$27*_xlfn.IFS($O386&gt;=相対合成効率!$I$14,相対合成効率!$L$14,$O386&gt;=相対合成効率!$I$15,相対合成効率!$L$15,$O386&gt;=相対合成効率!$I$16,相対合成効率!$L$16,TRUE,相対合成効率!$L$17))</f>
        <v/>
      </c>
      <c r="Q386" s="224" t="str">
        <f>IF($O386="","",IF($O386&lt;=発電計画!$F$28,0,9.8*$E386*$L386*$P386))</f>
        <v/>
      </c>
      <c r="R386" s="224" t="str">
        <f t="shared" si="31"/>
        <v/>
      </c>
      <c r="S386" s="207" t="str">
        <f>IF(D386="","",(D386*B386+SUM($D387:D$393))/(D386*365))</f>
        <v/>
      </c>
      <c r="T386" s="208"/>
    </row>
    <row r="387" spans="2:20">
      <c r="B387" s="80">
        <v>359</v>
      </c>
      <c r="C387" s="189" t="str">
        <f>流量データ!$R369</f>
        <v/>
      </c>
      <c r="D387" s="189" t="str">
        <f>IF(AND($C387="",発電計画!$F$33=""),"",MAX(0,$C387-発電計画!$F$33))</f>
        <v/>
      </c>
      <c r="E387" s="189" t="str">
        <f>IF($D387="","",IF(発電計画!$F$19&gt;$D387,$D387,発電計画!$F$19))</f>
        <v/>
      </c>
      <c r="F387" s="27" t="str">
        <f>IF(発電計画!$F$30="","",ROUND((発電計画!$F$30*((E387/発電計画!$F$19)^2)/1000),3))</f>
        <v/>
      </c>
      <c r="G387" s="28">
        <f t="shared" si="32"/>
        <v>0.05</v>
      </c>
      <c r="H387" s="27" t="str">
        <f>IF(発電計画!$F$31="","",ROUND((発電計画!$F$31*((E387/発電計画!$F$19)^2)/200),3))</f>
        <v/>
      </c>
      <c r="I387" s="27" t="str">
        <f>IF(発電計画!$F$32="","",ROUND((発電計画!$F$32*((E387/発電計画!$F$19)^2)/1000),3))</f>
        <v/>
      </c>
      <c r="J387" s="28">
        <f t="shared" si="33"/>
        <v>0.5</v>
      </c>
      <c r="K387" s="27">
        <f t="shared" si="30"/>
        <v>0.55000000000000004</v>
      </c>
      <c r="L387" s="27">
        <f>発電計画!$F$15-$K$29</f>
        <v>-0.55000000000000004</v>
      </c>
      <c r="M387" s="27" t="str">
        <f>IF(発電計画!$F$19="","",9.8*発電計画!$F$19*$L387)</f>
        <v/>
      </c>
      <c r="N387" s="27" t="str">
        <f>IF(発電計画!$F$20="","",9.8*発電計画!$F$20*$L387)</f>
        <v/>
      </c>
      <c r="O387" s="206" t="str">
        <f>IF(AND($E387="",発電計画!$F$19=""),"",$E387/発電計画!$F$19)</f>
        <v/>
      </c>
      <c r="P387" s="331" t="str" cm="1">
        <f t="array" ref="P387">IF($O387="","",発電計画!$F$27*_xlfn.IFS($O387&gt;=相対合成効率!$I$14,相対合成効率!$L$14,$O387&gt;=相対合成効率!$I$15,相対合成効率!$L$15,$O387&gt;=相対合成効率!$I$16,相対合成効率!$L$16,TRUE,相対合成効率!$L$17))</f>
        <v/>
      </c>
      <c r="Q387" s="224" t="str">
        <f>IF($O387="","",IF($O387&lt;=発電計画!$F$28,0,9.8*$E387*$L387*$P387))</f>
        <v/>
      </c>
      <c r="R387" s="224" t="str">
        <f t="shared" si="31"/>
        <v/>
      </c>
      <c r="S387" s="207" t="str">
        <f>IF(D387="","",(D387*B387+SUM($D388:D$393))/(D387*365))</f>
        <v/>
      </c>
      <c r="T387" s="208"/>
    </row>
    <row r="388" spans="2:20">
      <c r="B388" s="80">
        <v>360</v>
      </c>
      <c r="C388" s="189" t="str">
        <f>流量データ!$R370</f>
        <v/>
      </c>
      <c r="D388" s="189" t="str">
        <f>IF(AND($C388="",発電計画!$F$33=""),"",MAX(0,$C388-発電計画!$F$33))</f>
        <v/>
      </c>
      <c r="E388" s="189" t="str">
        <f>IF($D388="","",IF(発電計画!$F$19&gt;$D388,$D388,発電計画!$F$19))</f>
        <v/>
      </c>
      <c r="F388" s="27" t="str">
        <f>IF(発電計画!$F$30="","",ROUND((発電計画!$F$30*((E388/発電計画!$F$19)^2)/1000),3))</f>
        <v/>
      </c>
      <c r="G388" s="28">
        <f t="shared" si="32"/>
        <v>0.05</v>
      </c>
      <c r="H388" s="27" t="str">
        <f>IF(発電計画!$F$31="","",ROUND((発電計画!$F$31*((E388/発電計画!$F$19)^2)/200),3))</f>
        <v/>
      </c>
      <c r="I388" s="27" t="str">
        <f>IF(発電計画!$F$32="","",ROUND((発電計画!$F$32*((E388/発電計画!$F$19)^2)/1000),3))</f>
        <v/>
      </c>
      <c r="J388" s="28">
        <f t="shared" si="33"/>
        <v>0.5</v>
      </c>
      <c r="K388" s="27">
        <f t="shared" si="30"/>
        <v>0.55000000000000004</v>
      </c>
      <c r="L388" s="27">
        <f>発電計画!$F$15-$K$29</f>
        <v>-0.55000000000000004</v>
      </c>
      <c r="M388" s="27" t="str">
        <f>IF(発電計画!$F$19="","",9.8*発電計画!$F$19*$L388)</f>
        <v/>
      </c>
      <c r="N388" s="27" t="str">
        <f>IF(発電計画!$F$20="","",9.8*発電計画!$F$20*$L388)</f>
        <v/>
      </c>
      <c r="O388" s="206" t="str">
        <f>IF(AND($E388="",発電計画!$F$19=""),"",$E388/発電計画!$F$19)</f>
        <v/>
      </c>
      <c r="P388" s="331" t="str" cm="1">
        <f t="array" ref="P388">IF($O388="","",発電計画!$F$27*_xlfn.IFS($O388&gt;=相対合成効率!$I$14,相対合成効率!$L$14,$O388&gt;=相対合成効率!$I$15,相対合成効率!$L$15,$O388&gt;=相対合成効率!$I$16,相対合成効率!$L$16,TRUE,相対合成効率!$L$17))</f>
        <v/>
      </c>
      <c r="Q388" s="224" t="str">
        <f>IF($O388="","",IF($O388&lt;=発電計画!$F$28,0,9.8*$E388*$L388*$P388))</f>
        <v/>
      </c>
      <c r="R388" s="224" t="str">
        <f t="shared" si="31"/>
        <v/>
      </c>
      <c r="S388" s="207" t="str">
        <f>IF(D388="","",(D388*B388+SUM($D389:D$393))/(D388*365))</f>
        <v/>
      </c>
      <c r="T388" s="208"/>
    </row>
    <row r="389" spans="2:20">
      <c r="B389" s="80">
        <v>361</v>
      </c>
      <c r="C389" s="189" t="str">
        <f>流量データ!$R371</f>
        <v/>
      </c>
      <c r="D389" s="189" t="str">
        <f>IF(AND($C389="",発電計画!$F$33=""),"",MAX(0,$C389-発電計画!$F$33))</f>
        <v/>
      </c>
      <c r="E389" s="189" t="str">
        <f>IF($D389="","",IF(発電計画!$F$19&gt;$D389,$D389,発電計画!$F$19))</f>
        <v/>
      </c>
      <c r="F389" s="27" t="str">
        <f>IF(発電計画!$F$30="","",ROUND((発電計画!$F$30*((E389/発電計画!$F$19)^2)/1000),3))</f>
        <v/>
      </c>
      <c r="G389" s="28">
        <f t="shared" si="32"/>
        <v>0.05</v>
      </c>
      <c r="H389" s="27" t="str">
        <f>IF(発電計画!$F$31="","",ROUND((発電計画!$F$31*((E389/発電計画!$F$19)^2)/200),3))</f>
        <v/>
      </c>
      <c r="I389" s="27" t="str">
        <f>IF(発電計画!$F$32="","",ROUND((発電計画!$F$32*((E389/発電計画!$F$19)^2)/1000),3))</f>
        <v/>
      </c>
      <c r="J389" s="28">
        <f t="shared" si="33"/>
        <v>0.5</v>
      </c>
      <c r="K389" s="27">
        <f t="shared" si="30"/>
        <v>0.55000000000000004</v>
      </c>
      <c r="L389" s="27">
        <f>発電計画!$F$15-$K$29</f>
        <v>-0.55000000000000004</v>
      </c>
      <c r="M389" s="27" t="str">
        <f>IF(発電計画!$F$19="","",9.8*発電計画!$F$19*$L389)</f>
        <v/>
      </c>
      <c r="N389" s="27" t="str">
        <f>IF(発電計画!$F$20="","",9.8*発電計画!$F$20*$L389)</f>
        <v/>
      </c>
      <c r="O389" s="206" t="str">
        <f>IF(AND($E389="",発電計画!$F$19=""),"",$E389/発電計画!$F$19)</f>
        <v/>
      </c>
      <c r="P389" s="331" t="str" cm="1">
        <f t="array" ref="P389">IF($O389="","",発電計画!$F$27*_xlfn.IFS($O389&gt;=相対合成効率!$I$14,相対合成効率!$L$14,$O389&gt;=相対合成効率!$I$15,相対合成効率!$L$15,$O389&gt;=相対合成効率!$I$16,相対合成効率!$L$16,TRUE,相対合成効率!$L$17))</f>
        <v/>
      </c>
      <c r="Q389" s="224" t="str">
        <f>IF($O389="","",IF($O389&lt;=発電計画!$F$28,0,9.8*$E389*$L389*$P389))</f>
        <v/>
      </c>
      <c r="R389" s="224" t="str">
        <f t="shared" si="31"/>
        <v/>
      </c>
      <c r="S389" s="207" t="str">
        <f>IF(D389="","",(D389*B389+SUM($D390:D$393))/(D389*365))</f>
        <v/>
      </c>
      <c r="T389" s="208"/>
    </row>
    <row r="390" spans="2:20">
      <c r="B390" s="80">
        <v>362</v>
      </c>
      <c r="C390" s="189" t="str">
        <f>流量データ!$R372</f>
        <v/>
      </c>
      <c r="D390" s="189" t="str">
        <f>IF(AND($C390="",発電計画!$F$33=""),"",MAX(0,$C390-発電計画!$F$33))</f>
        <v/>
      </c>
      <c r="E390" s="189" t="str">
        <f>IF($D390="","",IF(発電計画!$F$19&gt;$D390,$D390,発電計画!$F$19))</f>
        <v/>
      </c>
      <c r="F390" s="27" t="str">
        <f>IF(発電計画!$F$30="","",ROUND((発電計画!$F$30*((E390/発電計画!$F$19)^2)/1000),3))</f>
        <v/>
      </c>
      <c r="G390" s="28">
        <f t="shared" si="32"/>
        <v>0.05</v>
      </c>
      <c r="H390" s="27" t="str">
        <f>IF(発電計画!$F$31="","",ROUND((発電計画!$F$31*((E390/発電計画!$F$19)^2)/200),3))</f>
        <v/>
      </c>
      <c r="I390" s="27" t="str">
        <f>IF(発電計画!$F$32="","",ROUND((発電計画!$F$32*((E390/発電計画!$F$19)^2)/1000),3))</f>
        <v/>
      </c>
      <c r="J390" s="28">
        <f t="shared" si="33"/>
        <v>0.5</v>
      </c>
      <c r="K390" s="27">
        <f t="shared" si="30"/>
        <v>0.55000000000000004</v>
      </c>
      <c r="L390" s="27">
        <f>発電計画!$F$15-$K$29</f>
        <v>-0.55000000000000004</v>
      </c>
      <c r="M390" s="27" t="str">
        <f>IF(発電計画!$F$19="","",9.8*発電計画!$F$19*$L390)</f>
        <v/>
      </c>
      <c r="N390" s="27" t="str">
        <f>IF(発電計画!$F$20="","",9.8*発電計画!$F$20*$L390)</f>
        <v/>
      </c>
      <c r="O390" s="206" t="str">
        <f>IF(AND($E390="",発電計画!$F$19=""),"",$E390/発電計画!$F$19)</f>
        <v/>
      </c>
      <c r="P390" s="331" t="str" cm="1">
        <f t="array" ref="P390">IF($O390="","",発電計画!$F$27*_xlfn.IFS($O390&gt;=相対合成効率!$I$14,相対合成効率!$L$14,$O390&gt;=相対合成効率!$I$15,相対合成効率!$L$15,$O390&gt;=相対合成効率!$I$16,相対合成効率!$L$16,TRUE,相対合成効率!$L$17))</f>
        <v/>
      </c>
      <c r="Q390" s="224" t="str">
        <f>IF($O390="","",IF($O390&lt;=発電計画!$F$28,0,9.8*$E390*$L390*$P390))</f>
        <v/>
      </c>
      <c r="R390" s="224" t="str">
        <f t="shared" si="31"/>
        <v/>
      </c>
      <c r="S390" s="207" t="str">
        <f>IF(D390="","",(D390*B390+SUM($D391:D$393))/(D390*365))</f>
        <v/>
      </c>
      <c r="T390" s="208"/>
    </row>
    <row r="391" spans="2:20">
      <c r="B391" s="80">
        <v>363</v>
      </c>
      <c r="C391" s="189" t="str">
        <f>流量データ!$R373</f>
        <v/>
      </c>
      <c r="D391" s="189" t="str">
        <f>IF(AND($C391="",発電計画!$F$33=""),"",MAX(0,$C391-発電計画!$F$33))</f>
        <v/>
      </c>
      <c r="E391" s="189" t="str">
        <f>IF($D391="","",IF(発電計画!$F$19&gt;$D391,$D391,発電計画!$F$19))</f>
        <v/>
      </c>
      <c r="F391" s="27" t="str">
        <f>IF(発電計画!$F$30="","",ROUND((発電計画!$F$30*((E391/発電計画!$F$19)^2)/1000),3))</f>
        <v/>
      </c>
      <c r="G391" s="28">
        <f t="shared" si="32"/>
        <v>0.05</v>
      </c>
      <c r="H391" s="27" t="str">
        <f>IF(発電計画!$F$31="","",ROUND((発電計画!$F$31*((E391/発電計画!$F$19)^2)/200),3))</f>
        <v/>
      </c>
      <c r="I391" s="27" t="str">
        <f>IF(発電計画!$F$32="","",ROUND((発電計画!$F$32*((E391/発電計画!$F$19)^2)/1000),3))</f>
        <v/>
      </c>
      <c r="J391" s="28">
        <f t="shared" si="33"/>
        <v>0.5</v>
      </c>
      <c r="K391" s="27">
        <f t="shared" si="30"/>
        <v>0.55000000000000004</v>
      </c>
      <c r="L391" s="27">
        <f>発電計画!$F$15-$K$29</f>
        <v>-0.55000000000000004</v>
      </c>
      <c r="M391" s="27" t="str">
        <f>IF(発電計画!$F$19="","",9.8*発電計画!$F$19*$L391)</f>
        <v/>
      </c>
      <c r="N391" s="27" t="str">
        <f>IF(発電計画!$F$20="","",9.8*発電計画!$F$20*$L391)</f>
        <v/>
      </c>
      <c r="O391" s="206" t="str">
        <f>IF(AND($E391="",発電計画!$F$19=""),"",$E391/発電計画!$F$19)</f>
        <v/>
      </c>
      <c r="P391" s="331" t="str" cm="1">
        <f t="array" ref="P391">IF($O391="","",発電計画!$F$27*_xlfn.IFS($O391&gt;=相対合成効率!$I$14,相対合成効率!$L$14,$O391&gt;=相対合成効率!$I$15,相対合成効率!$L$15,$O391&gt;=相対合成効率!$I$16,相対合成効率!$L$16,TRUE,相対合成効率!$L$17))</f>
        <v/>
      </c>
      <c r="Q391" s="224" t="str">
        <f>IF($O391="","",IF($O391&lt;=発電計画!$F$28,0,9.8*$E391*$L391*$P391))</f>
        <v/>
      </c>
      <c r="R391" s="224" t="str">
        <f t="shared" si="31"/>
        <v/>
      </c>
      <c r="S391" s="207" t="str">
        <f>IF(D391="","",(D391*B391+SUM($D392:D$393))/(D391*365))</f>
        <v/>
      </c>
      <c r="T391" s="208"/>
    </row>
    <row r="392" spans="2:20">
      <c r="B392" s="80">
        <v>364</v>
      </c>
      <c r="C392" s="189" t="str">
        <f>流量データ!$R374</f>
        <v/>
      </c>
      <c r="D392" s="189" t="str">
        <f>IF(AND($C392="",発電計画!$F$33=""),"",MAX(0,$C392-発電計画!$F$33))</f>
        <v/>
      </c>
      <c r="E392" s="189" t="str">
        <f>IF($D392="","",IF(発電計画!$F$19&gt;$D392,$D392,発電計画!$F$19))</f>
        <v/>
      </c>
      <c r="F392" s="27" t="str">
        <f>IF(発電計画!$F$30="","",ROUND((発電計画!$F$30*((E392/発電計画!$F$19)^2)/1000),3))</f>
        <v/>
      </c>
      <c r="G392" s="28">
        <f t="shared" si="32"/>
        <v>0.05</v>
      </c>
      <c r="H392" s="27" t="str">
        <f>IF(発電計画!$F$31="","",ROUND((発電計画!$F$31*((E392/発電計画!$F$19)^2)/200),3))</f>
        <v/>
      </c>
      <c r="I392" s="27" t="str">
        <f>IF(発電計画!$F$32="","",ROUND((発電計画!$F$32*((E392/発電計画!$F$19)^2)/1000),3))</f>
        <v/>
      </c>
      <c r="J392" s="28">
        <f t="shared" si="33"/>
        <v>0.5</v>
      </c>
      <c r="K392" s="27">
        <f t="shared" si="30"/>
        <v>0.55000000000000004</v>
      </c>
      <c r="L392" s="27">
        <f>発電計画!$F$15-$K$29</f>
        <v>-0.55000000000000004</v>
      </c>
      <c r="M392" s="27" t="str">
        <f>IF(発電計画!$F$19="","",9.8*発電計画!$F$19*$L392)</f>
        <v/>
      </c>
      <c r="N392" s="27" t="str">
        <f>IF(発電計画!$F$20="","",9.8*発電計画!$F$20*$L392)</f>
        <v/>
      </c>
      <c r="O392" s="206" t="str">
        <f>IF(AND($E392="",発電計画!$F$19=""),"",$E392/発電計画!$F$19)</f>
        <v/>
      </c>
      <c r="P392" s="331" t="str" cm="1">
        <f t="array" ref="P392">IF($O392="","",発電計画!$F$27*_xlfn.IFS($O392&gt;=相対合成効率!$I$14,相対合成効率!$L$14,$O392&gt;=相対合成効率!$I$15,相対合成効率!$L$15,$O392&gt;=相対合成効率!$I$16,相対合成効率!$L$16,TRUE,相対合成効率!$L$17))</f>
        <v/>
      </c>
      <c r="Q392" s="224" t="str">
        <f>IF($O392="","",IF($O392&lt;=発電計画!$F$28,0,9.8*$E392*$L392*$P392))</f>
        <v/>
      </c>
      <c r="R392" s="224" t="str">
        <f t="shared" si="31"/>
        <v/>
      </c>
      <c r="S392" s="207" t="str">
        <f>IF(D392="","",(D392*B392+SUM($D393:D$393))/(D392*365))</f>
        <v/>
      </c>
      <c r="T392" s="208"/>
    </row>
    <row r="393" spans="2:20" ht="16.5" thickBot="1">
      <c r="B393" s="81">
        <v>365</v>
      </c>
      <c r="C393" s="187" t="str">
        <f>流量データ!$R375</f>
        <v/>
      </c>
      <c r="D393" s="187" t="str">
        <f>IF(AND($C393="",発電計画!$F$33=""),"",MAX(0,$C393-発電計画!$F$33))</f>
        <v/>
      </c>
      <c r="E393" s="187" t="str">
        <f>IF($D393="","",IF(発電計画!$F$19&gt;$D393,$D393,発電計画!$F$19))</f>
        <v/>
      </c>
      <c r="F393" s="72" t="str">
        <f>IF(発電計画!$F$30="","",ROUND((発電計画!$F$30*((E393/発電計画!$F$19)^2)/1000),3))</f>
        <v/>
      </c>
      <c r="G393" s="433">
        <f t="shared" si="32"/>
        <v>0.05</v>
      </c>
      <c r="H393" s="72" t="str">
        <f>IF(発電計画!$F$31="","",ROUND((発電計画!$F$31*((E393/発電計画!$F$19)^2)/200),3))</f>
        <v/>
      </c>
      <c r="I393" s="72" t="str">
        <f>IF(発電計画!$F$32="","",ROUND((発電計画!$F$32*((E393/発電計画!$F$19)^2)/1000),3))</f>
        <v/>
      </c>
      <c r="J393" s="433">
        <f t="shared" si="33"/>
        <v>0.5</v>
      </c>
      <c r="K393" s="72">
        <f t="shared" si="30"/>
        <v>0.55000000000000004</v>
      </c>
      <c r="L393" s="72">
        <f>発電計画!$F$15-$K$29</f>
        <v>-0.55000000000000004</v>
      </c>
      <c r="M393" s="72" t="str">
        <f>IF(発電計画!$F$19="","",9.8*発電計画!$F$19*$L393)</f>
        <v/>
      </c>
      <c r="N393" s="72" t="str">
        <f>IF(発電計画!$F$20="","",9.8*発電計画!$F$20*$L393)</f>
        <v/>
      </c>
      <c r="O393" s="434" t="str">
        <f>IF(AND($E393="",発電計画!$F$19=""),"",$E393/発電計画!$F$19)</f>
        <v/>
      </c>
      <c r="P393" s="435" t="str" cm="1">
        <f t="array" ref="P393">IF($O393="","",発電計画!$F$27*_xlfn.IFS($O393&gt;=相対合成効率!$I$14,相対合成効率!$L$14,$O393&gt;=相対合成効率!$I$15,相対合成効率!$L$15,$O393&gt;=相対合成効率!$I$16,相対合成効率!$L$16,TRUE,相対合成効率!$L$17))</f>
        <v/>
      </c>
      <c r="Q393" s="436" t="str">
        <f>IF($O393="","",IF($O393&lt;=発電計画!$F$28,0,9.8*$E393*$L393*$P393))</f>
        <v/>
      </c>
      <c r="R393" s="436" t="str">
        <f t="shared" si="31"/>
        <v/>
      </c>
      <c r="S393" s="437" t="str">
        <f>IF(D393="","",(D393*B393)/(D393*365))</f>
        <v/>
      </c>
      <c r="T393" s="208"/>
    </row>
    <row r="396" spans="2:20">
      <c r="B396" s="32" t="s">
        <v>483</v>
      </c>
    </row>
  </sheetData>
  <mergeCells count="18">
    <mergeCell ref="J1:L1"/>
    <mergeCell ref="B3:I3"/>
    <mergeCell ref="B5:I5"/>
    <mergeCell ref="C7:D7"/>
    <mergeCell ref="C8:D8"/>
    <mergeCell ref="B26:B28"/>
    <mergeCell ref="C26:C27"/>
    <mergeCell ref="D26:D27"/>
    <mergeCell ref="E26:E27"/>
    <mergeCell ref="F26:K26"/>
    <mergeCell ref="R26:R27"/>
    <mergeCell ref="S26:S27"/>
    <mergeCell ref="L26:L27"/>
    <mergeCell ref="M26:M27"/>
    <mergeCell ref="N26:N27"/>
    <mergeCell ref="O26:O27"/>
    <mergeCell ref="P26:P27"/>
    <mergeCell ref="Q26:Q27"/>
  </mergeCells>
  <phoneticPr fontId="2"/>
  <conditionalFormatting sqref="C16:AZ23">
    <cfRule type="expression" dxfId="119" priority="1">
      <formula>C$16&gt;$C$11</formula>
    </cfRule>
  </conditionalFormatting>
  <dataValidations count="2">
    <dataValidation imeMode="off" allowBlank="1" showInputMessage="1" showErrorMessage="1" sqref="C12:C14 C29:S393 C18:AZ23" xr:uid="{3CEAAC5A-7B0A-41F9-9EAB-DCDD6729CC61}"/>
    <dataValidation type="whole" imeMode="off" allowBlank="1" showInputMessage="1" showErrorMessage="1" error="1～50の数値をご入力ください" sqref="C11" xr:uid="{42B8FAC8-01AC-41C8-92B4-788ECB2D2F79}">
      <formula1>1</formula1>
      <formula2>50</formula2>
    </dataValidation>
  </dataValidations>
  <hyperlinks>
    <hyperlink ref="J1" location="ファイルの説明!A1" display="［ファイルの説明］シートに戻る" xr:uid="{7CEC915E-E09C-46A3-B534-4C21C28BFAE7}"/>
    <hyperlink ref="B396" location="ファイルの説明!A1" display="［ファイルの説明］シートに戻る" xr:uid="{D7548CDF-A0C1-407B-A2F2-A47A1ACEE674}"/>
  </hyperlink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83200-416A-4627-AE56-D8A818775186}">
  <sheetPr>
    <tabColor theme="8" tint="0.79998168889431442"/>
  </sheetPr>
  <dimension ref="B1:AZ396"/>
  <sheetViews>
    <sheetView showGridLines="0" topLeftCell="A358" workbookViewId="0"/>
  </sheetViews>
  <sheetFormatPr defaultColWidth="8.88671875" defaultRowHeight="15.75"/>
  <cols>
    <col min="1" max="1" width="1.77734375" style="1" customWidth="1"/>
    <col min="2" max="2" width="23.88671875" style="1" customWidth="1"/>
    <col min="3" max="52" width="8.77734375" style="1" customWidth="1"/>
    <col min="53" max="16384" width="8.88671875" style="1"/>
  </cols>
  <sheetData>
    <row r="1" spans="2:52" ht="15" customHeight="1">
      <c r="J1" s="465" t="s">
        <v>483</v>
      </c>
      <c r="K1" s="465"/>
      <c r="L1" s="465"/>
    </row>
    <row r="2" spans="2:52" ht="19.5">
      <c r="B2" s="3" t="s">
        <v>547</v>
      </c>
    </row>
    <row r="3" spans="2:52" ht="50.1" customHeight="1">
      <c r="B3" s="459" t="s">
        <v>548</v>
      </c>
      <c r="C3" s="460"/>
      <c r="D3" s="460"/>
      <c r="E3" s="460"/>
      <c r="F3" s="460"/>
      <c r="G3" s="460"/>
      <c r="H3" s="460"/>
      <c r="I3" s="460"/>
    </row>
    <row r="4" spans="2:52">
      <c r="B4" s="193" t="s">
        <v>549</v>
      </c>
      <c r="C4" s="190"/>
      <c r="D4" s="190"/>
      <c r="E4" s="190"/>
      <c r="F4" s="190"/>
      <c r="G4" s="190"/>
      <c r="H4" s="190"/>
      <c r="I4" s="190"/>
    </row>
    <row r="5" spans="2:52" ht="262.89999999999998" customHeight="1">
      <c r="B5" s="459" t="s">
        <v>593</v>
      </c>
      <c r="C5" s="460"/>
      <c r="D5" s="460"/>
      <c r="E5" s="460"/>
      <c r="F5" s="460"/>
      <c r="G5" s="460"/>
      <c r="H5" s="460"/>
      <c r="I5" s="460"/>
    </row>
    <row r="7" spans="2:52" ht="20.100000000000001" customHeight="1">
      <c r="B7" s="5" t="s">
        <v>550</v>
      </c>
      <c r="C7" s="474" t="str">
        <f>発電計画!$G$8</f>
        <v>③</v>
      </c>
      <c r="D7" s="474"/>
    </row>
    <row r="8" spans="2:52" ht="20.100000000000001" customHeight="1">
      <c r="B8" s="5" t="s">
        <v>551</v>
      </c>
      <c r="C8" s="475">
        <f>発電計画!$G$9</f>
        <v>0</v>
      </c>
      <c r="D8" s="475"/>
    </row>
    <row r="10" spans="2:52">
      <c r="B10" s="2" t="s">
        <v>552</v>
      </c>
    </row>
    <row r="11" spans="2:52" ht="20.100000000000001" customHeight="1">
      <c r="B11" s="35" t="s">
        <v>553</v>
      </c>
      <c r="C11" s="12"/>
      <c r="D11" s="1" t="s">
        <v>554</v>
      </c>
    </row>
    <row r="12" spans="2:52" ht="20.100000000000001" customHeight="1">
      <c r="B12" s="35" t="s">
        <v>555</v>
      </c>
      <c r="C12" s="12"/>
      <c r="D12" s="1" t="s">
        <v>554</v>
      </c>
    </row>
    <row r="13" spans="2:52" ht="19.899999999999999" customHeight="1">
      <c r="B13" s="35" t="s">
        <v>556</v>
      </c>
      <c r="C13" s="12"/>
      <c r="D13" s="1" t="s">
        <v>557</v>
      </c>
    </row>
    <row r="14" spans="2:52" ht="19.899999999999999" customHeight="1">
      <c r="B14" s="35" t="s">
        <v>558</v>
      </c>
      <c r="C14" s="12"/>
      <c r="D14" s="1" t="s">
        <v>557</v>
      </c>
    </row>
    <row r="15" spans="2:52" ht="6.75" customHeight="1" thickBot="1">
      <c r="B15" s="2"/>
    </row>
    <row r="16" spans="2:52" ht="20.100000000000001" customHeight="1">
      <c r="B16" s="46" t="s">
        <v>559</v>
      </c>
      <c r="C16" s="38">
        <v>1</v>
      </c>
      <c r="D16" s="38">
        <v>2</v>
      </c>
      <c r="E16" s="38">
        <v>3</v>
      </c>
      <c r="F16" s="38">
        <v>4</v>
      </c>
      <c r="G16" s="38">
        <v>5</v>
      </c>
      <c r="H16" s="38">
        <v>6</v>
      </c>
      <c r="I16" s="38">
        <v>7</v>
      </c>
      <c r="J16" s="38">
        <v>8</v>
      </c>
      <c r="K16" s="38">
        <v>9</v>
      </c>
      <c r="L16" s="38">
        <v>10</v>
      </c>
      <c r="M16" s="38">
        <v>11</v>
      </c>
      <c r="N16" s="38">
        <v>12</v>
      </c>
      <c r="O16" s="38">
        <v>13</v>
      </c>
      <c r="P16" s="38">
        <v>14</v>
      </c>
      <c r="Q16" s="38">
        <v>15</v>
      </c>
      <c r="R16" s="38">
        <v>16</v>
      </c>
      <c r="S16" s="38">
        <v>17</v>
      </c>
      <c r="T16" s="38">
        <v>18</v>
      </c>
      <c r="U16" s="38">
        <v>19</v>
      </c>
      <c r="V16" s="38">
        <v>20</v>
      </c>
      <c r="W16" s="38">
        <v>21</v>
      </c>
      <c r="X16" s="38">
        <v>22</v>
      </c>
      <c r="Y16" s="38">
        <v>23</v>
      </c>
      <c r="Z16" s="38">
        <v>24</v>
      </c>
      <c r="AA16" s="38">
        <v>25</v>
      </c>
      <c r="AB16" s="38">
        <v>26</v>
      </c>
      <c r="AC16" s="38">
        <v>27</v>
      </c>
      <c r="AD16" s="38">
        <v>28</v>
      </c>
      <c r="AE16" s="38">
        <v>29</v>
      </c>
      <c r="AF16" s="38">
        <v>30</v>
      </c>
      <c r="AG16" s="38">
        <v>31</v>
      </c>
      <c r="AH16" s="38">
        <v>32</v>
      </c>
      <c r="AI16" s="38">
        <v>33</v>
      </c>
      <c r="AJ16" s="38">
        <v>34</v>
      </c>
      <c r="AK16" s="38">
        <v>35</v>
      </c>
      <c r="AL16" s="38">
        <v>36</v>
      </c>
      <c r="AM16" s="38">
        <v>37</v>
      </c>
      <c r="AN16" s="38">
        <v>38</v>
      </c>
      <c r="AO16" s="38">
        <v>39</v>
      </c>
      <c r="AP16" s="38">
        <v>40</v>
      </c>
      <c r="AQ16" s="38">
        <v>41</v>
      </c>
      <c r="AR16" s="38">
        <v>42</v>
      </c>
      <c r="AS16" s="38">
        <v>43</v>
      </c>
      <c r="AT16" s="38">
        <v>44</v>
      </c>
      <c r="AU16" s="38">
        <v>45</v>
      </c>
      <c r="AV16" s="38">
        <v>46</v>
      </c>
      <c r="AW16" s="38">
        <v>47</v>
      </c>
      <c r="AX16" s="38">
        <v>48</v>
      </c>
      <c r="AY16" s="38">
        <v>49</v>
      </c>
      <c r="AZ16" s="39">
        <v>50</v>
      </c>
    </row>
    <row r="17" spans="2:52" ht="20.100000000000001" customHeight="1">
      <c r="B17" s="51" t="s">
        <v>560</v>
      </c>
      <c r="C17" s="31">
        <f>C12</f>
        <v>0</v>
      </c>
      <c r="D17" s="31">
        <f t="shared" ref="D17:AI17" si="0">C17+1</f>
        <v>1</v>
      </c>
      <c r="E17" s="31">
        <f t="shared" si="0"/>
        <v>2</v>
      </c>
      <c r="F17" s="31">
        <f t="shared" si="0"/>
        <v>3</v>
      </c>
      <c r="G17" s="31">
        <f t="shared" si="0"/>
        <v>4</v>
      </c>
      <c r="H17" s="31">
        <f t="shared" si="0"/>
        <v>5</v>
      </c>
      <c r="I17" s="31">
        <f t="shared" si="0"/>
        <v>6</v>
      </c>
      <c r="J17" s="31">
        <f t="shared" si="0"/>
        <v>7</v>
      </c>
      <c r="K17" s="31">
        <f t="shared" si="0"/>
        <v>8</v>
      </c>
      <c r="L17" s="31">
        <f t="shared" si="0"/>
        <v>9</v>
      </c>
      <c r="M17" s="31">
        <f t="shared" si="0"/>
        <v>10</v>
      </c>
      <c r="N17" s="31">
        <f t="shared" si="0"/>
        <v>11</v>
      </c>
      <c r="O17" s="31">
        <f t="shared" si="0"/>
        <v>12</v>
      </c>
      <c r="P17" s="31">
        <f t="shared" si="0"/>
        <v>13</v>
      </c>
      <c r="Q17" s="31">
        <f t="shared" si="0"/>
        <v>14</v>
      </c>
      <c r="R17" s="31">
        <f t="shared" si="0"/>
        <v>15</v>
      </c>
      <c r="S17" s="31">
        <f t="shared" si="0"/>
        <v>16</v>
      </c>
      <c r="T17" s="31">
        <f t="shared" si="0"/>
        <v>17</v>
      </c>
      <c r="U17" s="31">
        <f t="shared" si="0"/>
        <v>18</v>
      </c>
      <c r="V17" s="31">
        <f t="shared" si="0"/>
        <v>19</v>
      </c>
      <c r="W17" s="31">
        <f t="shared" si="0"/>
        <v>20</v>
      </c>
      <c r="X17" s="31">
        <f t="shared" si="0"/>
        <v>21</v>
      </c>
      <c r="Y17" s="31">
        <f t="shared" si="0"/>
        <v>22</v>
      </c>
      <c r="Z17" s="31">
        <f t="shared" si="0"/>
        <v>23</v>
      </c>
      <c r="AA17" s="31">
        <f t="shared" si="0"/>
        <v>24</v>
      </c>
      <c r="AB17" s="31">
        <f t="shared" si="0"/>
        <v>25</v>
      </c>
      <c r="AC17" s="31">
        <f t="shared" si="0"/>
        <v>26</v>
      </c>
      <c r="AD17" s="31">
        <f t="shared" si="0"/>
        <v>27</v>
      </c>
      <c r="AE17" s="31">
        <f t="shared" si="0"/>
        <v>28</v>
      </c>
      <c r="AF17" s="31">
        <f t="shared" si="0"/>
        <v>29</v>
      </c>
      <c r="AG17" s="31">
        <f t="shared" si="0"/>
        <v>30</v>
      </c>
      <c r="AH17" s="31">
        <f t="shared" si="0"/>
        <v>31</v>
      </c>
      <c r="AI17" s="31">
        <f t="shared" si="0"/>
        <v>32</v>
      </c>
      <c r="AJ17" s="31">
        <f t="shared" ref="AJ17:AZ17" si="1">AI17+1</f>
        <v>33</v>
      </c>
      <c r="AK17" s="31">
        <f t="shared" si="1"/>
        <v>34</v>
      </c>
      <c r="AL17" s="31">
        <f t="shared" si="1"/>
        <v>35</v>
      </c>
      <c r="AM17" s="31">
        <f t="shared" si="1"/>
        <v>36</v>
      </c>
      <c r="AN17" s="31">
        <f t="shared" si="1"/>
        <v>37</v>
      </c>
      <c r="AO17" s="31">
        <f t="shared" si="1"/>
        <v>38</v>
      </c>
      <c r="AP17" s="31">
        <f t="shared" si="1"/>
        <v>39</v>
      </c>
      <c r="AQ17" s="31">
        <f t="shared" si="1"/>
        <v>40</v>
      </c>
      <c r="AR17" s="31">
        <f t="shared" si="1"/>
        <v>41</v>
      </c>
      <c r="AS17" s="31">
        <f t="shared" si="1"/>
        <v>42</v>
      </c>
      <c r="AT17" s="31">
        <f t="shared" si="1"/>
        <v>43</v>
      </c>
      <c r="AU17" s="31">
        <f t="shared" si="1"/>
        <v>44</v>
      </c>
      <c r="AV17" s="31">
        <f t="shared" si="1"/>
        <v>45</v>
      </c>
      <c r="AW17" s="31">
        <f t="shared" si="1"/>
        <v>46</v>
      </c>
      <c r="AX17" s="31">
        <f t="shared" si="1"/>
        <v>47</v>
      </c>
      <c r="AY17" s="31">
        <f t="shared" si="1"/>
        <v>48</v>
      </c>
      <c r="AZ17" s="40">
        <f t="shared" si="1"/>
        <v>49</v>
      </c>
    </row>
    <row r="18" spans="2:52" ht="20.100000000000001" customHeight="1">
      <c r="B18" s="358" t="s">
        <v>561</v>
      </c>
      <c r="C18" s="224" t="str">
        <f t="shared" ref="C18:AH18" si="2">IF(COUNTBLANK($R$29:$R$393)=ROWS($R$29:$R$393),"",SUM($R$29:$R$393))</f>
        <v/>
      </c>
      <c r="D18" s="224" t="str">
        <f t="shared" si="2"/>
        <v/>
      </c>
      <c r="E18" s="224" t="str">
        <f t="shared" si="2"/>
        <v/>
      </c>
      <c r="F18" s="224" t="str">
        <f t="shared" si="2"/>
        <v/>
      </c>
      <c r="G18" s="224" t="str">
        <f t="shared" si="2"/>
        <v/>
      </c>
      <c r="H18" s="224" t="str">
        <f t="shared" si="2"/>
        <v/>
      </c>
      <c r="I18" s="224" t="str">
        <f t="shared" si="2"/>
        <v/>
      </c>
      <c r="J18" s="224" t="str">
        <f t="shared" si="2"/>
        <v/>
      </c>
      <c r="K18" s="224" t="str">
        <f t="shared" si="2"/>
        <v/>
      </c>
      <c r="L18" s="224" t="str">
        <f t="shared" si="2"/>
        <v/>
      </c>
      <c r="M18" s="224" t="str">
        <f t="shared" si="2"/>
        <v/>
      </c>
      <c r="N18" s="224" t="str">
        <f t="shared" si="2"/>
        <v/>
      </c>
      <c r="O18" s="224" t="str">
        <f t="shared" si="2"/>
        <v/>
      </c>
      <c r="P18" s="224" t="str">
        <f t="shared" si="2"/>
        <v/>
      </c>
      <c r="Q18" s="224" t="str">
        <f t="shared" si="2"/>
        <v/>
      </c>
      <c r="R18" s="224" t="str">
        <f t="shared" si="2"/>
        <v/>
      </c>
      <c r="S18" s="224" t="str">
        <f t="shared" si="2"/>
        <v/>
      </c>
      <c r="T18" s="224" t="str">
        <f t="shared" si="2"/>
        <v/>
      </c>
      <c r="U18" s="224" t="str">
        <f t="shared" si="2"/>
        <v/>
      </c>
      <c r="V18" s="224" t="str">
        <f t="shared" si="2"/>
        <v/>
      </c>
      <c r="W18" s="224" t="str">
        <f t="shared" si="2"/>
        <v/>
      </c>
      <c r="X18" s="224" t="str">
        <f t="shared" si="2"/>
        <v/>
      </c>
      <c r="Y18" s="224" t="str">
        <f t="shared" si="2"/>
        <v/>
      </c>
      <c r="Z18" s="224" t="str">
        <f t="shared" si="2"/>
        <v/>
      </c>
      <c r="AA18" s="224" t="str">
        <f t="shared" si="2"/>
        <v/>
      </c>
      <c r="AB18" s="224" t="str">
        <f t="shared" si="2"/>
        <v/>
      </c>
      <c r="AC18" s="224" t="str">
        <f t="shared" si="2"/>
        <v/>
      </c>
      <c r="AD18" s="224" t="str">
        <f t="shared" si="2"/>
        <v/>
      </c>
      <c r="AE18" s="224" t="str">
        <f t="shared" si="2"/>
        <v/>
      </c>
      <c r="AF18" s="224" t="str">
        <f t="shared" si="2"/>
        <v/>
      </c>
      <c r="AG18" s="224" t="str">
        <f t="shared" si="2"/>
        <v/>
      </c>
      <c r="AH18" s="224" t="str">
        <f t="shared" si="2"/>
        <v/>
      </c>
      <c r="AI18" s="224" t="str">
        <f t="shared" ref="AI18:AZ18" si="3">IF(COUNTBLANK($R$29:$R$393)=ROWS($R$29:$R$393),"",SUM($R$29:$R$393))</f>
        <v/>
      </c>
      <c r="AJ18" s="224" t="str">
        <f t="shared" si="3"/>
        <v/>
      </c>
      <c r="AK18" s="224" t="str">
        <f t="shared" si="3"/>
        <v/>
      </c>
      <c r="AL18" s="224" t="str">
        <f t="shared" si="3"/>
        <v/>
      </c>
      <c r="AM18" s="224" t="str">
        <f t="shared" si="3"/>
        <v/>
      </c>
      <c r="AN18" s="224" t="str">
        <f t="shared" si="3"/>
        <v/>
      </c>
      <c r="AO18" s="224" t="str">
        <f t="shared" si="3"/>
        <v/>
      </c>
      <c r="AP18" s="224" t="str">
        <f t="shared" si="3"/>
        <v/>
      </c>
      <c r="AQ18" s="224" t="str">
        <f t="shared" si="3"/>
        <v/>
      </c>
      <c r="AR18" s="224" t="str">
        <f t="shared" si="3"/>
        <v/>
      </c>
      <c r="AS18" s="224" t="str">
        <f t="shared" si="3"/>
        <v/>
      </c>
      <c r="AT18" s="224" t="str">
        <f t="shared" si="3"/>
        <v/>
      </c>
      <c r="AU18" s="224" t="str">
        <f t="shared" si="3"/>
        <v/>
      </c>
      <c r="AV18" s="224" t="str">
        <f t="shared" si="3"/>
        <v/>
      </c>
      <c r="AW18" s="224" t="str">
        <f t="shared" si="3"/>
        <v/>
      </c>
      <c r="AX18" s="224" t="str">
        <f t="shared" si="3"/>
        <v/>
      </c>
      <c r="AY18" s="224" t="str">
        <f t="shared" si="3"/>
        <v/>
      </c>
      <c r="AZ18" s="225" t="str">
        <f t="shared" si="3"/>
        <v/>
      </c>
    </row>
    <row r="19" spans="2:52" ht="20.100000000000001" customHeight="1">
      <c r="B19" s="357" t="s">
        <v>562</v>
      </c>
      <c r="C19" s="224" t="str">
        <f t="shared" ref="C19:AH19" si="4">IF($C18="","",$C18*$C$13*0.01)</f>
        <v/>
      </c>
      <c r="D19" s="224" t="str">
        <f t="shared" si="4"/>
        <v/>
      </c>
      <c r="E19" s="224" t="str">
        <f t="shared" si="4"/>
        <v/>
      </c>
      <c r="F19" s="224" t="str">
        <f t="shared" si="4"/>
        <v/>
      </c>
      <c r="G19" s="224" t="str">
        <f t="shared" si="4"/>
        <v/>
      </c>
      <c r="H19" s="224" t="str">
        <f t="shared" si="4"/>
        <v/>
      </c>
      <c r="I19" s="224" t="str">
        <f t="shared" si="4"/>
        <v/>
      </c>
      <c r="J19" s="224" t="str">
        <f t="shared" si="4"/>
        <v/>
      </c>
      <c r="K19" s="224" t="str">
        <f t="shared" si="4"/>
        <v/>
      </c>
      <c r="L19" s="224" t="str">
        <f t="shared" si="4"/>
        <v/>
      </c>
      <c r="M19" s="224" t="str">
        <f t="shared" si="4"/>
        <v/>
      </c>
      <c r="N19" s="224" t="str">
        <f t="shared" si="4"/>
        <v/>
      </c>
      <c r="O19" s="224" t="str">
        <f t="shared" si="4"/>
        <v/>
      </c>
      <c r="P19" s="224" t="str">
        <f t="shared" si="4"/>
        <v/>
      </c>
      <c r="Q19" s="224" t="str">
        <f t="shared" si="4"/>
        <v/>
      </c>
      <c r="R19" s="224" t="str">
        <f t="shared" si="4"/>
        <v/>
      </c>
      <c r="S19" s="224" t="str">
        <f t="shared" si="4"/>
        <v/>
      </c>
      <c r="T19" s="224" t="str">
        <f t="shared" si="4"/>
        <v/>
      </c>
      <c r="U19" s="224" t="str">
        <f t="shared" si="4"/>
        <v/>
      </c>
      <c r="V19" s="224" t="str">
        <f t="shared" si="4"/>
        <v/>
      </c>
      <c r="W19" s="224" t="str">
        <f t="shared" si="4"/>
        <v/>
      </c>
      <c r="X19" s="224" t="str">
        <f t="shared" si="4"/>
        <v/>
      </c>
      <c r="Y19" s="224" t="str">
        <f t="shared" si="4"/>
        <v/>
      </c>
      <c r="Z19" s="224" t="str">
        <f t="shared" si="4"/>
        <v/>
      </c>
      <c r="AA19" s="224" t="str">
        <f t="shared" si="4"/>
        <v/>
      </c>
      <c r="AB19" s="224" t="str">
        <f t="shared" si="4"/>
        <v/>
      </c>
      <c r="AC19" s="224" t="str">
        <f t="shared" si="4"/>
        <v/>
      </c>
      <c r="AD19" s="224" t="str">
        <f t="shared" si="4"/>
        <v/>
      </c>
      <c r="AE19" s="224" t="str">
        <f t="shared" si="4"/>
        <v/>
      </c>
      <c r="AF19" s="224" t="str">
        <f t="shared" si="4"/>
        <v/>
      </c>
      <c r="AG19" s="224" t="str">
        <f t="shared" si="4"/>
        <v/>
      </c>
      <c r="AH19" s="224" t="str">
        <f t="shared" si="4"/>
        <v/>
      </c>
      <c r="AI19" s="224" t="str">
        <f t="shared" ref="AI19:AZ19" si="5">IF($C18="","",$C18*$C$13*0.01)</f>
        <v/>
      </c>
      <c r="AJ19" s="224" t="str">
        <f t="shared" si="5"/>
        <v/>
      </c>
      <c r="AK19" s="224" t="str">
        <f t="shared" si="5"/>
        <v/>
      </c>
      <c r="AL19" s="224" t="str">
        <f t="shared" si="5"/>
        <v/>
      </c>
      <c r="AM19" s="224" t="str">
        <f t="shared" si="5"/>
        <v/>
      </c>
      <c r="AN19" s="224" t="str">
        <f t="shared" si="5"/>
        <v/>
      </c>
      <c r="AO19" s="224" t="str">
        <f t="shared" si="5"/>
        <v/>
      </c>
      <c r="AP19" s="224" t="str">
        <f t="shared" si="5"/>
        <v/>
      </c>
      <c r="AQ19" s="224" t="str">
        <f t="shared" si="5"/>
        <v/>
      </c>
      <c r="AR19" s="224" t="str">
        <f t="shared" si="5"/>
        <v/>
      </c>
      <c r="AS19" s="224" t="str">
        <f t="shared" si="5"/>
        <v/>
      </c>
      <c r="AT19" s="224" t="str">
        <f t="shared" si="5"/>
        <v/>
      </c>
      <c r="AU19" s="224" t="str">
        <f t="shared" si="5"/>
        <v/>
      </c>
      <c r="AV19" s="224" t="str">
        <f t="shared" si="5"/>
        <v/>
      </c>
      <c r="AW19" s="224" t="str">
        <f t="shared" si="5"/>
        <v/>
      </c>
      <c r="AX19" s="224" t="str">
        <f t="shared" si="5"/>
        <v/>
      </c>
      <c r="AY19" s="224" t="str">
        <f t="shared" si="5"/>
        <v/>
      </c>
      <c r="AZ19" s="225" t="str">
        <f t="shared" si="5"/>
        <v/>
      </c>
    </row>
    <row r="20" spans="2:52" ht="20.100000000000001" customHeight="1">
      <c r="B20" s="51" t="s">
        <v>563</v>
      </c>
      <c r="C20" s="224" t="str">
        <f t="shared" ref="C20:AH20" si="6">IF(OR($C$14="",$C$14=0),C19,C19*(1-$C$14*0.01))</f>
        <v/>
      </c>
      <c r="D20" s="224" t="str">
        <f t="shared" si="6"/>
        <v/>
      </c>
      <c r="E20" s="224" t="str">
        <f t="shared" si="6"/>
        <v/>
      </c>
      <c r="F20" s="224" t="str">
        <f t="shared" si="6"/>
        <v/>
      </c>
      <c r="G20" s="224" t="str">
        <f t="shared" si="6"/>
        <v/>
      </c>
      <c r="H20" s="224" t="str">
        <f t="shared" si="6"/>
        <v/>
      </c>
      <c r="I20" s="224" t="str">
        <f t="shared" si="6"/>
        <v/>
      </c>
      <c r="J20" s="224" t="str">
        <f t="shared" si="6"/>
        <v/>
      </c>
      <c r="K20" s="224" t="str">
        <f t="shared" si="6"/>
        <v/>
      </c>
      <c r="L20" s="224" t="str">
        <f t="shared" si="6"/>
        <v/>
      </c>
      <c r="M20" s="224" t="str">
        <f t="shared" si="6"/>
        <v/>
      </c>
      <c r="N20" s="224" t="str">
        <f t="shared" si="6"/>
        <v/>
      </c>
      <c r="O20" s="224" t="str">
        <f t="shared" si="6"/>
        <v/>
      </c>
      <c r="P20" s="224" t="str">
        <f t="shared" si="6"/>
        <v/>
      </c>
      <c r="Q20" s="224" t="str">
        <f t="shared" si="6"/>
        <v/>
      </c>
      <c r="R20" s="224" t="str">
        <f t="shared" si="6"/>
        <v/>
      </c>
      <c r="S20" s="224" t="str">
        <f t="shared" si="6"/>
        <v/>
      </c>
      <c r="T20" s="224" t="str">
        <f t="shared" si="6"/>
        <v/>
      </c>
      <c r="U20" s="224" t="str">
        <f t="shared" si="6"/>
        <v/>
      </c>
      <c r="V20" s="224" t="str">
        <f t="shared" si="6"/>
        <v/>
      </c>
      <c r="W20" s="224" t="str">
        <f t="shared" si="6"/>
        <v/>
      </c>
      <c r="X20" s="224" t="str">
        <f t="shared" si="6"/>
        <v/>
      </c>
      <c r="Y20" s="224" t="str">
        <f t="shared" si="6"/>
        <v/>
      </c>
      <c r="Z20" s="224" t="str">
        <f t="shared" si="6"/>
        <v/>
      </c>
      <c r="AA20" s="224" t="str">
        <f t="shared" si="6"/>
        <v/>
      </c>
      <c r="AB20" s="224" t="str">
        <f t="shared" si="6"/>
        <v/>
      </c>
      <c r="AC20" s="224" t="str">
        <f t="shared" si="6"/>
        <v/>
      </c>
      <c r="AD20" s="224" t="str">
        <f t="shared" si="6"/>
        <v/>
      </c>
      <c r="AE20" s="224" t="str">
        <f t="shared" si="6"/>
        <v/>
      </c>
      <c r="AF20" s="224" t="str">
        <f t="shared" si="6"/>
        <v/>
      </c>
      <c r="AG20" s="224" t="str">
        <f t="shared" si="6"/>
        <v/>
      </c>
      <c r="AH20" s="224" t="str">
        <f t="shared" si="6"/>
        <v/>
      </c>
      <c r="AI20" s="224" t="str">
        <f t="shared" ref="AI20:AZ20" si="7">IF(OR($C$14="",$C$14=0),AI19,AI19*(1-$C$14*0.01))</f>
        <v/>
      </c>
      <c r="AJ20" s="224" t="str">
        <f t="shared" si="7"/>
        <v/>
      </c>
      <c r="AK20" s="224" t="str">
        <f t="shared" si="7"/>
        <v/>
      </c>
      <c r="AL20" s="224" t="str">
        <f t="shared" si="7"/>
        <v/>
      </c>
      <c r="AM20" s="224" t="str">
        <f t="shared" si="7"/>
        <v/>
      </c>
      <c r="AN20" s="224" t="str">
        <f t="shared" si="7"/>
        <v/>
      </c>
      <c r="AO20" s="224" t="str">
        <f t="shared" si="7"/>
        <v/>
      </c>
      <c r="AP20" s="224" t="str">
        <f t="shared" si="7"/>
        <v/>
      </c>
      <c r="AQ20" s="224" t="str">
        <f t="shared" si="7"/>
        <v/>
      </c>
      <c r="AR20" s="224" t="str">
        <f t="shared" si="7"/>
        <v/>
      </c>
      <c r="AS20" s="224" t="str">
        <f t="shared" si="7"/>
        <v/>
      </c>
      <c r="AT20" s="224" t="str">
        <f t="shared" si="7"/>
        <v/>
      </c>
      <c r="AU20" s="224" t="str">
        <f t="shared" si="7"/>
        <v/>
      </c>
      <c r="AV20" s="224" t="str">
        <f t="shared" si="7"/>
        <v/>
      </c>
      <c r="AW20" s="224" t="str">
        <f t="shared" si="7"/>
        <v/>
      </c>
      <c r="AX20" s="224" t="str">
        <f t="shared" si="7"/>
        <v/>
      </c>
      <c r="AY20" s="224" t="str">
        <f t="shared" si="7"/>
        <v/>
      </c>
      <c r="AZ20" s="225" t="str">
        <f t="shared" si="7"/>
        <v/>
      </c>
    </row>
    <row r="21" spans="2:52" ht="20.100000000000001" customHeight="1">
      <c r="B21" s="51" t="s">
        <v>564</v>
      </c>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59"/>
    </row>
    <row r="22" spans="2:52" ht="20.100000000000001" customHeight="1">
      <c r="B22" s="370" t="s">
        <v>565</v>
      </c>
      <c r="C22" s="275"/>
      <c r="D22" s="275"/>
      <c r="E22" s="275"/>
      <c r="F22" s="275"/>
      <c r="G22" s="275"/>
      <c r="H22" s="275"/>
      <c r="I22" s="275"/>
      <c r="J22" s="275"/>
      <c r="K22" s="275"/>
      <c r="L22" s="275"/>
      <c r="M22" s="275"/>
      <c r="N22" s="275"/>
      <c r="O22" s="275"/>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6"/>
    </row>
    <row r="23" spans="2:52" ht="20.100000000000001" customHeight="1" thickBot="1">
      <c r="B23" s="348" t="s">
        <v>566</v>
      </c>
      <c r="C23" s="77" t="str">
        <f t="shared" ref="C23:AH23" si="8">IF($C20="","",(C20*(C21+C22))/1000)</f>
        <v/>
      </c>
      <c r="D23" s="77" t="str">
        <f t="shared" si="8"/>
        <v/>
      </c>
      <c r="E23" s="77" t="str">
        <f t="shared" si="8"/>
        <v/>
      </c>
      <c r="F23" s="77" t="str">
        <f t="shared" si="8"/>
        <v/>
      </c>
      <c r="G23" s="77" t="str">
        <f t="shared" si="8"/>
        <v/>
      </c>
      <c r="H23" s="77" t="str">
        <f t="shared" si="8"/>
        <v/>
      </c>
      <c r="I23" s="77" t="str">
        <f t="shared" si="8"/>
        <v/>
      </c>
      <c r="J23" s="77" t="str">
        <f t="shared" si="8"/>
        <v/>
      </c>
      <c r="K23" s="77" t="str">
        <f t="shared" si="8"/>
        <v/>
      </c>
      <c r="L23" s="77" t="str">
        <f t="shared" si="8"/>
        <v/>
      </c>
      <c r="M23" s="77" t="str">
        <f t="shared" si="8"/>
        <v/>
      </c>
      <c r="N23" s="77" t="str">
        <f t="shared" si="8"/>
        <v/>
      </c>
      <c r="O23" s="77" t="str">
        <f t="shared" si="8"/>
        <v/>
      </c>
      <c r="P23" s="77" t="str">
        <f t="shared" si="8"/>
        <v/>
      </c>
      <c r="Q23" s="77" t="str">
        <f t="shared" si="8"/>
        <v/>
      </c>
      <c r="R23" s="77" t="str">
        <f t="shared" si="8"/>
        <v/>
      </c>
      <c r="S23" s="77" t="str">
        <f t="shared" si="8"/>
        <v/>
      </c>
      <c r="T23" s="77" t="str">
        <f t="shared" si="8"/>
        <v/>
      </c>
      <c r="U23" s="77" t="str">
        <f t="shared" si="8"/>
        <v/>
      </c>
      <c r="V23" s="77" t="str">
        <f t="shared" si="8"/>
        <v/>
      </c>
      <c r="W23" s="77" t="str">
        <f t="shared" si="8"/>
        <v/>
      </c>
      <c r="X23" s="77" t="str">
        <f t="shared" si="8"/>
        <v/>
      </c>
      <c r="Y23" s="77" t="str">
        <f t="shared" si="8"/>
        <v/>
      </c>
      <c r="Z23" s="77" t="str">
        <f t="shared" si="8"/>
        <v/>
      </c>
      <c r="AA23" s="77" t="str">
        <f t="shared" si="8"/>
        <v/>
      </c>
      <c r="AB23" s="77" t="str">
        <f t="shared" si="8"/>
        <v/>
      </c>
      <c r="AC23" s="77" t="str">
        <f t="shared" si="8"/>
        <v/>
      </c>
      <c r="AD23" s="77" t="str">
        <f t="shared" si="8"/>
        <v/>
      </c>
      <c r="AE23" s="77" t="str">
        <f t="shared" si="8"/>
        <v/>
      </c>
      <c r="AF23" s="77" t="str">
        <f t="shared" si="8"/>
        <v/>
      </c>
      <c r="AG23" s="77" t="str">
        <f t="shared" si="8"/>
        <v/>
      </c>
      <c r="AH23" s="77" t="str">
        <f t="shared" si="8"/>
        <v/>
      </c>
      <c r="AI23" s="77" t="str">
        <f t="shared" ref="AI23:AZ23" si="9">IF($C20="","",(AI20*(AI21+AI22))/1000)</f>
        <v/>
      </c>
      <c r="AJ23" s="77" t="str">
        <f t="shared" si="9"/>
        <v/>
      </c>
      <c r="AK23" s="77" t="str">
        <f t="shared" si="9"/>
        <v/>
      </c>
      <c r="AL23" s="77" t="str">
        <f t="shared" si="9"/>
        <v/>
      </c>
      <c r="AM23" s="77" t="str">
        <f t="shared" si="9"/>
        <v/>
      </c>
      <c r="AN23" s="77" t="str">
        <f t="shared" si="9"/>
        <v/>
      </c>
      <c r="AO23" s="77" t="str">
        <f t="shared" si="9"/>
        <v/>
      </c>
      <c r="AP23" s="77" t="str">
        <f t="shared" si="9"/>
        <v/>
      </c>
      <c r="AQ23" s="77" t="str">
        <f t="shared" si="9"/>
        <v/>
      </c>
      <c r="AR23" s="77" t="str">
        <f t="shared" si="9"/>
        <v/>
      </c>
      <c r="AS23" s="77" t="str">
        <f t="shared" si="9"/>
        <v/>
      </c>
      <c r="AT23" s="77" t="str">
        <f t="shared" si="9"/>
        <v/>
      </c>
      <c r="AU23" s="77" t="str">
        <f t="shared" si="9"/>
        <v/>
      </c>
      <c r="AV23" s="77" t="str">
        <f t="shared" si="9"/>
        <v/>
      </c>
      <c r="AW23" s="77" t="str">
        <f t="shared" si="9"/>
        <v/>
      </c>
      <c r="AX23" s="77" t="str">
        <f t="shared" si="9"/>
        <v/>
      </c>
      <c r="AY23" s="77" t="str">
        <f t="shared" si="9"/>
        <v/>
      </c>
      <c r="AZ23" s="78" t="str">
        <f t="shared" si="9"/>
        <v/>
      </c>
    </row>
    <row r="25" spans="2:52" ht="16.5" thickBot="1">
      <c r="B25" s="2" t="s">
        <v>567</v>
      </c>
    </row>
    <row r="26" spans="2:52" ht="15" customHeight="1">
      <c r="B26" s="476" t="s">
        <v>568</v>
      </c>
      <c r="C26" s="485" t="s">
        <v>569</v>
      </c>
      <c r="D26" s="485" t="s">
        <v>570</v>
      </c>
      <c r="E26" s="485" t="s">
        <v>571</v>
      </c>
      <c r="F26" s="458" t="s">
        <v>572</v>
      </c>
      <c r="G26" s="481"/>
      <c r="H26" s="481"/>
      <c r="I26" s="481"/>
      <c r="J26" s="481"/>
      <c r="K26" s="482"/>
      <c r="L26" s="483" t="s">
        <v>573</v>
      </c>
      <c r="M26" s="479" t="s">
        <v>574</v>
      </c>
      <c r="N26" s="479" t="s">
        <v>575</v>
      </c>
      <c r="O26" s="479" t="s">
        <v>576</v>
      </c>
      <c r="P26" s="479" t="s">
        <v>518</v>
      </c>
      <c r="Q26" s="479" t="s">
        <v>577</v>
      </c>
      <c r="R26" s="479" t="s">
        <v>578</v>
      </c>
      <c r="S26" s="472" t="s">
        <v>579</v>
      </c>
    </row>
    <row r="27" spans="2:52">
      <c r="B27" s="477"/>
      <c r="C27" s="486"/>
      <c r="D27" s="486"/>
      <c r="E27" s="486"/>
      <c r="F27" s="25" t="s">
        <v>580</v>
      </c>
      <c r="G27" s="25" t="s">
        <v>581</v>
      </c>
      <c r="H27" s="25" t="s">
        <v>582</v>
      </c>
      <c r="I27" s="25" t="s">
        <v>583</v>
      </c>
      <c r="J27" s="25" t="s">
        <v>584</v>
      </c>
      <c r="K27" s="25" t="s">
        <v>585</v>
      </c>
      <c r="L27" s="484"/>
      <c r="M27" s="480"/>
      <c r="N27" s="480"/>
      <c r="O27" s="480"/>
      <c r="P27" s="480"/>
      <c r="Q27" s="480"/>
      <c r="R27" s="480"/>
      <c r="S27" s="473"/>
    </row>
    <row r="28" spans="2:52">
      <c r="B28" s="478"/>
      <c r="C28" s="26" t="s">
        <v>32</v>
      </c>
      <c r="D28" s="26" t="s">
        <v>32</v>
      </c>
      <c r="E28" s="26" t="s">
        <v>32</v>
      </c>
      <c r="F28" s="26" t="s">
        <v>27</v>
      </c>
      <c r="G28" s="26" t="s">
        <v>27</v>
      </c>
      <c r="H28" s="26" t="s">
        <v>27</v>
      </c>
      <c r="I28" s="26" t="s">
        <v>27</v>
      </c>
      <c r="J28" s="26" t="s">
        <v>27</v>
      </c>
      <c r="K28" s="26" t="s">
        <v>27</v>
      </c>
      <c r="L28" s="26" t="s">
        <v>27</v>
      </c>
      <c r="M28" s="26" t="s">
        <v>30</v>
      </c>
      <c r="N28" s="26" t="s">
        <v>30</v>
      </c>
      <c r="O28" s="26" t="s">
        <v>586</v>
      </c>
      <c r="P28" s="26" t="s">
        <v>586</v>
      </c>
      <c r="Q28" s="26" t="s">
        <v>30</v>
      </c>
      <c r="R28" s="26" t="s">
        <v>34</v>
      </c>
      <c r="S28" s="79" t="s">
        <v>557</v>
      </c>
    </row>
    <row r="29" spans="2:52">
      <c r="B29" s="80">
        <v>1</v>
      </c>
      <c r="C29" s="189" t="str">
        <f>流量データ!$R11</f>
        <v/>
      </c>
      <c r="D29" s="189" t="str">
        <f>IF(AND($C29="",発電計画!$G$33=""),"",MAX(0,$C29-発電計画!$G$33))</f>
        <v/>
      </c>
      <c r="E29" s="189" t="str">
        <f>IF($D29="","",IF(発電計画!$G$19&gt;$D29,$D29,発電計画!$G$19))</f>
        <v/>
      </c>
      <c r="F29" s="27" t="str">
        <f>IF(発電計画!$G$30="","",ROUND((発電計画!$G$30*((E29/発電計画!$G$19)^2)/1000),3))</f>
        <v/>
      </c>
      <c r="G29" s="28">
        <v>0.05</v>
      </c>
      <c r="H29" s="27" t="str">
        <f>IF(発電計画!$G$31="","",ROUND((発電計画!$G$31*((E29/発電計画!$G$19)^2)/200),3))</f>
        <v/>
      </c>
      <c r="I29" s="27" t="str">
        <f>IF(発電計画!$G$32="","",ROUND((発電計画!$G$32*((E29/発電計画!$G$19)^2)/1000),3))</f>
        <v/>
      </c>
      <c r="J29" s="28">
        <v>0.5</v>
      </c>
      <c r="K29" s="27">
        <f t="shared" ref="K29:K92" si="10">SUM($F29:$J29)</f>
        <v>0.55000000000000004</v>
      </c>
      <c r="L29" s="27">
        <f>発電計画!$G$15-$K$29</f>
        <v>-0.55000000000000004</v>
      </c>
      <c r="M29" s="27" t="str">
        <f>IF(発電計画!$G$19="","",9.8*発電計画!$G$19*$L29)</f>
        <v/>
      </c>
      <c r="N29" s="27" t="str">
        <f>IF(発電計画!$G$20="","",9.8*発電計画!$G$20*$L29)</f>
        <v/>
      </c>
      <c r="O29" s="206" t="str">
        <f>IF(AND($E29="",発電計画!$G$19=""),"",$E29/発電計画!$G$19)</f>
        <v/>
      </c>
      <c r="P29" s="331" t="str" cm="1">
        <f t="array" ref="P29">IF($O29="","",発電計画!$G$27*_xlfn.IFS($O29&gt;=相対合成効率!$O$14,相対合成効率!$R$14,$O29&gt;=相対合成効率!$O$15,相対合成効率!$R$15,$O29&gt;=相対合成効率!$O$16,相対合成効率!$R$16,TRUE,相対合成効率!$R$17))</f>
        <v/>
      </c>
      <c r="Q29" s="224" t="str">
        <f>IF($O29="","",IF($O29&lt;=発電計画!$G$28,0,9.8*$E29*$L29*$P29))</f>
        <v/>
      </c>
      <c r="R29" s="224" t="str">
        <f t="shared" ref="R29:R92" si="11">IF($Q29="","",$Q29*24)</f>
        <v/>
      </c>
      <c r="S29" s="207" t="str">
        <f>IF(D29="","",(D29*B29+SUM($D30:D$393))/(D29*365))</f>
        <v/>
      </c>
      <c r="T29" s="208"/>
    </row>
    <row r="30" spans="2:52">
      <c r="B30" s="80">
        <v>2</v>
      </c>
      <c r="C30" s="189" t="str">
        <f>流量データ!$R12</f>
        <v/>
      </c>
      <c r="D30" s="189" t="str">
        <f>IF(AND($C30="",発電計画!$G$33=""),"",MAX(0,$C30-発電計画!$G$33))</f>
        <v/>
      </c>
      <c r="E30" s="189" t="str">
        <f>IF($D30="","",IF(発電計画!$G$19&gt;$D30,$D30,発電計画!$G$19))</f>
        <v/>
      </c>
      <c r="F30" s="27" t="str">
        <f>IF(発電計画!$G$30="","",ROUND((発電計画!$G$30*((E30/発電計画!$G$19)^2)/1000),3))</f>
        <v/>
      </c>
      <c r="G30" s="28">
        <f t="shared" ref="G30:G93" si="12">G29</f>
        <v>0.05</v>
      </c>
      <c r="H30" s="27" t="str">
        <f>IF(発電計画!$G$31="","",ROUND((発電計画!$G$31*((E30/発電計画!$G$19)^2)/200),3))</f>
        <v/>
      </c>
      <c r="I30" s="27" t="str">
        <f>IF(発電計画!$G$32="","",ROUND((発電計画!$G$32*((E30/発電計画!$G$19)^2)/1000),3))</f>
        <v/>
      </c>
      <c r="J30" s="28">
        <f t="shared" ref="J30:J93" si="13">J29</f>
        <v>0.5</v>
      </c>
      <c r="K30" s="27">
        <f t="shared" si="10"/>
        <v>0.55000000000000004</v>
      </c>
      <c r="L30" s="27">
        <f>発電計画!$G$15-$K$29</f>
        <v>-0.55000000000000004</v>
      </c>
      <c r="M30" s="27" t="str">
        <f>IF(発電計画!$G$19="","",9.8*発電計画!$G$19*$L30)</f>
        <v/>
      </c>
      <c r="N30" s="27" t="str">
        <f>IF(発電計画!$G$20="","",9.8*発電計画!$G$20*$L30)</f>
        <v/>
      </c>
      <c r="O30" s="206" t="str">
        <f>IF(AND($E30="",発電計画!$G$19=""),"",$E30/発電計画!$G$19)</f>
        <v/>
      </c>
      <c r="P30" s="331" t="str" cm="1">
        <f t="array" ref="P30">IF($O30="","",発電計画!$G$27*_xlfn.IFS($O30&gt;=相対合成効率!$O$14,相対合成効率!$R$14,$O30&gt;=相対合成効率!$O$15,相対合成効率!$R$15,$O30&gt;=相対合成効率!$O$16,相対合成効率!$R$16,TRUE,相対合成効率!$R$17))</f>
        <v/>
      </c>
      <c r="Q30" s="224" t="str">
        <f>IF($O30="","",IF($O30&lt;=発電計画!$G$28,0,9.8*$E30*$L30*$P30))</f>
        <v/>
      </c>
      <c r="R30" s="224" t="str">
        <f t="shared" si="11"/>
        <v/>
      </c>
      <c r="S30" s="207" t="str">
        <f>IF(D30="","",(D30*B30+SUM($D31:D$393))/(D30*365))</f>
        <v/>
      </c>
      <c r="T30" s="208"/>
    </row>
    <row r="31" spans="2:52">
      <c r="B31" s="80">
        <v>3</v>
      </c>
      <c r="C31" s="189" t="str">
        <f>流量データ!$R13</f>
        <v/>
      </c>
      <c r="D31" s="189" t="str">
        <f>IF(AND($C31="",発電計画!$G$33=""),"",MAX(0,$C31-発電計画!$G$33))</f>
        <v/>
      </c>
      <c r="E31" s="189" t="str">
        <f>IF($D31="","",IF(発電計画!$G$19&gt;$D31,$D31,発電計画!$G$19))</f>
        <v/>
      </c>
      <c r="F31" s="27" t="str">
        <f>IF(発電計画!$G$30="","",ROUND((発電計画!$G$30*((E31/発電計画!$G$19)^2)/1000),3))</f>
        <v/>
      </c>
      <c r="G31" s="28">
        <f t="shared" si="12"/>
        <v>0.05</v>
      </c>
      <c r="H31" s="27" t="str">
        <f>IF(発電計画!$G$31="","",ROUND((発電計画!$G$31*((E31/発電計画!$G$19)^2)/200),3))</f>
        <v/>
      </c>
      <c r="I31" s="27" t="str">
        <f>IF(発電計画!$G$32="","",ROUND((発電計画!$G$32*((E31/発電計画!$G$19)^2)/1000),3))</f>
        <v/>
      </c>
      <c r="J31" s="28">
        <f t="shared" si="13"/>
        <v>0.5</v>
      </c>
      <c r="K31" s="27">
        <f t="shared" si="10"/>
        <v>0.55000000000000004</v>
      </c>
      <c r="L31" s="27">
        <f>発電計画!$G$15-$K$29</f>
        <v>-0.55000000000000004</v>
      </c>
      <c r="M31" s="27" t="str">
        <f>IF(発電計画!$G$19="","",9.8*発電計画!$G$19*$L31)</f>
        <v/>
      </c>
      <c r="N31" s="27" t="str">
        <f>IF(発電計画!$G$20="","",9.8*発電計画!$G$20*$L31)</f>
        <v/>
      </c>
      <c r="O31" s="206" t="str">
        <f>IF(AND($E31="",発電計画!$G$19=""),"",$E31/発電計画!$G$19)</f>
        <v/>
      </c>
      <c r="P31" s="331" t="str" cm="1">
        <f t="array" ref="P31">IF($O31="","",発電計画!$G$27*_xlfn.IFS($O31&gt;=相対合成効率!$O$14,相対合成効率!$R$14,$O31&gt;=相対合成効率!$O$15,相対合成効率!$R$15,$O31&gt;=相対合成効率!$O$16,相対合成効率!$R$16,TRUE,相対合成効率!$R$17))</f>
        <v/>
      </c>
      <c r="Q31" s="224" t="str">
        <f>IF($O31="","",IF($O31&lt;=発電計画!$G$28,0,9.8*$E31*$L31*$P31))</f>
        <v/>
      </c>
      <c r="R31" s="224" t="str">
        <f t="shared" si="11"/>
        <v/>
      </c>
      <c r="S31" s="207" t="str">
        <f>IF(D31="","",(D31*B31+SUM($D32:D$393))/(D31*365))</f>
        <v/>
      </c>
      <c r="T31" s="208"/>
    </row>
    <row r="32" spans="2:52">
      <c r="B32" s="80">
        <v>4</v>
      </c>
      <c r="C32" s="189" t="str">
        <f>流量データ!$R14</f>
        <v/>
      </c>
      <c r="D32" s="189" t="str">
        <f>IF(AND($C32="",発電計画!$G$33=""),"",MAX(0,$C32-発電計画!$G$33))</f>
        <v/>
      </c>
      <c r="E32" s="189" t="str">
        <f>IF($D32="","",IF(発電計画!$G$19&gt;$D32,$D32,発電計画!$G$19))</f>
        <v/>
      </c>
      <c r="F32" s="27" t="str">
        <f>IF(発電計画!$G$30="","",ROUND((発電計画!$G$30*((E32/発電計画!$G$19)^2)/1000),3))</f>
        <v/>
      </c>
      <c r="G32" s="28">
        <f t="shared" si="12"/>
        <v>0.05</v>
      </c>
      <c r="H32" s="27" t="str">
        <f>IF(発電計画!$G$31="","",ROUND((発電計画!$G$31*((E32/発電計画!$G$19)^2)/200),3))</f>
        <v/>
      </c>
      <c r="I32" s="27" t="str">
        <f>IF(発電計画!$G$32="","",ROUND((発電計画!$G$32*((E32/発電計画!$G$19)^2)/1000),3))</f>
        <v/>
      </c>
      <c r="J32" s="28">
        <f t="shared" si="13"/>
        <v>0.5</v>
      </c>
      <c r="K32" s="27">
        <f t="shared" si="10"/>
        <v>0.55000000000000004</v>
      </c>
      <c r="L32" s="27">
        <f>発電計画!$G$15-$K$29</f>
        <v>-0.55000000000000004</v>
      </c>
      <c r="M32" s="27" t="str">
        <f>IF(発電計画!$G$19="","",9.8*発電計画!$G$19*$L32)</f>
        <v/>
      </c>
      <c r="N32" s="27" t="str">
        <f>IF(発電計画!$G$20="","",9.8*発電計画!$G$20*$L32)</f>
        <v/>
      </c>
      <c r="O32" s="206" t="str">
        <f>IF(AND($E32="",発電計画!$G$19=""),"",$E32/発電計画!$G$19)</f>
        <v/>
      </c>
      <c r="P32" s="331" t="str" cm="1">
        <f t="array" ref="P32">IF($O32="","",発電計画!$G$27*_xlfn.IFS($O32&gt;=相対合成効率!$O$14,相対合成効率!$R$14,$O32&gt;=相対合成効率!$O$15,相対合成効率!$R$15,$O32&gt;=相対合成効率!$O$16,相対合成効率!$R$16,TRUE,相対合成効率!$R$17))</f>
        <v/>
      </c>
      <c r="Q32" s="224" t="str">
        <f>IF($O32="","",IF($O32&lt;=発電計画!$G$28,0,9.8*$E32*$L32*$P32))</f>
        <v/>
      </c>
      <c r="R32" s="224" t="str">
        <f t="shared" si="11"/>
        <v/>
      </c>
      <c r="S32" s="207" t="str">
        <f>IF(D32="","",(D32*B32+SUM($D33:D$393))/(D32*365))</f>
        <v/>
      </c>
      <c r="T32" s="208"/>
    </row>
    <row r="33" spans="2:20">
      <c r="B33" s="80">
        <v>5</v>
      </c>
      <c r="C33" s="189" t="str">
        <f>流量データ!$R15</f>
        <v/>
      </c>
      <c r="D33" s="189" t="str">
        <f>IF(AND($C33="",発電計画!$G$33=""),"",MAX(0,$C33-発電計画!$G$33))</f>
        <v/>
      </c>
      <c r="E33" s="189" t="str">
        <f>IF($D33="","",IF(発電計画!$G$19&gt;$D33,$D33,発電計画!$G$19))</f>
        <v/>
      </c>
      <c r="F33" s="27" t="str">
        <f>IF(発電計画!$G$30="","",ROUND((発電計画!$G$30*((E33/発電計画!$G$19)^2)/1000),3))</f>
        <v/>
      </c>
      <c r="G33" s="28">
        <f t="shared" si="12"/>
        <v>0.05</v>
      </c>
      <c r="H33" s="27" t="str">
        <f>IF(発電計画!$G$31="","",ROUND((発電計画!$G$31*((E33/発電計画!$G$19)^2)/200),3))</f>
        <v/>
      </c>
      <c r="I33" s="27" t="str">
        <f>IF(発電計画!$G$32="","",ROUND((発電計画!$G$32*((E33/発電計画!$G$19)^2)/1000),3))</f>
        <v/>
      </c>
      <c r="J33" s="28">
        <f t="shared" si="13"/>
        <v>0.5</v>
      </c>
      <c r="K33" s="27">
        <f t="shared" si="10"/>
        <v>0.55000000000000004</v>
      </c>
      <c r="L33" s="27">
        <f>発電計画!$G$15-$K$29</f>
        <v>-0.55000000000000004</v>
      </c>
      <c r="M33" s="27" t="str">
        <f>IF(発電計画!$G$19="","",9.8*発電計画!$G$19*$L33)</f>
        <v/>
      </c>
      <c r="N33" s="27" t="str">
        <f>IF(発電計画!$G$20="","",9.8*発電計画!$G$20*$L33)</f>
        <v/>
      </c>
      <c r="O33" s="206" t="str">
        <f>IF(AND($E33="",発電計画!$G$19=""),"",$E33/発電計画!$G$19)</f>
        <v/>
      </c>
      <c r="P33" s="331" t="str" cm="1">
        <f t="array" ref="P33">IF($O33="","",発電計画!$G$27*_xlfn.IFS($O33&gt;=相対合成効率!$O$14,相対合成効率!$R$14,$O33&gt;=相対合成効率!$O$15,相対合成効率!$R$15,$O33&gt;=相対合成効率!$O$16,相対合成効率!$R$16,TRUE,相対合成効率!$R$17))</f>
        <v/>
      </c>
      <c r="Q33" s="224" t="str">
        <f>IF($O33="","",IF($O33&lt;=発電計画!$G$28,0,9.8*$E33*$L33*$P33))</f>
        <v/>
      </c>
      <c r="R33" s="224" t="str">
        <f t="shared" si="11"/>
        <v/>
      </c>
      <c r="S33" s="207" t="str">
        <f>IF(D33="","",(D33*B33+SUM($D34:D$393))/(D33*365))</f>
        <v/>
      </c>
      <c r="T33" s="208"/>
    </row>
    <row r="34" spans="2:20">
      <c r="B34" s="80">
        <v>6</v>
      </c>
      <c r="C34" s="189" t="str">
        <f>流量データ!$R16</f>
        <v/>
      </c>
      <c r="D34" s="189" t="str">
        <f>IF(AND($C34="",発電計画!$G$33=""),"",MAX(0,$C34-発電計画!$G$33))</f>
        <v/>
      </c>
      <c r="E34" s="189" t="str">
        <f>IF($D34="","",IF(発電計画!$G$19&gt;$D34,$D34,発電計画!$G$19))</f>
        <v/>
      </c>
      <c r="F34" s="27" t="str">
        <f>IF(発電計画!$G$30="","",ROUND((発電計画!$G$30*((E34/発電計画!$G$19)^2)/1000),3))</f>
        <v/>
      </c>
      <c r="G34" s="28">
        <f t="shared" si="12"/>
        <v>0.05</v>
      </c>
      <c r="H34" s="27" t="str">
        <f>IF(発電計画!$G$31="","",ROUND((発電計画!$G$31*((E34/発電計画!$G$19)^2)/200),3))</f>
        <v/>
      </c>
      <c r="I34" s="27" t="str">
        <f>IF(発電計画!$G$32="","",ROUND((発電計画!$G$32*((E34/発電計画!$G$19)^2)/1000),3))</f>
        <v/>
      </c>
      <c r="J34" s="28">
        <f t="shared" si="13"/>
        <v>0.5</v>
      </c>
      <c r="K34" s="27">
        <f t="shared" si="10"/>
        <v>0.55000000000000004</v>
      </c>
      <c r="L34" s="27">
        <f>発電計画!$G$15-$K$29</f>
        <v>-0.55000000000000004</v>
      </c>
      <c r="M34" s="27" t="str">
        <f>IF(発電計画!$G$19="","",9.8*発電計画!$G$19*$L34)</f>
        <v/>
      </c>
      <c r="N34" s="27" t="str">
        <f>IF(発電計画!$G$20="","",9.8*発電計画!$G$20*$L34)</f>
        <v/>
      </c>
      <c r="O34" s="206" t="str">
        <f>IF(AND($E34="",発電計画!$G$19=""),"",$E34/発電計画!$G$19)</f>
        <v/>
      </c>
      <c r="P34" s="331" t="str" cm="1">
        <f t="array" ref="P34">IF($O34="","",発電計画!$G$27*_xlfn.IFS($O34&gt;=相対合成効率!$O$14,相対合成効率!$R$14,$O34&gt;=相対合成効率!$O$15,相対合成効率!$R$15,$O34&gt;=相対合成効率!$O$16,相対合成効率!$R$16,TRUE,相対合成効率!$R$17))</f>
        <v/>
      </c>
      <c r="Q34" s="224" t="str">
        <f>IF($O34="","",IF($O34&lt;=発電計画!$G$28,0,9.8*$E34*$L34*$P34))</f>
        <v/>
      </c>
      <c r="R34" s="224" t="str">
        <f t="shared" si="11"/>
        <v/>
      </c>
      <c r="S34" s="207" t="str">
        <f>IF(D34="","",(D34*B34+SUM($D35:D$393))/(D34*365))</f>
        <v/>
      </c>
      <c r="T34" s="208"/>
    </row>
    <row r="35" spans="2:20">
      <c r="B35" s="80">
        <v>7</v>
      </c>
      <c r="C35" s="189" t="str">
        <f>流量データ!$R17</f>
        <v/>
      </c>
      <c r="D35" s="189" t="str">
        <f>IF(AND($C35="",発電計画!$G$33=""),"",MAX(0,$C35-発電計画!$G$33))</f>
        <v/>
      </c>
      <c r="E35" s="189" t="str">
        <f>IF($D35="","",IF(発電計画!$G$19&gt;$D35,$D35,発電計画!$G$19))</f>
        <v/>
      </c>
      <c r="F35" s="27" t="str">
        <f>IF(発電計画!$G$30="","",ROUND((発電計画!$G$30*((E35/発電計画!$G$19)^2)/1000),3))</f>
        <v/>
      </c>
      <c r="G35" s="28">
        <f t="shared" si="12"/>
        <v>0.05</v>
      </c>
      <c r="H35" s="27" t="str">
        <f>IF(発電計画!$G$31="","",ROUND((発電計画!$G$31*((E35/発電計画!$G$19)^2)/200),3))</f>
        <v/>
      </c>
      <c r="I35" s="27" t="str">
        <f>IF(発電計画!$G$32="","",ROUND((発電計画!$G$32*((E35/発電計画!$G$19)^2)/1000),3))</f>
        <v/>
      </c>
      <c r="J35" s="28">
        <f t="shared" si="13"/>
        <v>0.5</v>
      </c>
      <c r="K35" s="27">
        <f t="shared" si="10"/>
        <v>0.55000000000000004</v>
      </c>
      <c r="L35" s="27">
        <f>発電計画!$G$15-$K$29</f>
        <v>-0.55000000000000004</v>
      </c>
      <c r="M35" s="27" t="str">
        <f>IF(発電計画!$G$19="","",9.8*発電計画!$G$19*$L35)</f>
        <v/>
      </c>
      <c r="N35" s="27" t="str">
        <f>IF(発電計画!$G$20="","",9.8*発電計画!$G$20*$L35)</f>
        <v/>
      </c>
      <c r="O35" s="206" t="str">
        <f>IF(AND($E35="",発電計画!$G$19=""),"",$E35/発電計画!$G$19)</f>
        <v/>
      </c>
      <c r="P35" s="331" t="str" cm="1">
        <f t="array" ref="P35">IF($O35="","",発電計画!$G$27*_xlfn.IFS($O35&gt;=相対合成効率!$O$14,相対合成効率!$R$14,$O35&gt;=相対合成効率!$O$15,相対合成効率!$R$15,$O35&gt;=相対合成効率!$O$16,相対合成効率!$R$16,TRUE,相対合成効率!$R$17))</f>
        <v/>
      </c>
      <c r="Q35" s="224" t="str">
        <f>IF($O35="","",IF($O35&lt;=発電計画!$G$28,0,9.8*$E35*$L35*$P35))</f>
        <v/>
      </c>
      <c r="R35" s="224" t="str">
        <f t="shared" si="11"/>
        <v/>
      </c>
      <c r="S35" s="207" t="str">
        <f>IF(D35="","",(D35*B35+SUM($D36:D$393))/(D35*365))</f>
        <v/>
      </c>
      <c r="T35" s="208"/>
    </row>
    <row r="36" spans="2:20">
      <c r="B36" s="80">
        <v>8</v>
      </c>
      <c r="C36" s="189" t="str">
        <f>流量データ!$R18</f>
        <v/>
      </c>
      <c r="D36" s="189" t="str">
        <f>IF(AND($C36="",発電計画!$G$33=""),"",MAX(0,$C36-発電計画!$G$33))</f>
        <v/>
      </c>
      <c r="E36" s="189" t="str">
        <f>IF($D36="","",IF(発電計画!$G$19&gt;$D36,$D36,発電計画!$G$19))</f>
        <v/>
      </c>
      <c r="F36" s="27" t="str">
        <f>IF(発電計画!$G$30="","",ROUND((発電計画!$G$30*((E36/発電計画!$G$19)^2)/1000),3))</f>
        <v/>
      </c>
      <c r="G36" s="28">
        <f t="shared" si="12"/>
        <v>0.05</v>
      </c>
      <c r="H36" s="27" t="str">
        <f>IF(発電計画!$G$31="","",ROUND((発電計画!$G$31*((E36/発電計画!$G$19)^2)/200),3))</f>
        <v/>
      </c>
      <c r="I36" s="27" t="str">
        <f>IF(発電計画!$G$32="","",ROUND((発電計画!$G$32*((E36/発電計画!$G$19)^2)/1000),3))</f>
        <v/>
      </c>
      <c r="J36" s="28">
        <f t="shared" si="13"/>
        <v>0.5</v>
      </c>
      <c r="K36" s="27">
        <f t="shared" si="10"/>
        <v>0.55000000000000004</v>
      </c>
      <c r="L36" s="27">
        <f>発電計画!$G$15-$K$29</f>
        <v>-0.55000000000000004</v>
      </c>
      <c r="M36" s="27" t="str">
        <f>IF(発電計画!$G$19="","",9.8*発電計画!$G$19*$L36)</f>
        <v/>
      </c>
      <c r="N36" s="27" t="str">
        <f>IF(発電計画!$G$20="","",9.8*発電計画!$G$20*$L36)</f>
        <v/>
      </c>
      <c r="O36" s="206" t="str">
        <f>IF(AND($E36="",発電計画!$G$19=""),"",$E36/発電計画!$G$19)</f>
        <v/>
      </c>
      <c r="P36" s="331" t="str" cm="1">
        <f t="array" ref="P36">IF($O36="","",発電計画!$G$27*_xlfn.IFS($O36&gt;=相対合成効率!$O$14,相対合成効率!$R$14,$O36&gt;=相対合成効率!$O$15,相対合成効率!$R$15,$O36&gt;=相対合成効率!$O$16,相対合成効率!$R$16,TRUE,相対合成効率!$R$17))</f>
        <v/>
      </c>
      <c r="Q36" s="224" t="str">
        <f>IF($O36="","",IF($O36&lt;=発電計画!$G$28,0,9.8*$E36*$L36*$P36))</f>
        <v/>
      </c>
      <c r="R36" s="224" t="str">
        <f t="shared" si="11"/>
        <v/>
      </c>
      <c r="S36" s="207" t="str">
        <f>IF(D36="","",(D36*B36+SUM($D37:D$393))/(D36*365))</f>
        <v/>
      </c>
      <c r="T36" s="208"/>
    </row>
    <row r="37" spans="2:20">
      <c r="B37" s="80">
        <v>9</v>
      </c>
      <c r="C37" s="189" t="str">
        <f>流量データ!$R19</f>
        <v/>
      </c>
      <c r="D37" s="189" t="str">
        <f>IF(AND($C37="",発電計画!$G$33=""),"",MAX(0,$C37-発電計画!$G$33))</f>
        <v/>
      </c>
      <c r="E37" s="189" t="str">
        <f>IF($D37="","",IF(発電計画!$G$19&gt;$D37,$D37,発電計画!$G$19))</f>
        <v/>
      </c>
      <c r="F37" s="27" t="str">
        <f>IF(発電計画!$G$30="","",ROUND((発電計画!$G$30*((E37/発電計画!$G$19)^2)/1000),3))</f>
        <v/>
      </c>
      <c r="G37" s="28">
        <f t="shared" si="12"/>
        <v>0.05</v>
      </c>
      <c r="H37" s="27" t="str">
        <f>IF(発電計画!$G$31="","",ROUND((発電計画!$G$31*((E37/発電計画!$G$19)^2)/200),3))</f>
        <v/>
      </c>
      <c r="I37" s="27" t="str">
        <f>IF(発電計画!$G$32="","",ROUND((発電計画!$G$32*((E37/発電計画!$G$19)^2)/1000),3))</f>
        <v/>
      </c>
      <c r="J37" s="28">
        <f t="shared" si="13"/>
        <v>0.5</v>
      </c>
      <c r="K37" s="27">
        <f t="shared" si="10"/>
        <v>0.55000000000000004</v>
      </c>
      <c r="L37" s="27">
        <f>発電計画!$G$15-$K$29</f>
        <v>-0.55000000000000004</v>
      </c>
      <c r="M37" s="27" t="str">
        <f>IF(発電計画!$G$19="","",9.8*発電計画!$G$19*$L37)</f>
        <v/>
      </c>
      <c r="N37" s="27" t="str">
        <f>IF(発電計画!$G$20="","",9.8*発電計画!$G$20*$L37)</f>
        <v/>
      </c>
      <c r="O37" s="206" t="str">
        <f>IF(AND($E37="",発電計画!$G$19=""),"",$E37/発電計画!$G$19)</f>
        <v/>
      </c>
      <c r="P37" s="331" t="str" cm="1">
        <f t="array" ref="P37">IF($O37="","",発電計画!$G$27*_xlfn.IFS($O37&gt;=相対合成効率!$O$14,相対合成効率!$R$14,$O37&gt;=相対合成効率!$O$15,相対合成効率!$R$15,$O37&gt;=相対合成効率!$O$16,相対合成効率!$R$16,TRUE,相対合成効率!$R$17))</f>
        <v/>
      </c>
      <c r="Q37" s="224" t="str">
        <f>IF($O37="","",IF($O37&lt;=発電計画!$G$28,0,9.8*$E37*$L37*$P37))</f>
        <v/>
      </c>
      <c r="R37" s="224" t="str">
        <f t="shared" si="11"/>
        <v/>
      </c>
      <c r="S37" s="207" t="str">
        <f>IF(D37="","",(D37*B37+SUM($D38:D$393))/(D37*365))</f>
        <v/>
      </c>
      <c r="T37" s="208"/>
    </row>
    <row r="38" spans="2:20">
      <c r="B38" s="80">
        <v>10</v>
      </c>
      <c r="C38" s="189" t="str">
        <f>流量データ!$R20</f>
        <v/>
      </c>
      <c r="D38" s="189" t="str">
        <f>IF(AND($C38="",発電計画!$G$33=""),"",MAX(0,$C38-発電計画!$G$33))</f>
        <v/>
      </c>
      <c r="E38" s="189" t="str">
        <f>IF($D38="","",IF(発電計画!$G$19&gt;$D38,$D38,発電計画!$G$19))</f>
        <v/>
      </c>
      <c r="F38" s="27" t="str">
        <f>IF(発電計画!$G$30="","",ROUND((発電計画!$G$30*((E38/発電計画!$G$19)^2)/1000),3))</f>
        <v/>
      </c>
      <c r="G38" s="28">
        <f t="shared" si="12"/>
        <v>0.05</v>
      </c>
      <c r="H38" s="27" t="str">
        <f>IF(発電計画!$G$31="","",ROUND((発電計画!$G$31*((E38/発電計画!$G$19)^2)/200),3))</f>
        <v/>
      </c>
      <c r="I38" s="27" t="str">
        <f>IF(発電計画!$G$32="","",ROUND((発電計画!$G$32*((E38/発電計画!$G$19)^2)/1000),3))</f>
        <v/>
      </c>
      <c r="J38" s="28">
        <f t="shared" si="13"/>
        <v>0.5</v>
      </c>
      <c r="K38" s="27">
        <f t="shared" si="10"/>
        <v>0.55000000000000004</v>
      </c>
      <c r="L38" s="27">
        <f>発電計画!$G$15-$K$29</f>
        <v>-0.55000000000000004</v>
      </c>
      <c r="M38" s="27" t="str">
        <f>IF(発電計画!$G$19="","",9.8*発電計画!$G$19*$L38)</f>
        <v/>
      </c>
      <c r="N38" s="27" t="str">
        <f>IF(発電計画!$G$20="","",9.8*発電計画!$G$20*$L38)</f>
        <v/>
      </c>
      <c r="O38" s="206" t="str">
        <f>IF(AND($E38="",発電計画!$G$19=""),"",$E38/発電計画!$G$19)</f>
        <v/>
      </c>
      <c r="P38" s="331" t="str" cm="1">
        <f t="array" ref="P38">IF($O38="","",発電計画!$G$27*_xlfn.IFS($O38&gt;=相対合成効率!$O$14,相対合成効率!$R$14,$O38&gt;=相対合成効率!$O$15,相対合成効率!$R$15,$O38&gt;=相対合成効率!$O$16,相対合成効率!$R$16,TRUE,相対合成効率!$R$17))</f>
        <v/>
      </c>
      <c r="Q38" s="224" t="str">
        <f>IF($O38="","",IF($O38&lt;=発電計画!$G$28,0,9.8*$E38*$L38*$P38))</f>
        <v/>
      </c>
      <c r="R38" s="224" t="str">
        <f t="shared" si="11"/>
        <v/>
      </c>
      <c r="S38" s="207" t="str">
        <f>IF(D38="","",(D38*B38+SUM($D39:D$393))/(D38*365))</f>
        <v/>
      </c>
      <c r="T38" s="208"/>
    </row>
    <row r="39" spans="2:20">
      <c r="B39" s="80">
        <v>11</v>
      </c>
      <c r="C39" s="189" t="str">
        <f>流量データ!$R21</f>
        <v/>
      </c>
      <c r="D39" s="189" t="str">
        <f>IF(AND($C39="",発電計画!$G$33=""),"",MAX(0,$C39-発電計画!$G$33))</f>
        <v/>
      </c>
      <c r="E39" s="189" t="str">
        <f>IF($D39="","",IF(発電計画!$G$19&gt;$D39,$D39,発電計画!$G$19))</f>
        <v/>
      </c>
      <c r="F39" s="27" t="str">
        <f>IF(発電計画!$G$30="","",ROUND((発電計画!$G$30*((E39/発電計画!$G$19)^2)/1000),3))</f>
        <v/>
      </c>
      <c r="G39" s="28">
        <f t="shared" si="12"/>
        <v>0.05</v>
      </c>
      <c r="H39" s="27" t="str">
        <f>IF(発電計画!$G$31="","",ROUND((発電計画!$G$31*((E39/発電計画!$G$19)^2)/200),3))</f>
        <v/>
      </c>
      <c r="I39" s="27" t="str">
        <f>IF(発電計画!$G$32="","",ROUND((発電計画!$G$32*((E39/発電計画!$G$19)^2)/1000),3))</f>
        <v/>
      </c>
      <c r="J39" s="28">
        <f t="shared" si="13"/>
        <v>0.5</v>
      </c>
      <c r="K39" s="27">
        <f t="shared" si="10"/>
        <v>0.55000000000000004</v>
      </c>
      <c r="L39" s="27">
        <f>発電計画!$G$15-$K$29</f>
        <v>-0.55000000000000004</v>
      </c>
      <c r="M39" s="27" t="str">
        <f>IF(発電計画!$G$19="","",9.8*発電計画!$G$19*$L39)</f>
        <v/>
      </c>
      <c r="N39" s="27" t="str">
        <f>IF(発電計画!$G$20="","",9.8*発電計画!$G$20*$L39)</f>
        <v/>
      </c>
      <c r="O39" s="206" t="str">
        <f>IF(AND($E39="",発電計画!$G$19=""),"",$E39/発電計画!$G$19)</f>
        <v/>
      </c>
      <c r="P39" s="331" t="str" cm="1">
        <f t="array" ref="P39">IF($O39="","",発電計画!$G$27*_xlfn.IFS($O39&gt;=相対合成効率!$O$14,相対合成効率!$R$14,$O39&gt;=相対合成効率!$O$15,相対合成効率!$R$15,$O39&gt;=相対合成効率!$O$16,相対合成効率!$R$16,TRUE,相対合成効率!$R$17))</f>
        <v/>
      </c>
      <c r="Q39" s="224" t="str">
        <f>IF($O39="","",IF($O39&lt;=発電計画!$G$28,0,9.8*$E39*$L39*$P39))</f>
        <v/>
      </c>
      <c r="R39" s="224" t="str">
        <f t="shared" si="11"/>
        <v/>
      </c>
      <c r="S39" s="207" t="str">
        <f>IF(D39="","",(D39*B39+SUM($D40:D$393))/(D39*365))</f>
        <v/>
      </c>
      <c r="T39" s="208"/>
    </row>
    <row r="40" spans="2:20">
      <c r="B40" s="80">
        <v>12</v>
      </c>
      <c r="C40" s="189" t="str">
        <f>流量データ!$R22</f>
        <v/>
      </c>
      <c r="D40" s="189" t="str">
        <f>IF(AND($C40="",発電計画!$G$33=""),"",MAX(0,$C40-発電計画!$G$33))</f>
        <v/>
      </c>
      <c r="E40" s="189" t="str">
        <f>IF($D40="","",IF(発電計画!$G$19&gt;$D40,$D40,発電計画!$G$19))</f>
        <v/>
      </c>
      <c r="F40" s="27" t="str">
        <f>IF(発電計画!$G$30="","",ROUND((発電計画!$G$30*((E40/発電計画!$G$19)^2)/1000),3))</f>
        <v/>
      </c>
      <c r="G40" s="28">
        <f t="shared" si="12"/>
        <v>0.05</v>
      </c>
      <c r="H40" s="27" t="str">
        <f>IF(発電計画!$G$31="","",ROUND((発電計画!$G$31*((E40/発電計画!$G$19)^2)/200),3))</f>
        <v/>
      </c>
      <c r="I40" s="27" t="str">
        <f>IF(発電計画!$G$32="","",ROUND((発電計画!$G$32*((E40/発電計画!$G$19)^2)/1000),3))</f>
        <v/>
      </c>
      <c r="J40" s="28">
        <f t="shared" si="13"/>
        <v>0.5</v>
      </c>
      <c r="K40" s="27">
        <f t="shared" si="10"/>
        <v>0.55000000000000004</v>
      </c>
      <c r="L40" s="27">
        <f>発電計画!$G$15-$K$29</f>
        <v>-0.55000000000000004</v>
      </c>
      <c r="M40" s="27" t="str">
        <f>IF(発電計画!$G$19="","",9.8*発電計画!$G$19*$L40)</f>
        <v/>
      </c>
      <c r="N40" s="27" t="str">
        <f>IF(発電計画!$G$20="","",9.8*発電計画!$G$20*$L40)</f>
        <v/>
      </c>
      <c r="O40" s="206" t="str">
        <f>IF(AND($E40="",発電計画!$G$19=""),"",$E40/発電計画!$G$19)</f>
        <v/>
      </c>
      <c r="P40" s="331" t="str" cm="1">
        <f t="array" ref="P40">IF($O40="","",発電計画!$G$27*_xlfn.IFS($O40&gt;=相対合成効率!$O$14,相対合成効率!$R$14,$O40&gt;=相対合成効率!$O$15,相対合成効率!$R$15,$O40&gt;=相対合成効率!$O$16,相対合成効率!$R$16,TRUE,相対合成効率!$R$17))</f>
        <v/>
      </c>
      <c r="Q40" s="224" t="str">
        <f>IF($O40="","",IF($O40&lt;=発電計画!$G$28,0,9.8*$E40*$L40*$P40))</f>
        <v/>
      </c>
      <c r="R40" s="224" t="str">
        <f t="shared" si="11"/>
        <v/>
      </c>
      <c r="S40" s="207" t="str">
        <f>IF(D40="","",(D40*B40+SUM($D41:D$393))/(D40*365))</f>
        <v/>
      </c>
      <c r="T40" s="208"/>
    </row>
    <row r="41" spans="2:20">
      <c r="B41" s="80">
        <v>13</v>
      </c>
      <c r="C41" s="189" t="str">
        <f>流量データ!$R23</f>
        <v/>
      </c>
      <c r="D41" s="189" t="str">
        <f>IF(AND($C41="",発電計画!$G$33=""),"",MAX(0,$C41-発電計画!$G$33))</f>
        <v/>
      </c>
      <c r="E41" s="189" t="str">
        <f>IF($D41="","",IF(発電計画!$G$19&gt;$D41,$D41,発電計画!$G$19))</f>
        <v/>
      </c>
      <c r="F41" s="27" t="str">
        <f>IF(発電計画!$G$30="","",ROUND((発電計画!$G$30*((E41/発電計画!$G$19)^2)/1000),3))</f>
        <v/>
      </c>
      <c r="G41" s="28">
        <f t="shared" si="12"/>
        <v>0.05</v>
      </c>
      <c r="H41" s="27" t="str">
        <f>IF(発電計画!$G$31="","",ROUND((発電計画!$G$31*((E41/発電計画!$G$19)^2)/200),3))</f>
        <v/>
      </c>
      <c r="I41" s="27" t="str">
        <f>IF(発電計画!$G$32="","",ROUND((発電計画!$G$32*((E41/発電計画!$G$19)^2)/1000),3))</f>
        <v/>
      </c>
      <c r="J41" s="28">
        <f t="shared" si="13"/>
        <v>0.5</v>
      </c>
      <c r="K41" s="27">
        <f t="shared" si="10"/>
        <v>0.55000000000000004</v>
      </c>
      <c r="L41" s="27">
        <f>発電計画!$G$15-$K$29</f>
        <v>-0.55000000000000004</v>
      </c>
      <c r="M41" s="27" t="str">
        <f>IF(発電計画!$G$19="","",9.8*発電計画!$G$19*$L41)</f>
        <v/>
      </c>
      <c r="N41" s="27" t="str">
        <f>IF(発電計画!$G$20="","",9.8*発電計画!$G$20*$L41)</f>
        <v/>
      </c>
      <c r="O41" s="206" t="str">
        <f>IF(AND($E41="",発電計画!$G$19=""),"",$E41/発電計画!$G$19)</f>
        <v/>
      </c>
      <c r="P41" s="331" t="str" cm="1">
        <f t="array" ref="P41">IF($O41="","",発電計画!$G$27*_xlfn.IFS($O41&gt;=相対合成効率!$O$14,相対合成効率!$R$14,$O41&gt;=相対合成効率!$O$15,相対合成効率!$R$15,$O41&gt;=相対合成効率!$O$16,相対合成効率!$R$16,TRUE,相対合成効率!$R$17))</f>
        <v/>
      </c>
      <c r="Q41" s="224" t="str">
        <f>IF($O41="","",IF($O41&lt;=発電計画!$G$28,0,9.8*$E41*$L41*$P41))</f>
        <v/>
      </c>
      <c r="R41" s="224" t="str">
        <f t="shared" si="11"/>
        <v/>
      </c>
      <c r="S41" s="207" t="str">
        <f>IF(D41="","",(D41*B41+SUM($D42:D$393))/(D41*365))</f>
        <v/>
      </c>
      <c r="T41" s="208"/>
    </row>
    <row r="42" spans="2:20">
      <c r="B42" s="80">
        <v>14</v>
      </c>
      <c r="C42" s="189" t="str">
        <f>流量データ!$R24</f>
        <v/>
      </c>
      <c r="D42" s="189" t="str">
        <f>IF(AND($C42="",発電計画!$G$33=""),"",MAX(0,$C42-発電計画!$G$33))</f>
        <v/>
      </c>
      <c r="E42" s="189" t="str">
        <f>IF($D42="","",IF(発電計画!$G$19&gt;$D42,$D42,発電計画!$G$19))</f>
        <v/>
      </c>
      <c r="F42" s="27" t="str">
        <f>IF(発電計画!$G$30="","",ROUND((発電計画!$G$30*((E42/発電計画!$G$19)^2)/1000),3))</f>
        <v/>
      </c>
      <c r="G42" s="28">
        <f t="shared" si="12"/>
        <v>0.05</v>
      </c>
      <c r="H42" s="27" t="str">
        <f>IF(発電計画!$G$31="","",ROUND((発電計画!$G$31*((E42/発電計画!$G$19)^2)/200),3))</f>
        <v/>
      </c>
      <c r="I42" s="27" t="str">
        <f>IF(発電計画!$G$32="","",ROUND((発電計画!$G$32*((E42/発電計画!$G$19)^2)/1000),3))</f>
        <v/>
      </c>
      <c r="J42" s="28">
        <f t="shared" si="13"/>
        <v>0.5</v>
      </c>
      <c r="K42" s="27">
        <f t="shared" si="10"/>
        <v>0.55000000000000004</v>
      </c>
      <c r="L42" s="27">
        <f>発電計画!$G$15-$K$29</f>
        <v>-0.55000000000000004</v>
      </c>
      <c r="M42" s="27" t="str">
        <f>IF(発電計画!$G$19="","",9.8*発電計画!$G$19*$L42)</f>
        <v/>
      </c>
      <c r="N42" s="27" t="str">
        <f>IF(発電計画!$G$20="","",9.8*発電計画!$G$20*$L42)</f>
        <v/>
      </c>
      <c r="O42" s="206" t="str">
        <f>IF(AND($E42="",発電計画!$G$19=""),"",$E42/発電計画!$G$19)</f>
        <v/>
      </c>
      <c r="P42" s="331" t="str" cm="1">
        <f t="array" ref="P42">IF($O42="","",発電計画!$G$27*_xlfn.IFS($O42&gt;=相対合成効率!$O$14,相対合成効率!$R$14,$O42&gt;=相対合成効率!$O$15,相対合成効率!$R$15,$O42&gt;=相対合成効率!$O$16,相対合成効率!$R$16,TRUE,相対合成効率!$R$17))</f>
        <v/>
      </c>
      <c r="Q42" s="224" t="str">
        <f>IF($O42="","",IF($O42&lt;=発電計画!$G$28,0,9.8*$E42*$L42*$P42))</f>
        <v/>
      </c>
      <c r="R42" s="224" t="str">
        <f t="shared" si="11"/>
        <v/>
      </c>
      <c r="S42" s="207" t="str">
        <f>IF(D42="","",(D42*B42+SUM($D43:D$393))/(D42*365))</f>
        <v/>
      </c>
      <c r="T42" s="208"/>
    </row>
    <row r="43" spans="2:20">
      <c r="B43" s="80">
        <v>15</v>
      </c>
      <c r="C43" s="189" t="str">
        <f>流量データ!$R25</f>
        <v/>
      </c>
      <c r="D43" s="189" t="str">
        <f>IF(AND($C43="",発電計画!$G$33=""),"",MAX(0,$C43-発電計画!$G$33))</f>
        <v/>
      </c>
      <c r="E43" s="189" t="str">
        <f>IF($D43="","",IF(発電計画!$G$19&gt;$D43,$D43,発電計画!$G$19))</f>
        <v/>
      </c>
      <c r="F43" s="27" t="str">
        <f>IF(発電計画!$G$30="","",ROUND((発電計画!$G$30*((E43/発電計画!$G$19)^2)/1000),3))</f>
        <v/>
      </c>
      <c r="G43" s="28">
        <f t="shared" si="12"/>
        <v>0.05</v>
      </c>
      <c r="H43" s="27" t="str">
        <f>IF(発電計画!$G$31="","",ROUND((発電計画!$G$31*((E43/発電計画!$G$19)^2)/200),3))</f>
        <v/>
      </c>
      <c r="I43" s="27" t="str">
        <f>IF(発電計画!$G$32="","",ROUND((発電計画!$G$32*((E43/発電計画!$G$19)^2)/1000),3))</f>
        <v/>
      </c>
      <c r="J43" s="28">
        <f t="shared" si="13"/>
        <v>0.5</v>
      </c>
      <c r="K43" s="27">
        <f t="shared" si="10"/>
        <v>0.55000000000000004</v>
      </c>
      <c r="L43" s="27">
        <f>発電計画!$G$15-$K$29</f>
        <v>-0.55000000000000004</v>
      </c>
      <c r="M43" s="27" t="str">
        <f>IF(発電計画!$G$19="","",9.8*発電計画!$G$19*$L43)</f>
        <v/>
      </c>
      <c r="N43" s="27" t="str">
        <f>IF(発電計画!$G$20="","",9.8*発電計画!$G$20*$L43)</f>
        <v/>
      </c>
      <c r="O43" s="206" t="str">
        <f>IF(AND($E43="",発電計画!$G$19=""),"",$E43/発電計画!$G$19)</f>
        <v/>
      </c>
      <c r="P43" s="331" t="str" cm="1">
        <f t="array" ref="P43">IF($O43="","",発電計画!$G$27*_xlfn.IFS($O43&gt;=相対合成効率!$O$14,相対合成効率!$R$14,$O43&gt;=相対合成効率!$O$15,相対合成効率!$R$15,$O43&gt;=相対合成効率!$O$16,相対合成効率!$R$16,TRUE,相対合成効率!$R$17))</f>
        <v/>
      </c>
      <c r="Q43" s="224" t="str">
        <f>IF($O43="","",IF($O43&lt;=発電計画!$G$28,0,9.8*$E43*$L43*$P43))</f>
        <v/>
      </c>
      <c r="R43" s="224" t="str">
        <f t="shared" si="11"/>
        <v/>
      </c>
      <c r="S43" s="207" t="str">
        <f>IF(D43="","",(D43*B43+SUM($D44:D$393))/(D43*365))</f>
        <v/>
      </c>
      <c r="T43" s="208"/>
    </row>
    <row r="44" spans="2:20">
      <c r="B44" s="80">
        <v>16</v>
      </c>
      <c r="C44" s="189" t="str">
        <f>流量データ!$R26</f>
        <v/>
      </c>
      <c r="D44" s="189" t="str">
        <f>IF(AND($C44="",発電計画!$G$33=""),"",MAX(0,$C44-発電計画!$G$33))</f>
        <v/>
      </c>
      <c r="E44" s="189" t="str">
        <f>IF($D44="","",IF(発電計画!$G$19&gt;$D44,$D44,発電計画!$G$19))</f>
        <v/>
      </c>
      <c r="F44" s="27" t="str">
        <f>IF(発電計画!$G$30="","",ROUND((発電計画!$G$30*((E44/発電計画!$G$19)^2)/1000),3))</f>
        <v/>
      </c>
      <c r="G44" s="28">
        <f t="shared" si="12"/>
        <v>0.05</v>
      </c>
      <c r="H44" s="27" t="str">
        <f>IF(発電計画!$G$31="","",ROUND((発電計画!$G$31*((E44/発電計画!$G$19)^2)/200),3))</f>
        <v/>
      </c>
      <c r="I44" s="27" t="str">
        <f>IF(発電計画!$G$32="","",ROUND((発電計画!$G$32*((E44/発電計画!$G$19)^2)/1000),3))</f>
        <v/>
      </c>
      <c r="J44" s="28">
        <f t="shared" si="13"/>
        <v>0.5</v>
      </c>
      <c r="K44" s="27">
        <f t="shared" si="10"/>
        <v>0.55000000000000004</v>
      </c>
      <c r="L44" s="27">
        <f>発電計画!$G$15-$K$29</f>
        <v>-0.55000000000000004</v>
      </c>
      <c r="M44" s="27" t="str">
        <f>IF(発電計画!$G$19="","",9.8*発電計画!$G$19*$L44)</f>
        <v/>
      </c>
      <c r="N44" s="27" t="str">
        <f>IF(発電計画!$G$20="","",9.8*発電計画!$G$20*$L44)</f>
        <v/>
      </c>
      <c r="O44" s="206" t="str">
        <f>IF(AND($E44="",発電計画!$G$19=""),"",$E44/発電計画!$G$19)</f>
        <v/>
      </c>
      <c r="P44" s="331" t="str" cm="1">
        <f t="array" ref="P44">IF($O44="","",発電計画!$G$27*_xlfn.IFS($O44&gt;=相対合成効率!$O$14,相対合成効率!$R$14,$O44&gt;=相対合成効率!$O$15,相対合成効率!$R$15,$O44&gt;=相対合成効率!$O$16,相対合成効率!$R$16,TRUE,相対合成効率!$R$17))</f>
        <v/>
      </c>
      <c r="Q44" s="224" t="str">
        <f>IF($O44="","",IF($O44&lt;=発電計画!$G$28,0,9.8*$E44*$L44*$P44))</f>
        <v/>
      </c>
      <c r="R44" s="224" t="str">
        <f t="shared" si="11"/>
        <v/>
      </c>
      <c r="S44" s="207" t="str">
        <f>IF(D44="","",(D44*B44+SUM($D45:D$393))/(D44*365))</f>
        <v/>
      </c>
      <c r="T44" s="208"/>
    </row>
    <row r="45" spans="2:20">
      <c r="B45" s="80">
        <v>17</v>
      </c>
      <c r="C45" s="189" t="str">
        <f>流量データ!$R27</f>
        <v/>
      </c>
      <c r="D45" s="189" t="str">
        <f>IF(AND($C45="",発電計画!$G$33=""),"",MAX(0,$C45-発電計画!$G$33))</f>
        <v/>
      </c>
      <c r="E45" s="189" t="str">
        <f>IF($D45="","",IF(発電計画!$G$19&gt;$D45,$D45,発電計画!$G$19))</f>
        <v/>
      </c>
      <c r="F45" s="27" t="str">
        <f>IF(発電計画!$G$30="","",ROUND((発電計画!$G$30*((E45/発電計画!$G$19)^2)/1000),3))</f>
        <v/>
      </c>
      <c r="G45" s="28">
        <f t="shared" si="12"/>
        <v>0.05</v>
      </c>
      <c r="H45" s="27" t="str">
        <f>IF(発電計画!$G$31="","",ROUND((発電計画!$G$31*((E45/発電計画!$G$19)^2)/200),3))</f>
        <v/>
      </c>
      <c r="I45" s="27" t="str">
        <f>IF(発電計画!$G$32="","",ROUND((発電計画!$G$32*((E45/発電計画!$G$19)^2)/1000),3))</f>
        <v/>
      </c>
      <c r="J45" s="28">
        <f t="shared" si="13"/>
        <v>0.5</v>
      </c>
      <c r="K45" s="27">
        <f t="shared" si="10"/>
        <v>0.55000000000000004</v>
      </c>
      <c r="L45" s="27">
        <f>発電計画!$G$15-$K$29</f>
        <v>-0.55000000000000004</v>
      </c>
      <c r="M45" s="27" t="str">
        <f>IF(発電計画!$G$19="","",9.8*発電計画!$G$19*$L45)</f>
        <v/>
      </c>
      <c r="N45" s="27" t="str">
        <f>IF(発電計画!$G$20="","",9.8*発電計画!$G$20*$L45)</f>
        <v/>
      </c>
      <c r="O45" s="206" t="str">
        <f>IF(AND($E45="",発電計画!$G$19=""),"",$E45/発電計画!$G$19)</f>
        <v/>
      </c>
      <c r="P45" s="331" t="str" cm="1">
        <f t="array" ref="P45">IF($O45="","",発電計画!$G$27*_xlfn.IFS($O45&gt;=相対合成効率!$O$14,相対合成効率!$R$14,$O45&gt;=相対合成効率!$O$15,相対合成効率!$R$15,$O45&gt;=相対合成効率!$O$16,相対合成効率!$R$16,TRUE,相対合成効率!$R$17))</f>
        <v/>
      </c>
      <c r="Q45" s="224" t="str">
        <f>IF($O45="","",IF($O45&lt;=発電計画!$G$28,0,9.8*$E45*$L45*$P45))</f>
        <v/>
      </c>
      <c r="R45" s="224" t="str">
        <f t="shared" si="11"/>
        <v/>
      </c>
      <c r="S45" s="207" t="str">
        <f>IF(D45="","",(D45*B45+SUM($D46:D$393))/(D45*365))</f>
        <v/>
      </c>
      <c r="T45" s="208"/>
    </row>
    <row r="46" spans="2:20">
      <c r="B46" s="80">
        <v>18</v>
      </c>
      <c r="C46" s="189" t="str">
        <f>流量データ!$R28</f>
        <v/>
      </c>
      <c r="D46" s="189" t="str">
        <f>IF(AND($C46="",発電計画!$G$33=""),"",MAX(0,$C46-発電計画!$G$33))</f>
        <v/>
      </c>
      <c r="E46" s="189" t="str">
        <f>IF($D46="","",IF(発電計画!$G$19&gt;$D46,$D46,発電計画!$G$19))</f>
        <v/>
      </c>
      <c r="F46" s="27" t="str">
        <f>IF(発電計画!$G$30="","",ROUND((発電計画!$G$30*((E46/発電計画!$G$19)^2)/1000),3))</f>
        <v/>
      </c>
      <c r="G46" s="28">
        <f t="shared" si="12"/>
        <v>0.05</v>
      </c>
      <c r="H46" s="27" t="str">
        <f>IF(発電計画!$G$31="","",ROUND((発電計画!$G$31*((E46/発電計画!$G$19)^2)/200),3))</f>
        <v/>
      </c>
      <c r="I46" s="27" t="str">
        <f>IF(発電計画!$G$32="","",ROUND((発電計画!$G$32*((E46/発電計画!$G$19)^2)/1000),3))</f>
        <v/>
      </c>
      <c r="J46" s="28">
        <f t="shared" si="13"/>
        <v>0.5</v>
      </c>
      <c r="K46" s="27">
        <f t="shared" si="10"/>
        <v>0.55000000000000004</v>
      </c>
      <c r="L46" s="27">
        <f>発電計画!$G$15-$K$29</f>
        <v>-0.55000000000000004</v>
      </c>
      <c r="M46" s="27" t="str">
        <f>IF(発電計画!$G$19="","",9.8*発電計画!$G$19*$L46)</f>
        <v/>
      </c>
      <c r="N46" s="27" t="str">
        <f>IF(発電計画!$G$20="","",9.8*発電計画!$G$20*$L46)</f>
        <v/>
      </c>
      <c r="O46" s="206" t="str">
        <f>IF(AND($E46="",発電計画!$G$19=""),"",$E46/発電計画!$G$19)</f>
        <v/>
      </c>
      <c r="P46" s="331" t="str" cm="1">
        <f t="array" ref="P46">IF($O46="","",発電計画!$G$27*_xlfn.IFS($O46&gt;=相対合成効率!$O$14,相対合成効率!$R$14,$O46&gt;=相対合成効率!$O$15,相対合成効率!$R$15,$O46&gt;=相対合成効率!$O$16,相対合成効率!$R$16,TRUE,相対合成効率!$R$17))</f>
        <v/>
      </c>
      <c r="Q46" s="224" t="str">
        <f>IF($O46="","",IF($O46&lt;=発電計画!$G$28,0,9.8*$E46*$L46*$P46))</f>
        <v/>
      </c>
      <c r="R46" s="224" t="str">
        <f t="shared" si="11"/>
        <v/>
      </c>
      <c r="S46" s="207" t="str">
        <f>IF(D46="","",(D46*B46+SUM($D47:D$393))/(D46*365))</f>
        <v/>
      </c>
      <c r="T46" s="208"/>
    </row>
    <row r="47" spans="2:20">
      <c r="B47" s="80">
        <v>19</v>
      </c>
      <c r="C47" s="189" t="str">
        <f>流量データ!$R29</f>
        <v/>
      </c>
      <c r="D47" s="189" t="str">
        <f>IF(AND($C47="",発電計画!$G$33=""),"",MAX(0,$C47-発電計画!$G$33))</f>
        <v/>
      </c>
      <c r="E47" s="189" t="str">
        <f>IF($D47="","",IF(発電計画!$G$19&gt;$D47,$D47,発電計画!$G$19))</f>
        <v/>
      </c>
      <c r="F47" s="27" t="str">
        <f>IF(発電計画!$G$30="","",ROUND((発電計画!$G$30*((E47/発電計画!$G$19)^2)/1000),3))</f>
        <v/>
      </c>
      <c r="G47" s="28">
        <f t="shared" si="12"/>
        <v>0.05</v>
      </c>
      <c r="H47" s="27" t="str">
        <f>IF(発電計画!$G$31="","",ROUND((発電計画!$G$31*((E47/発電計画!$G$19)^2)/200),3))</f>
        <v/>
      </c>
      <c r="I47" s="27" t="str">
        <f>IF(発電計画!$G$32="","",ROUND((発電計画!$G$32*((E47/発電計画!$G$19)^2)/1000),3))</f>
        <v/>
      </c>
      <c r="J47" s="28">
        <f t="shared" si="13"/>
        <v>0.5</v>
      </c>
      <c r="K47" s="27">
        <f t="shared" si="10"/>
        <v>0.55000000000000004</v>
      </c>
      <c r="L47" s="27">
        <f>発電計画!$G$15-$K$29</f>
        <v>-0.55000000000000004</v>
      </c>
      <c r="M47" s="27" t="str">
        <f>IF(発電計画!$G$19="","",9.8*発電計画!$G$19*$L47)</f>
        <v/>
      </c>
      <c r="N47" s="27" t="str">
        <f>IF(発電計画!$G$20="","",9.8*発電計画!$G$20*$L47)</f>
        <v/>
      </c>
      <c r="O47" s="206" t="str">
        <f>IF(AND($E47="",発電計画!$G$19=""),"",$E47/発電計画!$G$19)</f>
        <v/>
      </c>
      <c r="P47" s="331" t="str" cm="1">
        <f t="array" ref="P47">IF($O47="","",発電計画!$G$27*_xlfn.IFS($O47&gt;=相対合成効率!$O$14,相対合成効率!$R$14,$O47&gt;=相対合成効率!$O$15,相対合成効率!$R$15,$O47&gt;=相対合成効率!$O$16,相対合成効率!$R$16,TRUE,相対合成効率!$R$17))</f>
        <v/>
      </c>
      <c r="Q47" s="224" t="str">
        <f>IF($O47="","",IF($O47&lt;=発電計画!$G$28,0,9.8*$E47*$L47*$P47))</f>
        <v/>
      </c>
      <c r="R47" s="224" t="str">
        <f t="shared" si="11"/>
        <v/>
      </c>
      <c r="S47" s="207" t="str">
        <f>IF(D47="","",(D47*B47+SUM($D48:D$393))/(D47*365))</f>
        <v/>
      </c>
      <c r="T47" s="208"/>
    </row>
    <row r="48" spans="2:20">
      <c r="B48" s="80">
        <v>20</v>
      </c>
      <c r="C48" s="189" t="str">
        <f>流量データ!$R30</f>
        <v/>
      </c>
      <c r="D48" s="189" t="str">
        <f>IF(AND($C48="",発電計画!$G$33=""),"",MAX(0,$C48-発電計画!$G$33))</f>
        <v/>
      </c>
      <c r="E48" s="189" t="str">
        <f>IF($D48="","",IF(発電計画!$G$19&gt;$D48,$D48,発電計画!$G$19))</f>
        <v/>
      </c>
      <c r="F48" s="27" t="str">
        <f>IF(発電計画!$G$30="","",ROUND((発電計画!$G$30*((E48/発電計画!$G$19)^2)/1000),3))</f>
        <v/>
      </c>
      <c r="G48" s="28">
        <f t="shared" si="12"/>
        <v>0.05</v>
      </c>
      <c r="H48" s="27" t="str">
        <f>IF(発電計画!$G$31="","",ROUND((発電計画!$G$31*((E48/発電計画!$G$19)^2)/200),3))</f>
        <v/>
      </c>
      <c r="I48" s="27" t="str">
        <f>IF(発電計画!$G$32="","",ROUND((発電計画!$G$32*((E48/発電計画!$G$19)^2)/1000),3))</f>
        <v/>
      </c>
      <c r="J48" s="28">
        <f t="shared" si="13"/>
        <v>0.5</v>
      </c>
      <c r="K48" s="27">
        <f t="shared" si="10"/>
        <v>0.55000000000000004</v>
      </c>
      <c r="L48" s="27">
        <f>発電計画!$G$15-$K$29</f>
        <v>-0.55000000000000004</v>
      </c>
      <c r="M48" s="27" t="str">
        <f>IF(発電計画!$G$19="","",9.8*発電計画!$G$19*$L48)</f>
        <v/>
      </c>
      <c r="N48" s="27" t="str">
        <f>IF(発電計画!$G$20="","",9.8*発電計画!$G$20*$L48)</f>
        <v/>
      </c>
      <c r="O48" s="206" t="str">
        <f>IF(AND($E48="",発電計画!$G$19=""),"",$E48/発電計画!$G$19)</f>
        <v/>
      </c>
      <c r="P48" s="331" t="str" cm="1">
        <f t="array" ref="P48">IF($O48="","",発電計画!$G$27*_xlfn.IFS($O48&gt;=相対合成効率!$O$14,相対合成効率!$R$14,$O48&gt;=相対合成効率!$O$15,相対合成効率!$R$15,$O48&gt;=相対合成効率!$O$16,相対合成効率!$R$16,TRUE,相対合成効率!$R$17))</f>
        <v/>
      </c>
      <c r="Q48" s="224" t="str">
        <f>IF($O48="","",IF($O48&lt;=発電計画!$G$28,0,9.8*$E48*$L48*$P48))</f>
        <v/>
      </c>
      <c r="R48" s="224" t="str">
        <f t="shared" si="11"/>
        <v/>
      </c>
      <c r="S48" s="207" t="str">
        <f>IF(D48="","",(D48*B48+SUM($D49:D$393))/(D48*365))</f>
        <v/>
      </c>
      <c r="T48" s="208"/>
    </row>
    <row r="49" spans="2:20">
      <c r="B49" s="80">
        <v>21</v>
      </c>
      <c r="C49" s="189" t="str">
        <f>流量データ!$R31</f>
        <v/>
      </c>
      <c r="D49" s="189" t="str">
        <f>IF(AND($C49="",発電計画!$G$33=""),"",MAX(0,$C49-発電計画!$G$33))</f>
        <v/>
      </c>
      <c r="E49" s="189" t="str">
        <f>IF($D49="","",IF(発電計画!$G$19&gt;$D49,$D49,発電計画!$G$19))</f>
        <v/>
      </c>
      <c r="F49" s="27" t="str">
        <f>IF(発電計画!$G$30="","",ROUND((発電計画!$G$30*((E49/発電計画!$G$19)^2)/1000),3))</f>
        <v/>
      </c>
      <c r="G49" s="28">
        <f t="shared" si="12"/>
        <v>0.05</v>
      </c>
      <c r="H49" s="27" t="str">
        <f>IF(発電計画!$G$31="","",ROUND((発電計画!$G$31*((E49/発電計画!$G$19)^2)/200),3))</f>
        <v/>
      </c>
      <c r="I49" s="27" t="str">
        <f>IF(発電計画!$G$32="","",ROUND((発電計画!$G$32*((E49/発電計画!$G$19)^2)/1000),3))</f>
        <v/>
      </c>
      <c r="J49" s="28">
        <f t="shared" si="13"/>
        <v>0.5</v>
      </c>
      <c r="K49" s="27">
        <f t="shared" si="10"/>
        <v>0.55000000000000004</v>
      </c>
      <c r="L49" s="27">
        <f>発電計画!$G$15-$K$29</f>
        <v>-0.55000000000000004</v>
      </c>
      <c r="M49" s="27" t="str">
        <f>IF(発電計画!$G$19="","",9.8*発電計画!$G$19*$L49)</f>
        <v/>
      </c>
      <c r="N49" s="27" t="str">
        <f>IF(発電計画!$G$20="","",9.8*発電計画!$G$20*$L49)</f>
        <v/>
      </c>
      <c r="O49" s="206" t="str">
        <f>IF(AND($E49="",発電計画!$G$19=""),"",$E49/発電計画!$G$19)</f>
        <v/>
      </c>
      <c r="P49" s="331" t="str" cm="1">
        <f t="array" ref="P49">IF($O49="","",発電計画!$G$27*_xlfn.IFS($O49&gt;=相対合成効率!$O$14,相対合成効率!$R$14,$O49&gt;=相対合成効率!$O$15,相対合成効率!$R$15,$O49&gt;=相対合成効率!$O$16,相対合成効率!$R$16,TRUE,相対合成効率!$R$17))</f>
        <v/>
      </c>
      <c r="Q49" s="224" t="str">
        <f>IF($O49="","",IF($O49&lt;=発電計画!$G$28,0,9.8*$E49*$L49*$P49))</f>
        <v/>
      </c>
      <c r="R49" s="224" t="str">
        <f t="shared" si="11"/>
        <v/>
      </c>
      <c r="S49" s="207" t="str">
        <f>IF(D49="","",(D49*B49+SUM($D50:D$393))/(D49*365))</f>
        <v/>
      </c>
      <c r="T49" s="208"/>
    </row>
    <row r="50" spans="2:20">
      <c r="B50" s="80">
        <v>22</v>
      </c>
      <c r="C50" s="189" t="str">
        <f>流量データ!$R32</f>
        <v/>
      </c>
      <c r="D50" s="189" t="str">
        <f>IF(AND($C50="",発電計画!$G$33=""),"",MAX(0,$C50-発電計画!$G$33))</f>
        <v/>
      </c>
      <c r="E50" s="189" t="str">
        <f>IF($D50="","",IF(発電計画!$G$19&gt;$D50,$D50,発電計画!$G$19))</f>
        <v/>
      </c>
      <c r="F50" s="27" t="str">
        <f>IF(発電計画!$G$30="","",ROUND((発電計画!$G$30*((E50/発電計画!$G$19)^2)/1000),3))</f>
        <v/>
      </c>
      <c r="G50" s="28">
        <f t="shared" si="12"/>
        <v>0.05</v>
      </c>
      <c r="H50" s="27" t="str">
        <f>IF(発電計画!$G$31="","",ROUND((発電計画!$G$31*((E50/発電計画!$G$19)^2)/200),3))</f>
        <v/>
      </c>
      <c r="I50" s="27" t="str">
        <f>IF(発電計画!$G$32="","",ROUND((発電計画!$G$32*((E50/発電計画!$G$19)^2)/1000),3))</f>
        <v/>
      </c>
      <c r="J50" s="28">
        <f t="shared" si="13"/>
        <v>0.5</v>
      </c>
      <c r="K50" s="27">
        <f t="shared" si="10"/>
        <v>0.55000000000000004</v>
      </c>
      <c r="L50" s="27">
        <f>発電計画!$G$15-$K$29</f>
        <v>-0.55000000000000004</v>
      </c>
      <c r="M50" s="27" t="str">
        <f>IF(発電計画!$G$19="","",9.8*発電計画!$G$19*$L50)</f>
        <v/>
      </c>
      <c r="N50" s="27" t="str">
        <f>IF(発電計画!$G$20="","",9.8*発電計画!$G$20*$L50)</f>
        <v/>
      </c>
      <c r="O50" s="206" t="str">
        <f>IF(AND($E50="",発電計画!$G$19=""),"",$E50/発電計画!$G$19)</f>
        <v/>
      </c>
      <c r="P50" s="331" t="str" cm="1">
        <f t="array" ref="P50">IF($O50="","",発電計画!$G$27*_xlfn.IFS($O50&gt;=相対合成効率!$O$14,相対合成効率!$R$14,$O50&gt;=相対合成効率!$O$15,相対合成効率!$R$15,$O50&gt;=相対合成効率!$O$16,相対合成効率!$R$16,TRUE,相対合成効率!$R$17))</f>
        <v/>
      </c>
      <c r="Q50" s="224" t="str">
        <f>IF($O50="","",IF($O50&lt;=発電計画!$G$28,0,9.8*$E50*$L50*$P50))</f>
        <v/>
      </c>
      <c r="R50" s="224" t="str">
        <f t="shared" si="11"/>
        <v/>
      </c>
      <c r="S50" s="207" t="str">
        <f>IF(D50="","",(D50*B50+SUM($D51:D$393))/(D50*365))</f>
        <v/>
      </c>
      <c r="T50" s="208"/>
    </row>
    <row r="51" spans="2:20">
      <c r="B51" s="80">
        <v>23</v>
      </c>
      <c r="C51" s="189" t="str">
        <f>流量データ!$R33</f>
        <v/>
      </c>
      <c r="D51" s="189" t="str">
        <f>IF(AND($C51="",発電計画!$G$33=""),"",MAX(0,$C51-発電計画!$G$33))</f>
        <v/>
      </c>
      <c r="E51" s="189" t="str">
        <f>IF($D51="","",IF(発電計画!$G$19&gt;$D51,$D51,発電計画!$G$19))</f>
        <v/>
      </c>
      <c r="F51" s="27" t="str">
        <f>IF(発電計画!$G$30="","",ROUND((発電計画!$G$30*((E51/発電計画!$G$19)^2)/1000),3))</f>
        <v/>
      </c>
      <c r="G51" s="28">
        <f t="shared" si="12"/>
        <v>0.05</v>
      </c>
      <c r="H51" s="27" t="str">
        <f>IF(発電計画!$G$31="","",ROUND((発電計画!$G$31*((E51/発電計画!$G$19)^2)/200),3))</f>
        <v/>
      </c>
      <c r="I51" s="27" t="str">
        <f>IF(発電計画!$G$32="","",ROUND((発電計画!$G$32*((E51/発電計画!$G$19)^2)/1000),3))</f>
        <v/>
      </c>
      <c r="J51" s="28">
        <f t="shared" si="13"/>
        <v>0.5</v>
      </c>
      <c r="K51" s="27">
        <f t="shared" si="10"/>
        <v>0.55000000000000004</v>
      </c>
      <c r="L51" s="27">
        <f>発電計画!$G$15-$K$29</f>
        <v>-0.55000000000000004</v>
      </c>
      <c r="M51" s="27" t="str">
        <f>IF(発電計画!$G$19="","",9.8*発電計画!$G$19*$L51)</f>
        <v/>
      </c>
      <c r="N51" s="27" t="str">
        <f>IF(発電計画!$G$20="","",9.8*発電計画!$G$20*$L51)</f>
        <v/>
      </c>
      <c r="O51" s="206" t="str">
        <f>IF(AND($E51="",発電計画!$G$19=""),"",$E51/発電計画!$G$19)</f>
        <v/>
      </c>
      <c r="P51" s="331" t="str" cm="1">
        <f t="array" ref="P51">IF($O51="","",発電計画!$G$27*_xlfn.IFS($O51&gt;=相対合成効率!$O$14,相対合成効率!$R$14,$O51&gt;=相対合成効率!$O$15,相対合成効率!$R$15,$O51&gt;=相対合成効率!$O$16,相対合成効率!$R$16,TRUE,相対合成効率!$R$17))</f>
        <v/>
      </c>
      <c r="Q51" s="224" t="str">
        <f>IF($O51="","",IF($O51&lt;=発電計画!$G$28,0,9.8*$E51*$L51*$P51))</f>
        <v/>
      </c>
      <c r="R51" s="224" t="str">
        <f t="shared" si="11"/>
        <v/>
      </c>
      <c r="S51" s="207" t="str">
        <f>IF(D51="","",(D51*B51+SUM($D52:D$393))/(D51*365))</f>
        <v/>
      </c>
      <c r="T51" s="208"/>
    </row>
    <row r="52" spans="2:20">
      <c r="B52" s="80">
        <v>24</v>
      </c>
      <c r="C52" s="189" t="str">
        <f>流量データ!$R34</f>
        <v/>
      </c>
      <c r="D52" s="189" t="str">
        <f>IF(AND($C52="",発電計画!$G$33=""),"",MAX(0,$C52-発電計画!$G$33))</f>
        <v/>
      </c>
      <c r="E52" s="189" t="str">
        <f>IF($D52="","",IF(発電計画!$G$19&gt;$D52,$D52,発電計画!$G$19))</f>
        <v/>
      </c>
      <c r="F52" s="27" t="str">
        <f>IF(発電計画!$G$30="","",ROUND((発電計画!$G$30*((E52/発電計画!$G$19)^2)/1000),3))</f>
        <v/>
      </c>
      <c r="G52" s="28">
        <f t="shared" si="12"/>
        <v>0.05</v>
      </c>
      <c r="H52" s="27" t="str">
        <f>IF(発電計画!$G$31="","",ROUND((発電計画!$G$31*((E52/発電計画!$G$19)^2)/200),3))</f>
        <v/>
      </c>
      <c r="I52" s="27" t="str">
        <f>IF(発電計画!$G$32="","",ROUND((発電計画!$G$32*((E52/発電計画!$G$19)^2)/1000),3))</f>
        <v/>
      </c>
      <c r="J52" s="28">
        <f t="shared" si="13"/>
        <v>0.5</v>
      </c>
      <c r="K52" s="27">
        <f t="shared" si="10"/>
        <v>0.55000000000000004</v>
      </c>
      <c r="L52" s="27">
        <f>発電計画!$G$15-$K$29</f>
        <v>-0.55000000000000004</v>
      </c>
      <c r="M52" s="27" t="str">
        <f>IF(発電計画!$G$19="","",9.8*発電計画!$G$19*$L52)</f>
        <v/>
      </c>
      <c r="N52" s="27" t="str">
        <f>IF(発電計画!$G$20="","",9.8*発電計画!$G$20*$L52)</f>
        <v/>
      </c>
      <c r="O52" s="206" t="str">
        <f>IF(AND($E52="",発電計画!$G$19=""),"",$E52/発電計画!$G$19)</f>
        <v/>
      </c>
      <c r="P52" s="331" t="str" cm="1">
        <f t="array" ref="P52">IF($O52="","",発電計画!$G$27*_xlfn.IFS($O52&gt;=相対合成効率!$O$14,相対合成効率!$R$14,$O52&gt;=相対合成効率!$O$15,相対合成効率!$R$15,$O52&gt;=相対合成効率!$O$16,相対合成効率!$R$16,TRUE,相対合成効率!$R$17))</f>
        <v/>
      </c>
      <c r="Q52" s="224" t="str">
        <f>IF($O52="","",IF($O52&lt;=発電計画!$G$28,0,9.8*$E52*$L52*$P52))</f>
        <v/>
      </c>
      <c r="R52" s="224" t="str">
        <f t="shared" si="11"/>
        <v/>
      </c>
      <c r="S52" s="207" t="str">
        <f>IF(D52="","",(D52*B52+SUM($D53:D$393))/(D52*365))</f>
        <v/>
      </c>
      <c r="T52" s="208"/>
    </row>
    <row r="53" spans="2:20">
      <c r="B53" s="80">
        <v>25</v>
      </c>
      <c r="C53" s="189" t="str">
        <f>流量データ!$R35</f>
        <v/>
      </c>
      <c r="D53" s="189" t="str">
        <f>IF(AND($C53="",発電計画!$G$33=""),"",MAX(0,$C53-発電計画!$G$33))</f>
        <v/>
      </c>
      <c r="E53" s="189" t="str">
        <f>IF($D53="","",IF(発電計画!$G$19&gt;$D53,$D53,発電計画!$G$19))</f>
        <v/>
      </c>
      <c r="F53" s="27" t="str">
        <f>IF(発電計画!$G$30="","",ROUND((発電計画!$G$30*((E53/発電計画!$G$19)^2)/1000),3))</f>
        <v/>
      </c>
      <c r="G53" s="28">
        <f t="shared" si="12"/>
        <v>0.05</v>
      </c>
      <c r="H53" s="27" t="str">
        <f>IF(発電計画!$G$31="","",ROUND((発電計画!$G$31*((E53/発電計画!$G$19)^2)/200),3))</f>
        <v/>
      </c>
      <c r="I53" s="27" t="str">
        <f>IF(発電計画!$G$32="","",ROUND((発電計画!$G$32*((E53/発電計画!$G$19)^2)/1000),3))</f>
        <v/>
      </c>
      <c r="J53" s="28">
        <f t="shared" si="13"/>
        <v>0.5</v>
      </c>
      <c r="K53" s="27">
        <f t="shared" si="10"/>
        <v>0.55000000000000004</v>
      </c>
      <c r="L53" s="27">
        <f>発電計画!$G$15-$K$29</f>
        <v>-0.55000000000000004</v>
      </c>
      <c r="M53" s="27" t="str">
        <f>IF(発電計画!$G$19="","",9.8*発電計画!$G$19*$L53)</f>
        <v/>
      </c>
      <c r="N53" s="27" t="str">
        <f>IF(発電計画!$G$20="","",9.8*発電計画!$G$20*$L53)</f>
        <v/>
      </c>
      <c r="O53" s="206" t="str">
        <f>IF(AND($E53="",発電計画!$G$19=""),"",$E53/発電計画!$G$19)</f>
        <v/>
      </c>
      <c r="P53" s="331" t="str" cm="1">
        <f t="array" ref="P53">IF($O53="","",発電計画!$G$27*_xlfn.IFS($O53&gt;=相対合成効率!$O$14,相対合成効率!$R$14,$O53&gt;=相対合成効率!$O$15,相対合成効率!$R$15,$O53&gt;=相対合成効率!$O$16,相対合成効率!$R$16,TRUE,相対合成効率!$R$17))</f>
        <v/>
      </c>
      <c r="Q53" s="224" t="str">
        <f>IF($O53="","",IF($O53&lt;=発電計画!$G$28,0,9.8*$E53*$L53*$P53))</f>
        <v/>
      </c>
      <c r="R53" s="224" t="str">
        <f t="shared" si="11"/>
        <v/>
      </c>
      <c r="S53" s="207" t="str">
        <f>IF(D53="","",(D53*B53+SUM($D54:D$393))/(D53*365))</f>
        <v/>
      </c>
      <c r="T53" s="208"/>
    </row>
    <row r="54" spans="2:20">
      <c r="B54" s="80">
        <v>26</v>
      </c>
      <c r="C54" s="189" t="str">
        <f>流量データ!$R36</f>
        <v/>
      </c>
      <c r="D54" s="189" t="str">
        <f>IF(AND($C54="",発電計画!$G$33=""),"",MAX(0,$C54-発電計画!$G$33))</f>
        <v/>
      </c>
      <c r="E54" s="189" t="str">
        <f>IF($D54="","",IF(発電計画!$G$19&gt;$D54,$D54,発電計画!$G$19))</f>
        <v/>
      </c>
      <c r="F54" s="27" t="str">
        <f>IF(発電計画!$G$30="","",ROUND((発電計画!$G$30*((E54/発電計画!$G$19)^2)/1000),3))</f>
        <v/>
      </c>
      <c r="G54" s="28">
        <f t="shared" si="12"/>
        <v>0.05</v>
      </c>
      <c r="H54" s="27" t="str">
        <f>IF(発電計画!$G$31="","",ROUND((発電計画!$G$31*((E54/発電計画!$G$19)^2)/200),3))</f>
        <v/>
      </c>
      <c r="I54" s="27" t="str">
        <f>IF(発電計画!$G$32="","",ROUND((発電計画!$G$32*((E54/発電計画!$G$19)^2)/1000),3))</f>
        <v/>
      </c>
      <c r="J54" s="28">
        <f t="shared" si="13"/>
        <v>0.5</v>
      </c>
      <c r="K54" s="27">
        <f t="shared" si="10"/>
        <v>0.55000000000000004</v>
      </c>
      <c r="L54" s="27">
        <f>発電計画!$G$15-$K$29</f>
        <v>-0.55000000000000004</v>
      </c>
      <c r="M54" s="27" t="str">
        <f>IF(発電計画!$G$19="","",9.8*発電計画!$G$19*$L54)</f>
        <v/>
      </c>
      <c r="N54" s="27" t="str">
        <f>IF(発電計画!$G$20="","",9.8*発電計画!$G$20*$L54)</f>
        <v/>
      </c>
      <c r="O54" s="206" t="str">
        <f>IF(AND($E54="",発電計画!$G$19=""),"",$E54/発電計画!$G$19)</f>
        <v/>
      </c>
      <c r="P54" s="331" t="str" cm="1">
        <f t="array" ref="P54">IF($O54="","",発電計画!$G$27*_xlfn.IFS($O54&gt;=相対合成効率!$O$14,相対合成効率!$R$14,$O54&gt;=相対合成効率!$O$15,相対合成効率!$R$15,$O54&gt;=相対合成効率!$O$16,相対合成効率!$R$16,TRUE,相対合成効率!$R$17))</f>
        <v/>
      </c>
      <c r="Q54" s="224" t="str">
        <f>IF($O54="","",IF($O54&lt;=発電計画!$G$28,0,9.8*$E54*$L54*$P54))</f>
        <v/>
      </c>
      <c r="R54" s="224" t="str">
        <f t="shared" si="11"/>
        <v/>
      </c>
      <c r="S54" s="207" t="str">
        <f>IF(D54="","",(D54*B54+SUM($D55:D$393))/(D54*365))</f>
        <v/>
      </c>
      <c r="T54" s="208"/>
    </row>
    <row r="55" spans="2:20">
      <c r="B55" s="80">
        <v>27</v>
      </c>
      <c r="C55" s="189" t="str">
        <f>流量データ!$R37</f>
        <v/>
      </c>
      <c r="D55" s="189" t="str">
        <f>IF(AND($C55="",発電計画!$G$33=""),"",MAX(0,$C55-発電計画!$G$33))</f>
        <v/>
      </c>
      <c r="E55" s="189" t="str">
        <f>IF($D55="","",IF(発電計画!$G$19&gt;$D55,$D55,発電計画!$G$19))</f>
        <v/>
      </c>
      <c r="F55" s="27" t="str">
        <f>IF(発電計画!$G$30="","",ROUND((発電計画!$G$30*((E55/発電計画!$G$19)^2)/1000),3))</f>
        <v/>
      </c>
      <c r="G55" s="28">
        <f t="shared" si="12"/>
        <v>0.05</v>
      </c>
      <c r="H55" s="27" t="str">
        <f>IF(発電計画!$G$31="","",ROUND((発電計画!$G$31*((E55/発電計画!$G$19)^2)/200),3))</f>
        <v/>
      </c>
      <c r="I55" s="27" t="str">
        <f>IF(発電計画!$G$32="","",ROUND((発電計画!$G$32*((E55/発電計画!$G$19)^2)/1000),3))</f>
        <v/>
      </c>
      <c r="J55" s="28">
        <f t="shared" si="13"/>
        <v>0.5</v>
      </c>
      <c r="K55" s="27">
        <f t="shared" si="10"/>
        <v>0.55000000000000004</v>
      </c>
      <c r="L55" s="27">
        <f>発電計画!$G$15-$K$29</f>
        <v>-0.55000000000000004</v>
      </c>
      <c r="M55" s="27" t="str">
        <f>IF(発電計画!$G$19="","",9.8*発電計画!$G$19*$L55)</f>
        <v/>
      </c>
      <c r="N55" s="27" t="str">
        <f>IF(発電計画!$G$20="","",9.8*発電計画!$G$20*$L55)</f>
        <v/>
      </c>
      <c r="O55" s="206" t="str">
        <f>IF(AND($E55="",発電計画!$G$19=""),"",$E55/発電計画!$G$19)</f>
        <v/>
      </c>
      <c r="P55" s="331" t="str" cm="1">
        <f t="array" ref="P55">IF($O55="","",発電計画!$G$27*_xlfn.IFS($O55&gt;=相対合成効率!$O$14,相対合成効率!$R$14,$O55&gt;=相対合成効率!$O$15,相対合成効率!$R$15,$O55&gt;=相対合成効率!$O$16,相対合成効率!$R$16,TRUE,相対合成効率!$R$17))</f>
        <v/>
      </c>
      <c r="Q55" s="224" t="str">
        <f>IF($O55="","",IF($O55&lt;=発電計画!$G$28,0,9.8*$E55*$L55*$P55))</f>
        <v/>
      </c>
      <c r="R55" s="224" t="str">
        <f t="shared" si="11"/>
        <v/>
      </c>
      <c r="S55" s="207" t="str">
        <f>IF(D55="","",(D55*B55+SUM($D56:D$393))/(D55*365))</f>
        <v/>
      </c>
      <c r="T55" s="208"/>
    </row>
    <row r="56" spans="2:20">
      <c r="B56" s="80">
        <v>28</v>
      </c>
      <c r="C56" s="189" t="str">
        <f>流量データ!$R38</f>
        <v/>
      </c>
      <c r="D56" s="189" t="str">
        <f>IF(AND($C56="",発電計画!$G$33=""),"",MAX(0,$C56-発電計画!$G$33))</f>
        <v/>
      </c>
      <c r="E56" s="189" t="str">
        <f>IF($D56="","",IF(発電計画!$G$19&gt;$D56,$D56,発電計画!$G$19))</f>
        <v/>
      </c>
      <c r="F56" s="27" t="str">
        <f>IF(発電計画!$G$30="","",ROUND((発電計画!$G$30*((E56/発電計画!$G$19)^2)/1000),3))</f>
        <v/>
      </c>
      <c r="G56" s="28">
        <f t="shared" si="12"/>
        <v>0.05</v>
      </c>
      <c r="H56" s="27" t="str">
        <f>IF(発電計画!$G$31="","",ROUND((発電計画!$G$31*((E56/発電計画!$G$19)^2)/200),3))</f>
        <v/>
      </c>
      <c r="I56" s="27" t="str">
        <f>IF(発電計画!$G$32="","",ROUND((発電計画!$G$32*((E56/発電計画!$G$19)^2)/1000),3))</f>
        <v/>
      </c>
      <c r="J56" s="28">
        <f t="shared" si="13"/>
        <v>0.5</v>
      </c>
      <c r="K56" s="27">
        <f t="shared" si="10"/>
        <v>0.55000000000000004</v>
      </c>
      <c r="L56" s="27">
        <f>発電計画!$G$15-$K$29</f>
        <v>-0.55000000000000004</v>
      </c>
      <c r="M56" s="27" t="str">
        <f>IF(発電計画!$G$19="","",9.8*発電計画!$G$19*$L56)</f>
        <v/>
      </c>
      <c r="N56" s="27" t="str">
        <f>IF(発電計画!$G$20="","",9.8*発電計画!$G$20*$L56)</f>
        <v/>
      </c>
      <c r="O56" s="206" t="str">
        <f>IF(AND($E56="",発電計画!$G$19=""),"",$E56/発電計画!$G$19)</f>
        <v/>
      </c>
      <c r="P56" s="331" t="str" cm="1">
        <f t="array" ref="P56">IF($O56="","",発電計画!$G$27*_xlfn.IFS($O56&gt;=相対合成効率!$O$14,相対合成効率!$R$14,$O56&gt;=相対合成効率!$O$15,相対合成効率!$R$15,$O56&gt;=相対合成効率!$O$16,相対合成効率!$R$16,TRUE,相対合成効率!$R$17))</f>
        <v/>
      </c>
      <c r="Q56" s="224" t="str">
        <f>IF($O56="","",IF($O56&lt;=発電計画!$G$28,0,9.8*$E56*$L56*$P56))</f>
        <v/>
      </c>
      <c r="R56" s="224" t="str">
        <f t="shared" si="11"/>
        <v/>
      </c>
      <c r="S56" s="207" t="str">
        <f>IF(D56="","",(D56*B56+SUM($D57:D$393))/(D56*365))</f>
        <v/>
      </c>
      <c r="T56" s="208"/>
    </row>
    <row r="57" spans="2:20">
      <c r="B57" s="80">
        <v>29</v>
      </c>
      <c r="C57" s="189" t="str">
        <f>流量データ!$R39</f>
        <v/>
      </c>
      <c r="D57" s="189" t="str">
        <f>IF(AND($C57="",発電計画!$G$33=""),"",MAX(0,$C57-発電計画!$G$33))</f>
        <v/>
      </c>
      <c r="E57" s="189" t="str">
        <f>IF($D57="","",IF(発電計画!$G$19&gt;$D57,$D57,発電計画!$G$19))</f>
        <v/>
      </c>
      <c r="F57" s="27" t="str">
        <f>IF(発電計画!$G$30="","",ROUND((発電計画!$G$30*((E57/発電計画!$G$19)^2)/1000),3))</f>
        <v/>
      </c>
      <c r="G57" s="28">
        <f t="shared" si="12"/>
        <v>0.05</v>
      </c>
      <c r="H57" s="27" t="str">
        <f>IF(発電計画!$G$31="","",ROUND((発電計画!$G$31*((E57/発電計画!$G$19)^2)/200),3))</f>
        <v/>
      </c>
      <c r="I57" s="27" t="str">
        <f>IF(発電計画!$G$32="","",ROUND((発電計画!$G$32*((E57/発電計画!$G$19)^2)/1000),3))</f>
        <v/>
      </c>
      <c r="J57" s="28">
        <f t="shared" si="13"/>
        <v>0.5</v>
      </c>
      <c r="K57" s="27">
        <f t="shared" si="10"/>
        <v>0.55000000000000004</v>
      </c>
      <c r="L57" s="27">
        <f>発電計画!$G$15-$K$29</f>
        <v>-0.55000000000000004</v>
      </c>
      <c r="M57" s="27" t="str">
        <f>IF(発電計画!$G$19="","",9.8*発電計画!$G$19*$L57)</f>
        <v/>
      </c>
      <c r="N57" s="27" t="str">
        <f>IF(発電計画!$G$20="","",9.8*発電計画!$G$20*$L57)</f>
        <v/>
      </c>
      <c r="O57" s="206" t="str">
        <f>IF(AND($E57="",発電計画!$G$19=""),"",$E57/発電計画!$G$19)</f>
        <v/>
      </c>
      <c r="P57" s="331" t="str" cm="1">
        <f t="array" ref="P57">IF($O57="","",発電計画!$G$27*_xlfn.IFS($O57&gt;=相対合成効率!$O$14,相対合成効率!$R$14,$O57&gt;=相対合成効率!$O$15,相対合成効率!$R$15,$O57&gt;=相対合成効率!$O$16,相対合成効率!$R$16,TRUE,相対合成効率!$R$17))</f>
        <v/>
      </c>
      <c r="Q57" s="224" t="str">
        <f>IF($O57="","",IF($O57&lt;=発電計画!$G$28,0,9.8*$E57*$L57*$P57))</f>
        <v/>
      </c>
      <c r="R57" s="224" t="str">
        <f t="shared" si="11"/>
        <v/>
      </c>
      <c r="S57" s="207" t="str">
        <f>IF(D57="","",(D57*B57+SUM($D58:D$393))/(D57*365))</f>
        <v/>
      </c>
      <c r="T57" s="208"/>
    </row>
    <row r="58" spans="2:20">
      <c r="B58" s="80">
        <v>30</v>
      </c>
      <c r="C58" s="189" t="str">
        <f>流量データ!$R40</f>
        <v/>
      </c>
      <c r="D58" s="189" t="str">
        <f>IF(AND($C58="",発電計画!$G$33=""),"",MAX(0,$C58-発電計画!$G$33))</f>
        <v/>
      </c>
      <c r="E58" s="189" t="str">
        <f>IF($D58="","",IF(発電計画!$G$19&gt;$D58,$D58,発電計画!$G$19))</f>
        <v/>
      </c>
      <c r="F58" s="27" t="str">
        <f>IF(発電計画!$G$30="","",ROUND((発電計画!$G$30*((E58/発電計画!$G$19)^2)/1000),3))</f>
        <v/>
      </c>
      <c r="G58" s="28">
        <f t="shared" si="12"/>
        <v>0.05</v>
      </c>
      <c r="H58" s="27" t="str">
        <f>IF(発電計画!$G$31="","",ROUND((発電計画!$G$31*((E58/発電計画!$G$19)^2)/200),3))</f>
        <v/>
      </c>
      <c r="I58" s="27" t="str">
        <f>IF(発電計画!$G$32="","",ROUND((発電計画!$G$32*((E58/発電計画!$G$19)^2)/1000),3))</f>
        <v/>
      </c>
      <c r="J58" s="28">
        <f t="shared" si="13"/>
        <v>0.5</v>
      </c>
      <c r="K58" s="27">
        <f t="shared" si="10"/>
        <v>0.55000000000000004</v>
      </c>
      <c r="L58" s="27">
        <f>発電計画!$G$15-$K$29</f>
        <v>-0.55000000000000004</v>
      </c>
      <c r="M58" s="27" t="str">
        <f>IF(発電計画!$G$19="","",9.8*発電計画!$G$19*$L58)</f>
        <v/>
      </c>
      <c r="N58" s="27" t="str">
        <f>IF(発電計画!$G$20="","",9.8*発電計画!$G$20*$L58)</f>
        <v/>
      </c>
      <c r="O58" s="206" t="str">
        <f>IF(AND($E58="",発電計画!$G$19=""),"",$E58/発電計画!$G$19)</f>
        <v/>
      </c>
      <c r="P58" s="331" t="str" cm="1">
        <f t="array" ref="P58">IF($O58="","",発電計画!$G$27*_xlfn.IFS($O58&gt;=相対合成効率!$O$14,相対合成効率!$R$14,$O58&gt;=相対合成効率!$O$15,相対合成効率!$R$15,$O58&gt;=相対合成効率!$O$16,相対合成効率!$R$16,TRUE,相対合成効率!$R$17))</f>
        <v/>
      </c>
      <c r="Q58" s="224" t="str">
        <f>IF($O58="","",IF($O58&lt;=発電計画!$G$28,0,9.8*$E58*$L58*$P58))</f>
        <v/>
      </c>
      <c r="R58" s="224" t="str">
        <f t="shared" si="11"/>
        <v/>
      </c>
      <c r="S58" s="207" t="str">
        <f>IF(D58="","",(D58*B58+SUM($D59:D$393))/(D58*365))</f>
        <v/>
      </c>
      <c r="T58" s="208"/>
    </row>
    <row r="59" spans="2:20">
      <c r="B59" s="80">
        <v>31</v>
      </c>
      <c r="C59" s="189" t="str">
        <f>流量データ!$R41</f>
        <v/>
      </c>
      <c r="D59" s="189" t="str">
        <f>IF(AND($C59="",発電計画!$G$33=""),"",MAX(0,$C59-発電計画!$G$33))</f>
        <v/>
      </c>
      <c r="E59" s="189" t="str">
        <f>IF($D59="","",IF(発電計画!$G$19&gt;$D59,$D59,発電計画!$G$19))</f>
        <v/>
      </c>
      <c r="F59" s="27" t="str">
        <f>IF(発電計画!$G$30="","",ROUND((発電計画!$G$30*((E59/発電計画!$G$19)^2)/1000),3))</f>
        <v/>
      </c>
      <c r="G59" s="28">
        <f t="shared" si="12"/>
        <v>0.05</v>
      </c>
      <c r="H59" s="27" t="str">
        <f>IF(発電計画!$G$31="","",ROUND((発電計画!$G$31*((E59/発電計画!$G$19)^2)/200),3))</f>
        <v/>
      </c>
      <c r="I59" s="27" t="str">
        <f>IF(発電計画!$G$32="","",ROUND((発電計画!$G$32*((E59/発電計画!$G$19)^2)/1000),3))</f>
        <v/>
      </c>
      <c r="J59" s="28">
        <f t="shared" si="13"/>
        <v>0.5</v>
      </c>
      <c r="K59" s="27">
        <f t="shared" si="10"/>
        <v>0.55000000000000004</v>
      </c>
      <c r="L59" s="27">
        <f>発電計画!$G$15-$K$29</f>
        <v>-0.55000000000000004</v>
      </c>
      <c r="M59" s="27" t="str">
        <f>IF(発電計画!$G$19="","",9.8*発電計画!$G$19*$L59)</f>
        <v/>
      </c>
      <c r="N59" s="27" t="str">
        <f>IF(発電計画!$G$20="","",9.8*発電計画!$G$20*$L59)</f>
        <v/>
      </c>
      <c r="O59" s="206" t="str">
        <f>IF(AND($E59="",発電計画!$G$19=""),"",$E59/発電計画!$G$19)</f>
        <v/>
      </c>
      <c r="P59" s="331" t="str" cm="1">
        <f t="array" ref="P59">IF($O59="","",発電計画!$G$27*_xlfn.IFS($O59&gt;=相対合成効率!$O$14,相対合成効率!$R$14,$O59&gt;=相対合成効率!$O$15,相対合成効率!$R$15,$O59&gt;=相対合成効率!$O$16,相対合成効率!$R$16,TRUE,相対合成効率!$R$17))</f>
        <v/>
      </c>
      <c r="Q59" s="224" t="str">
        <f>IF($O59="","",IF($O59&lt;=発電計画!$G$28,0,9.8*$E59*$L59*$P59))</f>
        <v/>
      </c>
      <c r="R59" s="224" t="str">
        <f t="shared" si="11"/>
        <v/>
      </c>
      <c r="S59" s="207" t="str">
        <f>IF(D59="","",(D59*B59+SUM($D60:D$393))/(D59*365))</f>
        <v/>
      </c>
      <c r="T59" s="208"/>
    </row>
    <row r="60" spans="2:20">
      <c r="B60" s="80">
        <v>32</v>
      </c>
      <c r="C60" s="189" t="str">
        <f>流量データ!$R42</f>
        <v/>
      </c>
      <c r="D60" s="189" t="str">
        <f>IF(AND($C60="",発電計画!$G$33=""),"",MAX(0,$C60-発電計画!$G$33))</f>
        <v/>
      </c>
      <c r="E60" s="189" t="str">
        <f>IF($D60="","",IF(発電計画!$G$19&gt;$D60,$D60,発電計画!$G$19))</f>
        <v/>
      </c>
      <c r="F60" s="27" t="str">
        <f>IF(発電計画!$G$30="","",ROUND((発電計画!$G$30*((E60/発電計画!$G$19)^2)/1000),3))</f>
        <v/>
      </c>
      <c r="G60" s="28">
        <f t="shared" si="12"/>
        <v>0.05</v>
      </c>
      <c r="H60" s="27" t="str">
        <f>IF(発電計画!$G$31="","",ROUND((発電計画!$G$31*((E60/発電計画!$G$19)^2)/200),3))</f>
        <v/>
      </c>
      <c r="I60" s="27" t="str">
        <f>IF(発電計画!$G$32="","",ROUND((発電計画!$G$32*((E60/発電計画!$G$19)^2)/1000),3))</f>
        <v/>
      </c>
      <c r="J60" s="28">
        <f t="shared" si="13"/>
        <v>0.5</v>
      </c>
      <c r="K60" s="27">
        <f t="shared" si="10"/>
        <v>0.55000000000000004</v>
      </c>
      <c r="L60" s="27">
        <f>発電計画!$G$15-$K$29</f>
        <v>-0.55000000000000004</v>
      </c>
      <c r="M60" s="27" t="str">
        <f>IF(発電計画!$G$19="","",9.8*発電計画!$G$19*$L60)</f>
        <v/>
      </c>
      <c r="N60" s="27" t="str">
        <f>IF(発電計画!$G$20="","",9.8*発電計画!$G$20*$L60)</f>
        <v/>
      </c>
      <c r="O60" s="206" t="str">
        <f>IF(AND($E60="",発電計画!$G$19=""),"",$E60/発電計画!$G$19)</f>
        <v/>
      </c>
      <c r="P60" s="331" t="str" cm="1">
        <f t="array" ref="P60">IF($O60="","",発電計画!$G$27*_xlfn.IFS($O60&gt;=相対合成効率!$O$14,相対合成効率!$R$14,$O60&gt;=相対合成効率!$O$15,相対合成効率!$R$15,$O60&gt;=相対合成効率!$O$16,相対合成効率!$R$16,TRUE,相対合成効率!$R$17))</f>
        <v/>
      </c>
      <c r="Q60" s="224" t="str">
        <f>IF($O60="","",IF($O60&lt;=発電計画!$G$28,0,9.8*$E60*$L60*$P60))</f>
        <v/>
      </c>
      <c r="R60" s="224" t="str">
        <f t="shared" si="11"/>
        <v/>
      </c>
      <c r="S60" s="207" t="str">
        <f>IF(D60="","",(D60*B60+SUM($D61:D$393))/(D60*365))</f>
        <v/>
      </c>
      <c r="T60" s="208"/>
    </row>
    <row r="61" spans="2:20">
      <c r="B61" s="80">
        <v>33</v>
      </c>
      <c r="C61" s="189" t="str">
        <f>流量データ!$R43</f>
        <v/>
      </c>
      <c r="D61" s="189" t="str">
        <f>IF(AND($C61="",発電計画!$G$33=""),"",MAX(0,$C61-発電計画!$G$33))</f>
        <v/>
      </c>
      <c r="E61" s="189" t="str">
        <f>IF($D61="","",IF(発電計画!$G$19&gt;$D61,$D61,発電計画!$G$19))</f>
        <v/>
      </c>
      <c r="F61" s="27" t="str">
        <f>IF(発電計画!$G$30="","",ROUND((発電計画!$G$30*((E61/発電計画!$G$19)^2)/1000),3))</f>
        <v/>
      </c>
      <c r="G61" s="28">
        <f t="shared" si="12"/>
        <v>0.05</v>
      </c>
      <c r="H61" s="27" t="str">
        <f>IF(発電計画!$G$31="","",ROUND((発電計画!$G$31*((E61/発電計画!$G$19)^2)/200),3))</f>
        <v/>
      </c>
      <c r="I61" s="27" t="str">
        <f>IF(発電計画!$G$32="","",ROUND((発電計画!$G$32*((E61/発電計画!$G$19)^2)/1000),3))</f>
        <v/>
      </c>
      <c r="J61" s="28">
        <f t="shared" si="13"/>
        <v>0.5</v>
      </c>
      <c r="K61" s="27">
        <f t="shared" si="10"/>
        <v>0.55000000000000004</v>
      </c>
      <c r="L61" s="27">
        <f>発電計画!$G$15-$K$29</f>
        <v>-0.55000000000000004</v>
      </c>
      <c r="M61" s="27" t="str">
        <f>IF(発電計画!$G$19="","",9.8*発電計画!$G$19*$L61)</f>
        <v/>
      </c>
      <c r="N61" s="27" t="str">
        <f>IF(発電計画!$G$20="","",9.8*発電計画!$G$20*$L61)</f>
        <v/>
      </c>
      <c r="O61" s="206" t="str">
        <f>IF(AND($E61="",発電計画!$G$19=""),"",$E61/発電計画!$G$19)</f>
        <v/>
      </c>
      <c r="P61" s="331" t="str" cm="1">
        <f t="array" ref="P61">IF($O61="","",発電計画!$G$27*_xlfn.IFS($O61&gt;=相対合成効率!$O$14,相対合成効率!$R$14,$O61&gt;=相対合成効率!$O$15,相対合成効率!$R$15,$O61&gt;=相対合成効率!$O$16,相対合成効率!$R$16,TRUE,相対合成効率!$R$17))</f>
        <v/>
      </c>
      <c r="Q61" s="224" t="str">
        <f>IF($O61="","",IF($O61&lt;=発電計画!$G$28,0,9.8*$E61*$L61*$P61))</f>
        <v/>
      </c>
      <c r="R61" s="224" t="str">
        <f t="shared" si="11"/>
        <v/>
      </c>
      <c r="S61" s="207" t="str">
        <f>IF(D61="","",(D61*B61+SUM($D62:D$393))/(D61*365))</f>
        <v/>
      </c>
      <c r="T61" s="208"/>
    </row>
    <row r="62" spans="2:20">
      <c r="B62" s="80">
        <v>34</v>
      </c>
      <c r="C62" s="189" t="str">
        <f>流量データ!$R44</f>
        <v/>
      </c>
      <c r="D62" s="189" t="str">
        <f>IF(AND($C62="",発電計画!$G$33=""),"",MAX(0,$C62-発電計画!$G$33))</f>
        <v/>
      </c>
      <c r="E62" s="189" t="str">
        <f>IF($D62="","",IF(発電計画!$G$19&gt;$D62,$D62,発電計画!$G$19))</f>
        <v/>
      </c>
      <c r="F62" s="27" t="str">
        <f>IF(発電計画!$G$30="","",ROUND((発電計画!$G$30*((E62/発電計画!$G$19)^2)/1000),3))</f>
        <v/>
      </c>
      <c r="G62" s="28">
        <f t="shared" si="12"/>
        <v>0.05</v>
      </c>
      <c r="H62" s="27" t="str">
        <f>IF(発電計画!$G$31="","",ROUND((発電計画!$G$31*((E62/発電計画!$G$19)^2)/200),3))</f>
        <v/>
      </c>
      <c r="I62" s="27" t="str">
        <f>IF(発電計画!$G$32="","",ROUND((発電計画!$G$32*((E62/発電計画!$G$19)^2)/1000),3))</f>
        <v/>
      </c>
      <c r="J62" s="28">
        <f t="shared" si="13"/>
        <v>0.5</v>
      </c>
      <c r="K62" s="27">
        <f t="shared" si="10"/>
        <v>0.55000000000000004</v>
      </c>
      <c r="L62" s="27">
        <f>発電計画!$G$15-$K$29</f>
        <v>-0.55000000000000004</v>
      </c>
      <c r="M62" s="27" t="str">
        <f>IF(発電計画!$G$19="","",9.8*発電計画!$G$19*$L62)</f>
        <v/>
      </c>
      <c r="N62" s="27" t="str">
        <f>IF(発電計画!$G$20="","",9.8*発電計画!$G$20*$L62)</f>
        <v/>
      </c>
      <c r="O62" s="206" t="str">
        <f>IF(AND($E62="",発電計画!$G$19=""),"",$E62/発電計画!$G$19)</f>
        <v/>
      </c>
      <c r="P62" s="331" t="str" cm="1">
        <f t="array" ref="P62">IF($O62="","",発電計画!$G$27*_xlfn.IFS($O62&gt;=相対合成効率!$O$14,相対合成効率!$R$14,$O62&gt;=相対合成効率!$O$15,相対合成効率!$R$15,$O62&gt;=相対合成効率!$O$16,相対合成効率!$R$16,TRUE,相対合成効率!$R$17))</f>
        <v/>
      </c>
      <c r="Q62" s="224" t="str">
        <f>IF($O62="","",IF($O62&lt;=発電計画!$G$28,0,9.8*$E62*$L62*$P62))</f>
        <v/>
      </c>
      <c r="R62" s="224" t="str">
        <f t="shared" si="11"/>
        <v/>
      </c>
      <c r="S62" s="207" t="str">
        <f>IF(D62="","",(D62*B62+SUM($D63:D$393))/(D62*365))</f>
        <v/>
      </c>
      <c r="T62" s="208"/>
    </row>
    <row r="63" spans="2:20">
      <c r="B63" s="80">
        <v>35</v>
      </c>
      <c r="C63" s="189" t="str">
        <f>流量データ!$R45</f>
        <v/>
      </c>
      <c r="D63" s="189" t="str">
        <f>IF(AND($C63="",発電計画!$G$33=""),"",MAX(0,$C63-発電計画!$G$33))</f>
        <v/>
      </c>
      <c r="E63" s="189" t="str">
        <f>IF($D63="","",IF(発電計画!$G$19&gt;$D63,$D63,発電計画!$G$19))</f>
        <v/>
      </c>
      <c r="F63" s="27" t="str">
        <f>IF(発電計画!$G$30="","",ROUND((発電計画!$G$30*((E63/発電計画!$G$19)^2)/1000),3))</f>
        <v/>
      </c>
      <c r="G63" s="28">
        <f t="shared" si="12"/>
        <v>0.05</v>
      </c>
      <c r="H63" s="27" t="str">
        <f>IF(発電計画!$G$31="","",ROUND((発電計画!$G$31*((E63/発電計画!$G$19)^2)/200),3))</f>
        <v/>
      </c>
      <c r="I63" s="27" t="str">
        <f>IF(発電計画!$G$32="","",ROUND((発電計画!$G$32*((E63/発電計画!$G$19)^2)/1000),3))</f>
        <v/>
      </c>
      <c r="J63" s="28">
        <f t="shared" si="13"/>
        <v>0.5</v>
      </c>
      <c r="K63" s="27">
        <f t="shared" si="10"/>
        <v>0.55000000000000004</v>
      </c>
      <c r="L63" s="27">
        <f>発電計画!$G$15-$K$29</f>
        <v>-0.55000000000000004</v>
      </c>
      <c r="M63" s="27" t="str">
        <f>IF(発電計画!$G$19="","",9.8*発電計画!$G$19*$L63)</f>
        <v/>
      </c>
      <c r="N63" s="27" t="str">
        <f>IF(発電計画!$G$20="","",9.8*発電計画!$G$20*$L63)</f>
        <v/>
      </c>
      <c r="O63" s="206" t="str">
        <f>IF(AND($E63="",発電計画!$G$19=""),"",$E63/発電計画!$G$19)</f>
        <v/>
      </c>
      <c r="P63" s="331" t="str" cm="1">
        <f t="array" ref="P63">IF($O63="","",発電計画!$G$27*_xlfn.IFS($O63&gt;=相対合成効率!$O$14,相対合成効率!$R$14,$O63&gt;=相対合成効率!$O$15,相対合成効率!$R$15,$O63&gt;=相対合成効率!$O$16,相対合成効率!$R$16,TRUE,相対合成効率!$R$17))</f>
        <v/>
      </c>
      <c r="Q63" s="224" t="str">
        <f>IF($O63="","",IF($O63&lt;=発電計画!$G$28,0,9.8*$E63*$L63*$P63))</f>
        <v/>
      </c>
      <c r="R63" s="224" t="str">
        <f t="shared" si="11"/>
        <v/>
      </c>
      <c r="S63" s="207" t="str">
        <f>IF(D63="","",(D63*B63+SUM($D64:D$393))/(D63*365))</f>
        <v/>
      </c>
      <c r="T63" s="208"/>
    </row>
    <row r="64" spans="2:20">
      <c r="B64" s="80">
        <v>36</v>
      </c>
      <c r="C64" s="189" t="str">
        <f>流量データ!$R46</f>
        <v/>
      </c>
      <c r="D64" s="189" t="str">
        <f>IF(AND($C64="",発電計画!$G$33=""),"",MAX(0,$C64-発電計画!$G$33))</f>
        <v/>
      </c>
      <c r="E64" s="189" t="str">
        <f>IF($D64="","",IF(発電計画!$G$19&gt;$D64,$D64,発電計画!$G$19))</f>
        <v/>
      </c>
      <c r="F64" s="27" t="str">
        <f>IF(発電計画!$G$30="","",ROUND((発電計画!$G$30*((E64/発電計画!$G$19)^2)/1000),3))</f>
        <v/>
      </c>
      <c r="G64" s="28">
        <f t="shared" si="12"/>
        <v>0.05</v>
      </c>
      <c r="H64" s="27" t="str">
        <f>IF(発電計画!$G$31="","",ROUND((発電計画!$G$31*((E64/発電計画!$G$19)^2)/200),3))</f>
        <v/>
      </c>
      <c r="I64" s="27" t="str">
        <f>IF(発電計画!$G$32="","",ROUND((発電計画!$G$32*((E64/発電計画!$G$19)^2)/1000),3))</f>
        <v/>
      </c>
      <c r="J64" s="28">
        <f t="shared" si="13"/>
        <v>0.5</v>
      </c>
      <c r="K64" s="27">
        <f t="shared" si="10"/>
        <v>0.55000000000000004</v>
      </c>
      <c r="L64" s="27">
        <f>発電計画!$G$15-$K$29</f>
        <v>-0.55000000000000004</v>
      </c>
      <c r="M64" s="27" t="str">
        <f>IF(発電計画!$G$19="","",9.8*発電計画!$G$19*$L64)</f>
        <v/>
      </c>
      <c r="N64" s="27" t="str">
        <f>IF(発電計画!$G$20="","",9.8*発電計画!$G$20*$L64)</f>
        <v/>
      </c>
      <c r="O64" s="206" t="str">
        <f>IF(AND($E64="",発電計画!$G$19=""),"",$E64/発電計画!$G$19)</f>
        <v/>
      </c>
      <c r="P64" s="331" t="str" cm="1">
        <f t="array" ref="P64">IF($O64="","",発電計画!$G$27*_xlfn.IFS($O64&gt;=相対合成効率!$O$14,相対合成効率!$R$14,$O64&gt;=相対合成効率!$O$15,相対合成効率!$R$15,$O64&gt;=相対合成効率!$O$16,相対合成効率!$R$16,TRUE,相対合成効率!$R$17))</f>
        <v/>
      </c>
      <c r="Q64" s="224" t="str">
        <f>IF($O64="","",IF($O64&lt;=発電計画!$G$28,0,9.8*$E64*$L64*$P64))</f>
        <v/>
      </c>
      <c r="R64" s="224" t="str">
        <f t="shared" si="11"/>
        <v/>
      </c>
      <c r="S64" s="207" t="str">
        <f>IF(D64="","",(D64*B64+SUM($D65:D$393))/(D64*365))</f>
        <v/>
      </c>
      <c r="T64" s="208"/>
    </row>
    <row r="65" spans="2:20">
      <c r="B65" s="80">
        <v>37</v>
      </c>
      <c r="C65" s="189" t="str">
        <f>流量データ!$R47</f>
        <v/>
      </c>
      <c r="D65" s="189" t="str">
        <f>IF(AND($C65="",発電計画!$G$33=""),"",MAX(0,$C65-発電計画!$G$33))</f>
        <v/>
      </c>
      <c r="E65" s="189" t="str">
        <f>IF($D65="","",IF(発電計画!$G$19&gt;$D65,$D65,発電計画!$G$19))</f>
        <v/>
      </c>
      <c r="F65" s="27" t="str">
        <f>IF(発電計画!$G$30="","",ROUND((発電計画!$G$30*((E65/発電計画!$G$19)^2)/1000),3))</f>
        <v/>
      </c>
      <c r="G65" s="28">
        <f t="shared" si="12"/>
        <v>0.05</v>
      </c>
      <c r="H65" s="27" t="str">
        <f>IF(発電計画!$G$31="","",ROUND((発電計画!$G$31*((E65/発電計画!$G$19)^2)/200),3))</f>
        <v/>
      </c>
      <c r="I65" s="27" t="str">
        <f>IF(発電計画!$G$32="","",ROUND((発電計画!$G$32*((E65/発電計画!$G$19)^2)/1000),3))</f>
        <v/>
      </c>
      <c r="J65" s="28">
        <f t="shared" si="13"/>
        <v>0.5</v>
      </c>
      <c r="K65" s="27">
        <f t="shared" si="10"/>
        <v>0.55000000000000004</v>
      </c>
      <c r="L65" s="27">
        <f>発電計画!$G$15-$K$29</f>
        <v>-0.55000000000000004</v>
      </c>
      <c r="M65" s="27" t="str">
        <f>IF(発電計画!$G$19="","",9.8*発電計画!$G$19*$L65)</f>
        <v/>
      </c>
      <c r="N65" s="27" t="str">
        <f>IF(発電計画!$G$20="","",9.8*発電計画!$G$20*$L65)</f>
        <v/>
      </c>
      <c r="O65" s="206" t="str">
        <f>IF(AND($E65="",発電計画!$G$19=""),"",$E65/発電計画!$G$19)</f>
        <v/>
      </c>
      <c r="P65" s="331" t="str" cm="1">
        <f t="array" ref="P65">IF($O65="","",発電計画!$G$27*_xlfn.IFS($O65&gt;=相対合成効率!$O$14,相対合成効率!$R$14,$O65&gt;=相対合成効率!$O$15,相対合成効率!$R$15,$O65&gt;=相対合成効率!$O$16,相対合成効率!$R$16,TRUE,相対合成効率!$R$17))</f>
        <v/>
      </c>
      <c r="Q65" s="224" t="str">
        <f>IF($O65="","",IF($O65&lt;=発電計画!$G$28,0,9.8*$E65*$L65*$P65))</f>
        <v/>
      </c>
      <c r="R65" s="224" t="str">
        <f t="shared" si="11"/>
        <v/>
      </c>
      <c r="S65" s="207" t="str">
        <f>IF(D65="","",(D65*B65+SUM($D66:D$393))/(D65*365))</f>
        <v/>
      </c>
      <c r="T65" s="208"/>
    </row>
    <row r="66" spans="2:20">
      <c r="B66" s="80">
        <v>38</v>
      </c>
      <c r="C66" s="189" t="str">
        <f>流量データ!$R48</f>
        <v/>
      </c>
      <c r="D66" s="189" t="str">
        <f>IF(AND($C66="",発電計画!$G$33=""),"",MAX(0,$C66-発電計画!$G$33))</f>
        <v/>
      </c>
      <c r="E66" s="189" t="str">
        <f>IF($D66="","",IF(発電計画!$G$19&gt;$D66,$D66,発電計画!$G$19))</f>
        <v/>
      </c>
      <c r="F66" s="27" t="str">
        <f>IF(発電計画!$G$30="","",ROUND((発電計画!$G$30*((E66/発電計画!$G$19)^2)/1000),3))</f>
        <v/>
      </c>
      <c r="G66" s="28">
        <f t="shared" si="12"/>
        <v>0.05</v>
      </c>
      <c r="H66" s="27" t="str">
        <f>IF(発電計画!$G$31="","",ROUND((発電計画!$G$31*((E66/発電計画!$G$19)^2)/200),3))</f>
        <v/>
      </c>
      <c r="I66" s="27" t="str">
        <f>IF(発電計画!$G$32="","",ROUND((発電計画!$G$32*((E66/発電計画!$G$19)^2)/1000),3))</f>
        <v/>
      </c>
      <c r="J66" s="28">
        <f t="shared" si="13"/>
        <v>0.5</v>
      </c>
      <c r="K66" s="27">
        <f t="shared" si="10"/>
        <v>0.55000000000000004</v>
      </c>
      <c r="L66" s="27">
        <f>発電計画!$G$15-$K$29</f>
        <v>-0.55000000000000004</v>
      </c>
      <c r="M66" s="27" t="str">
        <f>IF(発電計画!$G$19="","",9.8*発電計画!$G$19*$L66)</f>
        <v/>
      </c>
      <c r="N66" s="27" t="str">
        <f>IF(発電計画!$G$20="","",9.8*発電計画!$G$20*$L66)</f>
        <v/>
      </c>
      <c r="O66" s="206" t="str">
        <f>IF(AND($E66="",発電計画!$G$19=""),"",$E66/発電計画!$G$19)</f>
        <v/>
      </c>
      <c r="P66" s="331" t="str" cm="1">
        <f t="array" ref="P66">IF($O66="","",発電計画!$G$27*_xlfn.IFS($O66&gt;=相対合成効率!$O$14,相対合成効率!$R$14,$O66&gt;=相対合成効率!$O$15,相対合成効率!$R$15,$O66&gt;=相対合成効率!$O$16,相対合成効率!$R$16,TRUE,相対合成効率!$R$17))</f>
        <v/>
      </c>
      <c r="Q66" s="224" t="str">
        <f>IF($O66="","",IF($O66&lt;=発電計画!$G$28,0,9.8*$E66*$L66*$P66))</f>
        <v/>
      </c>
      <c r="R66" s="224" t="str">
        <f t="shared" si="11"/>
        <v/>
      </c>
      <c r="S66" s="207" t="str">
        <f>IF(D66="","",(D66*B66+SUM($D67:D$393))/(D66*365))</f>
        <v/>
      </c>
      <c r="T66" s="208"/>
    </row>
    <row r="67" spans="2:20">
      <c r="B67" s="80">
        <v>39</v>
      </c>
      <c r="C67" s="189" t="str">
        <f>流量データ!$R49</f>
        <v/>
      </c>
      <c r="D67" s="189" t="str">
        <f>IF(AND($C67="",発電計画!$G$33=""),"",MAX(0,$C67-発電計画!$G$33))</f>
        <v/>
      </c>
      <c r="E67" s="189" t="str">
        <f>IF($D67="","",IF(発電計画!$G$19&gt;$D67,$D67,発電計画!$G$19))</f>
        <v/>
      </c>
      <c r="F67" s="27" t="str">
        <f>IF(発電計画!$G$30="","",ROUND((発電計画!$G$30*((E67/発電計画!$G$19)^2)/1000),3))</f>
        <v/>
      </c>
      <c r="G67" s="28">
        <f t="shared" si="12"/>
        <v>0.05</v>
      </c>
      <c r="H67" s="27" t="str">
        <f>IF(発電計画!$G$31="","",ROUND((発電計画!$G$31*((E67/発電計画!$G$19)^2)/200),3))</f>
        <v/>
      </c>
      <c r="I67" s="27" t="str">
        <f>IF(発電計画!$G$32="","",ROUND((発電計画!$G$32*((E67/発電計画!$G$19)^2)/1000),3))</f>
        <v/>
      </c>
      <c r="J67" s="28">
        <f t="shared" si="13"/>
        <v>0.5</v>
      </c>
      <c r="K67" s="27">
        <f t="shared" si="10"/>
        <v>0.55000000000000004</v>
      </c>
      <c r="L67" s="27">
        <f>発電計画!$G$15-$K$29</f>
        <v>-0.55000000000000004</v>
      </c>
      <c r="M67" s="27" t="str">
        <f>IF(発電計画!$G$19="","",9.8*発電計画!$G$19*$L67)</f>
        <v/>
      </c>
      <c r="N67" s="27" t="str">
        <f>IF(発電計画!$G$20="","",9.8*発電計画!$G$20*$L67)</f>
        <v/>
      </c>
      <c r="O67" s="206" t="str">
        <f>IF(AND($E67="",発電計画!$G$19=""),"",$E67/発電計画!$G$19)</f>
        <v/>
      </c>
      <c r="P67" s="331" t="str" cm="1">
        <f t="array" ref="P67">IF($O67="","",発電計画!$G$27*_xlfn.IFS($O67&gt;=相対合成効率!$O$14,相対合成効率!$R$14,$O67&gt;=相対合成効率!$O$15,相対合成効率!$R$15,$O67&gt;=相対合成効率!$O$16,相対合成効率!$R$16,TRUE,相対合成効率!$R$17))</f>
        <v/>
      </c>
      <c r="Q67" s="224" t="str">
        <f>IF($O67="","",IF($O67&lt;=発電計画!$G$28,0,9.8*$E67*$L67*$P67))</f>
        <v/>
      </c>
      <c r="R67" s="224" t="str">
        <f t="shared" si="11"/>
        <v/>
      </c>
      <c r="S67" s="207" t="str">
        <f>IF(D67="","",(D67*B67+SUM($D68:D$393))/(D67*365))</f>
        <v/>
      </c>
      <c r="T67" s="208"/>
    </row>
    <row r="68" spans="2:20">
      <c r="B68" s="80">
        <v>40</v>
      </c>
      <c r="C68" s="189" t="str">
        <f>流量データ!$R50</f>
        <v/>
      </c>
      <c r="D68" s="189" t="str">
        <f>IF(AND($C68="",発電計画!$G$33=""),"",MAX(0,$C68-発電計画!$G$33))</f>
        <v/>
      </c>
      <c r="E68" s="189" t="str">
        <f>IF($D68="","",IF(発電計画!$G$19&gt;$D68,$D68,発電計画!$G$19))</f>
        <v/>
      </c>
      <c r="F68" s="27" t="str">
        <f>IF(発電計画!$G$30="","",ROUND((発電計画!$G$30*((E68/発電計画!$G$19)^2)/1000),3))</f>
        <v/>
      </c>
      <c r="G68" s="28">
        <f t="shared" si="12"/>
        <v>0.05</v>
      </c>
      <c r="H68" s="27" t="str">
        <f>IF(発電計画!$G$31="","",ROUND((発電計画!$G$31*((E68/発電計画!$G$19)^2)/200),3))</f>
        <v/>
      </c>
      <c r="I68" s="27" t="str">
        <f>IF(発電計画!$G$32="","",ROUND((発電計画!$G$32*((E68/発電計画!$G$19)^2)/1000),3))</f>
        <v/>
      </c>
      <c r="J68" s="28">
        <f t="shared" si="13"/>
        <v>0.5</v>
      </c>
      <c r="K68" s="27">
        <f t="shared" si="10"/>
        <v>0.55000000000000004</v>
      </c>
      <c r="L68" s="27">
        <f>発電計画!$G$15-$K$29</f>
        <v>-0.55000000000000004</v>
      </c>
      <c r="M68" s="27" t="str">
        <f>IF(発電計画!$G$19="","",9.8*発電計画!$G$19*$L68)</f>
        <v/>
      </c>
      <c r="N68" s="27" t="str">
        <f>IF(発電計画!$G$20="","",9.8*発電計画!$G$20*$L68)</f>
        <v/>
      </c>
      <c r="O68" s="206" t="str">
        <f>IF(AND($E68="",発電計画!$G$19=""),"",$E68/発電計画!$G$19)</f>
        <v/>
      </c>
      <c r="P68" s="331" t="str" cm="1">
        <f t="array" ref="P68">IF($O68="","",発電計画!$G$27*_xlfn.IFS($O68&gt;=相対合成効率!$O$14,相対合成効率!$R$14,$O68&gt;=相対合成効率!$O$15,相対合成効率!$R$15,$O68&gt;=相対合成効率!$O$16,相対合成効率!$R$16,TRUE,相対合成効率!$R$17))</f>
        <v/>
      </c>
      <c r="Q68" s="224" t="str">
        <f>IF($O68="","",IF($O68&lt;=発電計画!$G$28,0,9.8*$E68*$L68*$P68))</f>
        <v/>
      </c>
      <c r="R68" s="224" t="str">
        <f t="shared" si="11"/>
        <v/>
      </c>
      <c r="S68" s="207" t="str">
        <f>IF(D68="","",(D68*B68+SUM($D69:D$393))/(D68*365))</f>
        <v/>
      </c>
      <c r="T68" s="208"/>
    </row>
    <row r="69" spans="2:20">
      <c r="B69" s="80">
        <v>41</v>
      </c>
      <c r="C69" s="189" t="str">
        <f>流量データ!$R51</f>
        <v/>
      </c>
      <c r="D69" s="189" t="str">
        <f>IF(AND($C69="",発電計画!$G$33=""),"",MAX(0,$C69-発電計画!$G$33))</f>
        <v/>
      </c>
      <c r="E69" s="189" t="str">
        <f>IF($D69="","",IF(発電計画!$G$19&gt;$D69,$D69,発電計画!$G$19))</f>
        <v/>
      </c>
      <c r="F69" s="27" t="str">
        <f>IF(発電計画!$G$30="","",ROUND((発電計画!$G$30*((E69/発電計画!$G$19)^2)/1000),3))</f>
        <v/>
      </c>
      <c r="G69" s="28">
        <f t="shared" si="12"/>
        <v>0.05</v>
      </c>
      <c r="H69" s="27" t="str">
        <f>IF(発電計画!$G$31="","",ROUND((発電計画!$G$31*((E69/発電計画!$G$19)^2)/200),3))</f>
        <v/>
      </c>
      <c r="I69" s="27" t="str">
        <f>IF(発電計画!$G$32="","",ROUND((発電計画!$G$32*((E69/発電計画!$G$19)^2)/1000),3))</f>
        <v/>
      </c>
      <c r="J69" s="28">
        <f t="shared" si="13"/>
        <v>0.5</v>
      </c>
      <c r="K69" s="27">
        <f t="shared" si="10"/>
        <v>0.55000000000000004</v>
      </c>
      <c r="L69" s="27">
        <f>発電計画!$G$15-$K$29</f>
        <v>-0.55000000000000004</v>
      </c>
      <c r="M69" s="27" t="str">
        <f>IF(発電計画!$G$19="","",9.8*発電計画!$G$19*$L69)</f>
        <v/>
      </c>
      <c r="N69" s="27" t="str">
        <f>IF(発電計画!$G$20="","",9.8*発電計画!$G$20*$L69)</f>
        <v/>
      </c>
      <c r="O69" s="206" t="str">
        <f>IF(AND($E69="",発電計画!$G$19=""),"",$E69/発電計画!$G$19)</f>
        <v/>
      </c>
      <c r="P69" s="331" t="str" cm="1">
        <f t="array" ref="P69">IF($O69="","",発電計画!$G$27*_xlfn.IFS($O69&gt;=相対合成効率!$O$14,相対合成効率!$R$14,$O69&gt;=相対合成効率!$O$15,相対合成効率!$R$15,$O69&gt;=相対合成効率!$O$16,相対合成効率!$R$16,TRUE,相対合成効率!$R$17))</f>
        <v/>
      </c>
      <c r="Q69" s="224" t="str">
        <f>IF($O69="","",IF($O69&lt;=発電計画!$G$28,0,9.8*$E69*$L69*$P69))</f>
        <v/>
      </c>
      <c r="R69" s="224" t="str">
        <f t="shared" si="11"/>
        <v/>
      </c>
      <c r="S69" s="207" t="str">
        <f>IF(D69="","",(D69*B69+SUM($D70:D$393))/(D69*365))</f>
        <v/>
      </c>
      <c r="T69" s="208"/>
    </row>
    <row r="70" spans="2:20">
      <c r="B70" s="80">
        <v>42</v>
      </c>
      <c r="C70" s="189" t="str">
        <f>流量データ!$R52</f>
        <v/>
      </c>
      <c r="D70" s="189" t="str">
        <f>IF(AND($C70="",発電計画!$G$33=""),"",MAX(0,$C70-発電計画!$G$33))</f>
        <v/>
      </c>
      <c r="E70" s="189" t="str">
        <f>IF($D70="","",IF(発電計画!$G$19&gt;$D70,$D70,発電計画!$G$19))</f>
        <v/>
      </c>
      <c r="F70" s="27" t="str">
        <f>IF(発電計画!$G$30="","",ROUND((発電計画!$G$30*((E70/発電計画!$G$19)^2)/1000),3))</f>
        <v/>
      </c>
      <c r="G70" s="28">
        <f t="shared" si="12"/>
        <v>0.05</v>
      </c>
      <c r="H70" s="27" t="str">
        <f>IF(発電計画!$G$31="","",ROUND((発電計画!$G$31*((E70/発電計画!$G$19)^2)/200),3))</f>
        <v/>
      </c>
      <c r="I70" s="27" t="str">
        <f>IF(発電計画!$G$32="","",ROUND((発電計画!$G$32*((E70/発電計画!$G$19)^2)/1000),3))</f>
        <v/>
      </c>
      <c r="J70" s="28">
        <f t="shared" si="13"/>
        <v>0.5</v>
      </c>
      <c r="K70" s="27">
        <f t="shared" si="10"/>
        <v>0.55000000000000004</v>
      </c>
      <c r="L70" s="27">
        <f>発電計画!$G$15-$K$29</f>
        <v>-0.55000000000000004</v>
      </c>
      <c r="M70" s="27" t="str">
        <f>IF(発電計画!$G$19="","",9.8*発電計画!$G$19*$L70)</f>
        <v/>
      </c>
      <c r="N70" s="27" t="str">
        <f>IF(発電計画!$G$20="","",9.8*発電計画!$G$20*$L70)</f>
        <v/>
      </c>
      <c r="O70" s="206" t="str">
        <f>IF(AND($E70="",発電計画!$G$19=""),"",$E70/発電計画!$G$19)</f>
        <v/>
      </c>
      <c r="P70" s="331" t="str" cm="1">
        <f t="array" ref="P70">IF($O70="","",発電計画!$G$27*_xlfn.IFS($O70&gt;=相対合成効率!$O$14,相対合成効率!$R$14,$O70&gt;=相対合成効率!$O$15,相対合成効率!$R$15,$O70&gt;=相対合成効率!$O$16,相対合成効率!$R$16,TRUE,相対合成効率!$R$17))</f>
        <v/>
      </c>
      <c r="Q70" s="224" t="str">
        <f>IF($O70="","",IF($O70&lt;=発電計画!$G$28,0,9.8*$E70*$L70*$P70))</f>
        <v/>
      </c>
      <c r="R70" s="224" t="str">
        <f t="shared" si="11"/>
        <v/>
      </c>
      <c r="S70" s="207" t="str">
        <f>IF(D70="","",(D70*B70+SUM($D71:D$393))/(D70*365))</f>
        <v/>
      </c>
      <c r="T70" s="208"/>
    </row>
    <row r="71" spans="2:20">
      <c r="B71" s="80">
        <v>43</v>
      </c>
      <c r="C71" s="189" t="str">
        <f>流量データ!$R53</f>
        <v/>
      </c>
      <c r="D71" s="189" t="str">
        <f>IF(AND($C71="",発電計画!$G$33=""),"",MAX(0,$C71-発電計画!$G$33))</f>
        <v/>
      </c>
      <c r="E71" s="189" t="str">
        <f>IF($D71="","",IF(発電計画!$G$19&gt;$D71,$D71,発電計画!$G$19))</f>
        <v/>
      </c>
      <c r="F71" s="27" t="str">
        <f>IF(発電計画!$G$30="","",ROUND((発電計画!$G$30*((E71/発電計画!$G$19)^2)/1000),3))</f>
        <v/>
      </c>
      <c r="G71" s="28">
        <f t="shared" si="12"/>
        <v>0.05</v>
      </c>
      <c r="H71" s="27" t="str">
        <f>IF(発電計画!$G$31="","",ROUND((発電計画!$G$31*((E71/発電計画!$G$19)^2)/200),3))</f>
        <v/>
      </c>
      <c r="I71" s="27" t="str">
        <f>IF(発電計画!$G$32="","",ROUND((発電計画!$G$32*((E71/発電計画!$G$19)^2)/1000),3))</f>
        <v/>
      </c>
      <c r="J71" s="28">
        <f t="shared" si="13"/>
        <v>0.5</v>
      </c>
      <c r="K71" s="27">
        <f t="shared" si="10"/>
        <v>0.55000000000000004</v>
      </c>
      <c r="L71" s="27">
        <f>発電計画!$G$15-$K$29</f>
        <v>-0.55000000000000004</v>
      </c>
      <c r="M71" s="27" t="str">
        <f>IF(発電計画!$G$19="","",9.8*発電計画!$G$19*$L71)</f>
        <v/>
      </c>
      <c r="N71" s="27" t="str">
        <f>IF(発電計画!$G$20="","",9.8*発電計画!$G$20*$L71)</f>
        <v/>
      </c>
      <c r="O71" s="206" t="str">
        <f>IF(AND($E71="",発電計画!$G$19=""),"",$E71/発電計画!$G$19)</f>
        <v/>
      </c>
      <c r="P71" s="331" t="str" cm="1">
        <f t="array" ref="P71">IF($O71="","",発電計画!$G$27*_xlfn.IFS($O71&gt;=相対合成効率!$O$14,相対合成効率!$R$14,$O71&gt;=相対合成効率!$O$15,相対合成効率!$R$15,$O71&gt;=相対合成効率!$O$16,相対合成効率!$R$16,TRUE,相対合成効率!$R$17))</f>
        <v/>
      </c>
      <c r="Q71" s="224" t="str">
        <f>IF($O71="","",IF($O71&lt;=発電計画!$G$28,0,9.8*$E71*$L71*$P71))</f>
        <v/>
      </c>
      <c r="R71" s="224" t="str">
        <f t="shared" si="11"/>
        <v/>
      </c>
      <c r="S71" s="207" t="str">
        <f>IF(D71="","",(D71*B71+SUM($D72:D$393))/(D71*365))</f>
        <v/>
      </c>
      <c r="T71" s="208"/>
    </row>
    <row r="72" spans="2:20">
      <c r="B72" s="80">
        <v>44</v>
      </c>
      <c r="C72" s="189" t="str">
        <f>流量データ!$R54</f>
        <v/>
      </c>
      <c r="D72" s="189" t="str">
        <f>IF(AND($C72="",発電計画!$G$33=""),"",MAX(0,$C72-発電計画!$G$33))</f>
        <v/>
      </c>
      <c r="E72" s="189" t="str">
        <f>IF($D72="","",IF(発電計画!$G$19&gt;$D72,$D72,発電計画!$G$19))</f>
        <v/>
      </c>
      <c r="F72" s="27" t="str">
        <f>IF(発電計画!$G$30="","",ROUND((発電計画!$G$30*((E72/発電計画!$G$19)^2)/1000),3))</f>
        <v/>
      </c>
      <c r="G72" s="28">
        <f t="shared" si="12"/>
        <v>0.05</v>
      </c>
      <c r="H72" s="27" t="str">
        <f>IF(発電計画!$G$31="","",ROUND((発電計画!$G$31*((E72/発電計画!$G$19)^2)/200),3))</f>
        <v/>
      </c>
      <c r="I72" s="27" t="str">
        <f>IF(発電計画!$G$32="","",ROUND((発電計画!$G$32*((E72/発電計画!$G$19)^2)/1000),3))</f>
        <v/>
      </c>
      <c r="J72" s="28">
        <f t="shared" si="13"/>
        <v>0.5</v>
      </c>
      <c r="K72" s="27">
        <f t="shared" si="10"/>
        <v>0.55000000000000004</v>
      </c>
      <c r="L72" s="27">
        <f>発電計画!$G$15-$K$29</f>
        <v>-0.55000000000000004</v>
      </c>
      <c r="M72" s="27" t="str">
        <f>IF(発電計画!$G$19="","",9.8*発電計画!$G$19*$L72)</f>
        <v/>
      </c>
      <c r="N72" s="27" t="str">
        <f>IF(発電計画!$G$20="","",9.8*発電計画!$G$20*$L72)</f>
        <v/>
      </c>
      <c r="O72" s="206" t="str">
        <f>IF(AND($E72="",発電計画!$G$19=""),"",$E72/発電計画!$G$19)</f>
        <v/>
      </c>
      <c r="P72" s="331" t="str" cm="1">
        <f t="array" ref="P72">IF($O72="","",発電計画!$G$27*_xlfn.IFS($O72&gt;=相対合成効率!$O$14,相対合成効率!$R$14,$O72&gt;=相対合成効率!$O$15,相対合成効率!$R$15,$O72&gt;=相対合成効率!$O$16,相対合成効率!$R$16,TRUE,相対合成効率!$R$17))</f>
        <v/>
      </c>
      <c r="Q72" s="224" t="str">
        <f>IF($O72="","",IF($O72&lt;=発電計画!$G$28,0,9.8*$E72*$L72*$P72))</f>
        <v/>
      </c>
      <c r="R72" s="224" t="str">
        <f t="shared" si="11"/>
        <v/>
      </c>
      <c r="S72" s="207" t="str">
        <f>IF(D72="","",(D72*B72+SUM($D73:D$393))/(D72*365))</f>
        <v/>
      </c>
      <c r="T72" s="208"/>
    </row>
    <row r="73" spans="2:20">
      <c r="B73" s="80">
        <v>45</v>
      </c>
      <c r="C73" s="189" t="str">
        <f>流量データ!$R55</f>
        <v/>
      </c>
      <c r="D73" s="189" t="str">
        <f>IF(AND($C73="",発電計画!$G$33=""),"",MAX(0,$C73-発電計画!$G$33))</f>
        <v/>
      </c>
      <c r="E73" s="189" t="str">
        <f>IF($D73="","",IF(発電計画!$G$19&gt;$D73,$D73,発電計画!$G$19))</f>
        <v/>
      </c>
      <c r="F73" s="27" t="str">
        <f>IF(発電計画!$G$30="","",ROUND((発電計画!$G$30*((E73/発電計画!$G$19)^2)/1000),3))</f>
        <v/>
      </c>
      <c r="G73" s="28">
        <f t="shared" si="12"/>
        <v>0.05</v>
      </c>
      <c r="H73" s="27" t="str">
        <f>IF(発電計画!$G$31="","",ROUND((発電計画!$G$31*((E73/発電計画!$G$19)^2)/200),3))</f>
        <v/>
      </c>
      <c r="I73" s="27" t="str">
        <f>IF(発電計画!$G$32="","",ROUND((発電計画!$G$32*((E73/発電計画!$G$19)^2)/1000),3))</f>
        <v/>
      </c>
      <c r="J73" s="28">
        <f t="shared" si="13"/>
        <v>0.5</v>
      </c>
      <c r="K73" s="27">
        <f t="shared" si="10"/>
        <v>0.55000000000000004</v>
      </c>
      <c r="L73" s="27">
        <f>発電計画!$G$15-$K$29</f>
        <v>-0.55000000000000004</v>
      </c>
      <c r="M73" s="27" t="str">
        <f>IF(発電計画!$G$19="","",9.8*発電計画!$G$19*$L73)</f>
        <v/>
      </c>
      <c r="N73" s="27" t="str">
        <f>IF(発電計画!$G$20="","",9.8*発電計画!$G$20*$L73)</f>
        <v/>
      </c>
      <c r="O73" s="206" t="str">
        <f>IF(AND($E73="",発電計画!$G$19=""),"",$E73/発電計画!$G$19)</f>
        <v/>
      </c>
      <c r="P73" s="331" t="str" cm="1">
        <f t="array" ref="P73">IF($O73="","",発電計画!$G$27*_xlfn.IFS($O73&gt;=相対合成効率!$O$14,相対合成効率!$R$14,$O73&gt;=相対合成効率!$O$15,相対合成効率!$R$15,$O73&gt;=相対合成効率!$O$16,相対合成効率!$R$16,TRUE,相対合成効率!$R$17))</f>
        <v/>
      </c>
      <c r="Q73" s="224" t="str">
        <f>IF($O73="","",IF($O73&lt;=発電計画!$G$28,0,9.8*$E73*$L73*$P73))</f>
        <v/>
      </c>
      <c r="R73" s="224" t="str">
        <f t="shared" si="11"/>
        <v/>
      </c>
      <c r="S73" s="207" t="str">
        <f>IF(D73="","",(D73*B73+SUM($D74:D$393))/(D73*365))</f>
        <v/>
      </c>
      <c r="T73" s="208"/>
    </row>
    <row r="74" spans="2:20">
      <c r="B74" s="80">
        <v>46</v>
      </c>
      <c r="C74" s="189" t="str">
        <f>流量データ!$R56</f>
        <v/>
      </c>
      <c r="D74" s="189" t="str">
        <f>IF(AND($C74="",発電計画!$G$33=""),"",MAX(0,$C74-発電計画!$G$33))</f>
        <v/>
      </c>
      <c r="E74" s="189" t="str">
        <f>IF($D74="","",IF(発電計画!$G$19&gt;$D74,$D74,発電計画!$G$19))</f>
        <v/>
      </c>
      <c r="F74" s="27" t="str">
        <f>IF(発電計画!$G$30="","",ROUND((発電計画!$G$30*((E74/発電計画!$G$19)^2)/1000),3))</f>
        <v/>
      </c>
      <c r="G74" s="28">
        <f t="shared" si="12"/>
        <v>0.05</v>
      </c>
      <c r="H74" s="27" t="str">
        <f>IF(発電計画!$G$31="","",ROUND((発電計画!$G$31*((E74/発電計画!$G$19)^2)/200),3))</f>
        <v/>
      </c>
      <c r="I74" s="27" t="str">
        <f>IF(発電計画!$G$32="","",ROUND((発電計画!$G$32*((E74/発電計画!$G$19)^2)/1000),3))</f>
        <v/>
      </c>
      <c r="J74" s="28">
        <f t="shared" si="13"/>
        <v>0.5</v>
      </c>
      <c r="K74" s="27">
        <f t="shared" si="10"/>
        <v>0.55000000000000004</v>
      </c>
      <c r="L74" s="27">
        <f>発電計画!$G$15-$K$29</f>
        <v>-0.55000000000000004</v>
      </c>
      <c r="M74" s="27" t="str">
        <f>IF(発電計画!$G$19="","",9.8*発電計画!$G$19*$L74)</f>
        <v/>
      </c>
      <c r="N74" s="27" t="str">
        <f>IF(発電計画!$G$20="","",9.8*発電計画!$G$20*$L74)</f>
        <v/>
      </c>
      <c r="O74" s="206" t="str">
        <f>IF(AND($E74="",発電計画!$G$19=""),"",$E74/発電計画!$G$19)</f>
        <v/>
      </c>
      <c r="P74" s="331" t="str" cm="1">
        <f t="array" ref="P74">IF($O74="","",発電計画!$G$27*_xlfn.IFS($O74&gt;=相対合成効率!$O$14,相対合成効率!$R$14,$O74&gt;=相対合成効率!$O$15,相対合成効率!$R$15,$O74&gt;=相対合成効率!$O$16,相対合成効率!$R$16,TRUE,相対合成効率!$R$17))</f>
        <v/>
      </c>
      <c r="Q74" s="224" t="str">
        <f>IF($O74="","",IF($O74&lt;=発電計画!$G$28,0,9.8*$E74*$L74*$P74))</f>
        <v/>
      </c>
      <c r="R74" s="224" t="str">
        <f t="shared" si="11"/>
        <v/>
      </c>
      <c r="S74" s="207" t="str">
        <f>IF(D74="","",(D74*B74+SUM($D75:D$393))/(D74*365))</f>
        <v/>
      </c>
      <c r="T74" s="208"/>
    </row>
    <row r="75" spans="2:20">
      <c r="B75" s="80">
        <v>47</v>
      </c>
      <c r="C75" s="189" t="str">
        <f>流量データ!$R57</f>
        <v/>
      </c>
      <c r="D75" s="189" t="str">
        <f>IF(AND($C75="",発電計画!$G$33=""),"",MAX(0,$C75-発電計画!$G$33))</f>
        <v/>
      </c>
      <c r="E75" s="189" t="str">
        <f>IF($D75="","",IF(発電計画!$G$19&gt;$D75,$D75,発電計画!$G$19))</f>
        <v/>
      </c>
      <c r="F75" s="27" t="str">
        <f>IF(発電計画!$G$30="","",ROUND((発電計画!$G$30*((E75/発電計画!$G$19)^2)/1000),3))</f>
        <v/>
      </c>
      <c r="G75" s="28">
        <f t="shared" si="12"/>
        <v>0.05</v>
      </c>
      <c r="H75" s="27" t="str">
        <f>IF(発電計画!$G$31="","",ROUND((発電計画!$G$31*((E75/発電計画!$G$19)^2)/200),3))</f>
        <v/>
      </c>
      <c r="I75" s="27" t="str">
        <f>IF(発電計画!$G$32="","",ROUND((発電計画!$G$32*((E75/発電計画!$G$19)^2)/1000),3))</f>
        <v/>
      </c>
      <c r="J75" s="28">
        <f t="shared" si="13"/>
        <v>0.5</v>
      </c>
      <c r="K75" s="27">
        <f t="shared" si="10"/>
        <v>0.55000000000000004</v>
      </c>
      <c r="L75" s="27">
        <f>発電計画!$G$15-$K$29</f>
        <v>-0.55000000000000004</v>
      </c>
      <c r="M75" s="27" t="str">
        <f>IF(発電計画!$G$19="","",9.8*発電計画!$G$19*$L75)</f>
        <v/>
      </c>
      <c r="N75" s="27" t="str">
        <f>IF(発電計画!$G$20="","",9.8*発電計画!$G$20*$L75)</f>
        <v/>
      </c>
      <c r="O75" s="206" t="str">
        <f>IF(AND($E75="",発電計画!$G$19=""),"",$E75/発電計画!$G$19)</f>
        <v/>
      </c>
      <c r="P75" s="331" t="str" cm="1">
        <f t="array" ref="P75">IF($O75="","",発電計画!$G$27*_xlfn.IFS($O75&gt;=相対合成効率!$O$14,相対合成効率!$R$14,$O75&gt;=相対合成効率!$O$15,相対合成効率!$R$15,$O75&gt;=相対合成効率!$O$16,相対合成効率!$R$16,TRUE,相対合成効率!$R$17))</f>
        <v/>
      </c>
      <c r="Q75" s="224" t="str">
        <f>IF($O75="","",IF($O75&lt;=発電計画!$G$28,0,9.8*$E75*$L75*$P75))</f>
        <v/>
      </c>
      <c r="R75" s="224" t="str">
        <f t="shared" si="11"/>
        <v/>
      </c>
      <c r="S75" s="207" t="str">
        <f>IF(D75="","",(D75*B75+SUM($D76:D$393))/(D75*365))</f>
        <v/>
      </c>
      <c r="T75" s="208"/>
    </row>
    <row r="76" spans="2:20">
      <c r="B76" s="80">
        <v>48</v>
      </c>
      <c r="C76" s="189" t="str">
        <f>流量データ!$R58</f>
        <v/>
      </c>
      <c r="D76" s="189" t="str">
        <f>IF(AND($C76="",発電計画!$G$33=""),"",MAX(0,$C76-発電計画!$G$33))</f>
        <v/>
      </c>
      <c r="E76" s="189" t="str">
        <f>IF($D76="","",IF(発電計画!$G$19&gt;$D76,$D76,発電計画!$G$19))</f>
        <v/>
      </c>
      <c r="F76" s="27" t="str">
        <f>IF(発電計画!$G$30="","",ROUND((発電計画!$G$30*((E76/発電計画!$G$19)^2)/1000),3))</f>
        <v/>
      </c>
      <c r="G76" s="28">
        <f t="shared" si="12"/>
        <v>0.05</v>
      </c>
      <c r="H76" s="27" t="str">
        <f>IF(発電計画!$G$31="","",ROUND((発電計画!$G$31*((E76/発電計画!$G$19)^2)/200),3))</f>
        <v/>
      </c>
      <c r="I76" s="27" t="str">
        <f>IF(発電計画!$G$32="","",ROUND((発電計画!$G$32*((E76/発電計画!$G$19)^2)/1000),3))</f>
        <v/>
      </c>
      <c r="J76" s="28">
        <f t="shared" si="13"/>
        <v>0.5</v>
      </c>
      <c r="K76" s="27">
        <f t="shared" si="10"/>
        <v>0.55000000000000004</v>
      </c>
      <c r="L76" s="27">
        <f>発電計画!$G$15-$K$29</f>
        <v>-0.55000000000000004</v>
      </c>
      <c r="M76" s="27" t="str">
        <f>IF(発電計画!$G$19="","",9.8*発電計画!$G$19*$L76)</f>
        <v/>
      </c>
      <c r="N76" s="27" t="str">
        <f>IF(発電計画!$G$20="","",9.8*発電計画!$G$20*$L76)</f>
        <v/>
      </c>
      <c r="O76" s="206" t="str">
        <f>IF(AND($E76="",発電計画!$G$19=""),"",$E76/発電計画!$G$19)</f>
        <v/>
      </c>
      <c r="P76" s="331" t="str" cm="1">
        <f t="array" ref="P76">IF($O76="","",発電計画!$G$27*_xlfn.IFS($O76&gt;=相対合成効率!$O$14,相対合成効率!$R$14,$O76&gt;=相対合成効率!$O$15,相対合成効率!$R$15,$O76&gt;=相対合成効率!$O$16,相対合成効率!$R$16,TRUE,相対合成効率!$R$17))</f>
        <v/>
      </c>
      <c r="Q76" s="224" t="str">
        <f>IF($O76="","",IF($O76&lt;=発電計画!$G$28,0,9.8*$E76*$L76*$P76))</f>
        <v/>
      </c>
      <c r="R76" s="224" t="str">
        <f t="shared" si="11"/>
        <v/>
      </c>
      <c r="S76" s="207" t="str">
        <f>IF(D76="","",(D76*B76+SUM($D77:D$393))/(D76*365))</f>
        <v/>
      </c>
      <c r="T76" s="208"/>
    </row>
    <row r="77" spans="2:20">
      <c r="B77" s="80">
        <v>49</v>
      </c>
      <c r="C77" s="189" t="str">
        <f>流量データ!$R59</f>
        <v/>
      </c>
      <c r="D77" s="189" t="str">
        <f>IF(AND($C77="",発電計画!$G$33=""),"",MAX(0,$C77-発電計画!$G$33))</f>
        <v/>
      </c>
      <c r="E77" s="189" t="str">
        <f>IF($D77="","",IF(発電計画!$G$19&gt;$D77,$D77,発電計画!$G$19))</f>
        <v/>
      </c>
      <c r="F77" s="27" t="str">
        <f>IF(発電計画!$G$30="","",ROUND((発電計画!$G$30*((E77/発電計画!$G$19)^2)/1000),3))</f>
        <v/>
      </c>
      <c r="G77" s="28">
        <f t="shared" si="12"/>
        <v>0.05</v>
      </c>
      <c r="H77" s="27" t="str">
        <f>IF(発電計画!$G$31="","",ROUND((発電計画!$G$31*((E77/発電計画!$G$19)^2)/200),3))</f>
        <v/>
      </c>
      <c r="I77" s="27" t="str">
        <f>IF(発電計画!$G$32="","",ROUND((発電計画!$G$32*((E77/発電計画!$G$19)^2)/1000),3))</f>
        <v/>
      </c>
      <c r="J77" s="28">
        <f t="shared" si="13"/>
        <v>0.5</v>
      </c>
      <c r="K77" s="27">
        <f t="shared" si="10"/>
        <v>0.55000000000000004</v>
      </c>
      <c r="L77" s="27">
        <f>発電計画!$G$15-$K$29</f>
        <v>-0.55000000000000004</v>
      </c>
      <c r="M77" s="27" t="str">
        <f>IF(発電計画!$G$19="","",9.8*発電計画!$G$19*$L77)</f>
        <v/>
      </c>
      <c r="N77" s="27" t="str">
        <f>IF(発電計画!$G$20="","",9.8*発電計画!$G$20*$L77)</f>
        <v/>
      </c>
      <c r="O77" s="206" t="str">
        <f>IF(AND($E77="",発電計画!$G$19=""),"",$E77/発電計画!$G$19)</f>
        <v/>
      </c>
      <c r="P77" s="331" t="str" cm="1">
        <f t="array" ref="P77">IF($O77="","",発電計画!$G$27*_xlfn.IFS($O77&gt;=相対合成効率!$O$14,相対合成効率!$R$14,$O77&gt;=相対合成効率!$O$15,相対合成効率!$R$15,$O77&gt;=相対合成効率!$O$16,相対合成効率!$R$16,TRUE,相対合成効率!$R$17))</f>
        <v/>
      </c>
      <c r="Q77" s="224" t="str">
        <f>IF($O77="","",IF($O77&lt;=発電計画!$G$28,0,9.8*$E77*$L77*$P77))</f>
        <v/>
      </c>
      <c r="R77" s="224" t="str">
        <f t="shared" si="11"/>
        <v/>
      </c>
      <c r="S77" s="207" t="str">
        <f>IF(D77="","",(D77*B77+SUM($D78:D$393))/(D77*365))</f>
        <v/>
      </c>
      <c r="T77" s="208"/>
    </row>
    <row r="78" spans="2:20">
      <c r="B78" s="80">
        <v>50</v>
      </c>
      <c r="C78" s="189" t="str">
        <f>流量データ!$R60</f>
        <v/>
      </c>
      <c r="D78" s="189" t="str">
        <f>IF(AND($C78="",発電計画!$G$33=""),"",MAX(0,$C78-発電計画!$G$33))</f>
        <v/>
      </c>
      <c r="E78" s="189" t="str">
        <f>IF($D78="","",IF(発電計画!$G$19&gt;$D78,$D78,発電計画!$G$19))</f>
        <v/>
      </c>
      <c r="F78" s="27" t="str">
        <f>IF(発電計画!$G$30="","",ROUND((発電計画!$G$30*((E78/発電計画!$G$19)^2)/1000),3))</f>
        <v/>
      </c>
      <c r="G78" s="28">
        <f t="shared" si="12"/>
        <v>0.05</v>
      </c>
      <c r="H78" s="27" t="str">
        <f>IF(発電計画!$G$31="","",ROUND((発電計画!$G$31*((E78/発電計画!$G$19)^2)/200),3))</f>
        <v/>
      </c>
      <c r="I78" s="27" t="str">
        <f>IF(発電計画!$G$32="","",ROUND((発電計画!$G$32*((E78/発電計画!$G$19)^2)/1000),3))</f>
        <v/>
      </c>
      <c r="J78" s="28">
        <f t="shared" si="13"/>
        <v>0.5</v>
      </c>
      <c r="K78" s="27">
        <f t="shared" si="10"/>
        <v>0.55000000000000004</v>
      </c>
      <c r="L78" s="27">
        <f>発電計画!$G$15-$K$29</f>
        <v>-0.55000000000000004</v>
      </c>
      <c r="M78" s="27" t="str">
        <f>IF(発電計画!$G$19="","",9.8*発電計画!$G$19*$L78)</f>
        <v/>
      </c>
      <c r="N78" s="27" t="str">
        <f>IF(発電計画!$G$20="","",9.8*発電計画!$G$20*$L78)</f>
        <v/>
      </c>
      <c r="O78" s="206" t="str">
        <f>IF(AND($E78="",発電計画!$G$19=""),"",$E78/発電計画!$G$19)</f>
        <v/>
      </c>
      <c r="P78" s="331" t="str" cm="1">
        <f t="array" ref="P78">IF($O78="","",発電計画!$G$27*_xlfn.IFS($O78&gt;=相対合成効率!$O$14,相対合成効率!$R$14,$O78&gt;=相対合成効率!$O$15,相対合成効率!$R$15,$O78&gt;=相対合成効率!$O$16,相対合成効率!$R$16,TRUE,相対合成効率!$R$17))</f>
        <v/>
      </c>
      <c r="Q78" s="224" t="str">
        <f>IF($O78="","",IF($O78&lt;=発電計画!$G$28,0,9.8*$E78*$L78*$P78))</f>
        <v/>
      </c>
      <c r="R78" s="224" t="str">
        <f t="shared" si="11"/>
        <v/>
      </c>
      <c r="S78" s="207" t="str">
        <f>IF(D78="","",(D78*B78+SUM($D79:D$393))/(D78*365))</f>
        <v/>
      </c>
      <c r="T78" s="208"/>
    </row>
    <row r="79" spans="2:20">
      <c r="B79" s="80">
        <v>51</v>
      </c>
      <c r="C79" s="189" t="str">
        <f>流量データ!$R61</f>
        <v/>
      </c>
      <c r="D79" s="189" t="str">
        <f>IF(AND($C79="",発電計画!$G$33=""),"",MAX(0,$C79-発電計画!$G$33))</f>
        <v/>
      </c>
      <c r="E79" s="189" t="str">
        <f>IF($D79="","",IF(発電計画!$G$19&gt;$D79,$D79,発電計画!$G$19))</f>
        <v/>
      </c>
      <c r="F79" s="27" t="str">
        <f>IF(発電計画!$G$30="","",ROUND((発電計画!$G$30*((E79/発電計画!$G$19)^2)/1000),3))</f>
        <v/>
      </c>
      <c r="G79" s="28">
        <f t="shared" si="12"/>
        <v>0.05</v>
      </c>
      <c r="H79" s="27" t="str">
        <f>IF(発電計画!$G$31="","",ROUND((発電計画!$G$31*((E79/発電計画!$G$19)^2)/200),3))</f>
        <v/>
      </c>
      <c r="I79" s="27" t="str">
        <f>IF(発電計画!$G$32="","",ROUND((発電計画!$G$32*((E79/発電計画!$G$19)^2)/1000),3))</f>
        <v/>
      </c>
      <c r="J79" s="28">
        <f t="shared" si="13"/>
        <v>0.5</v>
      </c>
      <c r="K79" s="27">
        <f t="shared" si="10"/>
        <v>0.55000000000000004</v>
      </c>
      <c r="L79" s="27">
        <f>発電計画!$G$15-$K$29</f>
        <v>-0.55000000000000004</v>
      </c>
      <c r="M79" s="27" t="str">
        <f>IF(発電計画!$G$19="","",9.8*発電計画!$G$19*$L79)</f>
        <v/>
      </c>
      <c r="N79" s="27" t="str">
        <f>IF(発電計画!$G$20="","",9.8*発電計画!$G$20*$L79)</f>
        <v/>
      </c>
      <c r="O79" s="206" t="str">
        <f>IF(AND($E79="",発電計画!$G$19=""),"",$E79/発電計画!$G$19)</f>
        <v/>
      </c>
      <c r="P79" s="331" t="str" cm="1">
        <f t="array" ref="P79">IF($O79="","",発電計画!$G$27*_xlfn.IFS($O79&gt;=相対合成効率!$O$14,相対合成効率!$R$14,$O79&gt;=相対合成効率!$O$15,相対合成効率!$R$15,$O79&gt;=相対合成効率!$O$16,相対合成効率!$R$16,TRUE,相対合成効率!$R$17))</f>
        <v/>
      </c>
      <c r="Q79" s="224" t="str">
        <f>IF($O79="","",IF($O79&lt;=発電計画!$G$28,0,9.8*$E79*$L79*$P79))</f>
        <v/>
      </c>
      <c r="R79" s="224" t="str">
        <f t="shared" si="11"/>
        <v/>
      </c>
      <c r="S79" s="207" t="str">
        <f>IF(D79="","",(D79*B79+SUM($D80:D$393))/(D79*365))</f>
        <v/>
      </c>
      <c r="T79" s="208"/>
    </row>
    <row r="80" spans="2:20">
      <c r="B80" s="80">
        <v>52</v>
      </c>
      <c r="C80" s="189" t="str">
        <f>流量データ!$R62</f>
        <v/>
      </c>
      <c r="D80" s="189" t="str">
        <f>IF(AND($C80="",発電計画!$G$33=""),"",MAX(0,$C80-発電計画!$G$33))</f>
        <v/>
      </c>
      <c r="E80" s="189" t="str">
        <f>IF($D80="","",IF(発電計画!$G$19&gt;$D80,$D80,発電計画!$G$19))</f>
        <v/>
      </c>
      <c r="F80" s="27" t="str">
        <f>IF(発電計画!$G$30="","",ROUND((発電計画!$G$30*((E80/発電計画!$G$19)^2)/1000),3))</f>
        <v/>
      </c>
      <c r="G80" s="28">
        <f t="shared" si="12"/>
        <v>0.05</v>
      </c>
      <c r="H80" s="27" t="str">
        <f>IF(発電計画!$G$31="","",ROUND((発電計画!$G$31*((E80/発電計画!$G$19)^2)/200),3))</f>
        <v/>
      </c>
      <c r="I80" s="27" t="str">
        <f>IF(発電計画!$G$32="","",ROUND((発電計画!$G$32*((E80/発電計画!$G$19)^2)/1000),3))</f>
        <v/>
      </c>
      <c r="J80" s="28">
        <f t="shared" si="13"/>
        <v>0.5</v>
      </c>
      <c r="K80" s="27">
        <f t="shared" si="10"/>
        <v>0.55000000000000004</v>
      </c>
      <c r="L80" s="27">
        <f>発電計画!$G$15-$K$29</f>
        <v>-0.55000000000000004</v>
      </c>
      <c r="M80" s="27" t="str">
        <f>IF(発電計画!$G$19="","",9.8*発電計画!$G$19*$L80)</f>
        <v/>
      </c>
      <c r="N80" s="27" t="str">
        <f>IF(発電計画!$G$20="","",9.8*発電計画!$G$20*$L80)</f>
        <v/>
      </c>
      <c r="O80" s="206" t="str">
        <f>IF(AND($E80="",発電計画!$G$19=""),"",$E80/発電計画!$G$19)</f>
        <v/>
      </c>
      <c r="P80" s="331" t="str" cm="1">
        <f t="array" ref="P80">IF($O80="","",発電計画!$G$27*_xlfn.IFS($O80&gt;=相対合成効率!$O$14,相対合成効率!$R$14,$O80&gt;=相対合成効率!$O$15,相対合成効率!$R$15,$O80&gt;=相対合成効率!$O$16,相対合成効率!$R$16,TRUE,相対合成効率!$R$17))</f>
        <v/>
      </c>
      <c r="Q80" s="224" t="str">
        <f>IF($O80="","",IF($O80&lt;=発電計画!$G$28,0,9.8*$E80*$L80*$P80))</f>
        <v/>
      </c>
      <c r="R80" s="224" t="str">
        <f t="shared" si="11"/>
        <v/>
      </c>
      <c r="S80" s="207" t="str">
        <f>IF(D80="","",(D80*B80+SUM($D81:D$393))/(D80*365))</f>
        <v/>
      </c>
      <c r="T80" s="208"/>
    </row>
    <row r="81" spans="2:20">
      <c r="B81" s="80">
        <v>53</v>
      </c>
      <c r="C81" s="189" t="str">
        <f>流量データ!$R63</f>
        <v/>
      </c>
      <c r="D81" s="189" t="str">
        <f>IF(AND($C81="",発電計画!$G$33=""),"",MAX(0,$C81-発電計画!$G$33))</f>
        <v/>
      </c>
      <c r="E81" s="189" t="str">
        <f>IF($D81="","",IF(発電計画!$G$19&gt;$D81,$D81,発電計画!$G$19))</f>
        <v/>
      </c>
      <c r="F81" s="27" t="str">
        <f>IF(発電計画!$G$30="","",ROUND((発電計画!$G$30*((E81/発電計画!$G$19)^2)/1000),3))</f>
        <v/>
      </c>
      <c r="G81" s="28">
        <f t="shared" si="12"/>
        <v>0.05</v>
      </c>
      <c r="H81" s="27" t="str">
        <f>IF(発電計画!$G$31="","",ROUND((発電計画!$G$31*((E81/発電計画!$G$19)^2)/200),3))</f>
        <v/>
      </c>
      <c r="I81" s="27" t="str">
        <f>IF(発電計画!$G$32="","",ROUND((発電計画!$G$32*((E81/発電計画!$G$19)^2)/1000),3))</f>
        <v/>
      </c>
      <c r="J81" s="28">
        <f t="shared" si="13"/>
        <v>0.5</v>
      </c>
      <c r="K81" s="27">
        <f t="shared" si="10"/>
        <v>0.55000000000000004</v>
      </c>
      <c r="L81" s="27">
        <f>発電計画!$G$15-$K$29</f>
        <v>-0.55000000000000004</v>
      </c>
      <c r="M81" s="27" t="str">
        <f>IF(発電計画!$G$19="","",9.8*発電計画!$G$19*$L81)</f>
        <v/>
      </c>
      <c r="N81" s="27" t="str">
        <f>IF(発電計画!$G$20="","",9.8*発電計画!$G$20*$L81)</f>
        <v/>
      </c>
      <c r="O81" s="206" t="str">
        <f>IF(AND($E81="",発電計画!$G$19=""),"",$E81/発電計画!$G$19)</f>
        <v/>
      </c>
      <c r="P81" s="331" t="str" cm="1">
        <f t="array" ref="P81">IF($O81="","",発電計画!$G$27*_xlfn.IFS($O81&gt;=相対合成効率!$O$14,相対合成効率!$R$14,$O81&gt;=相対合成効率!$O$15,相対合成効率!$R$15,$O81&gt;=相対合成効率!$O$16,相対合成効率!$R$16,TRUE,相対合成効率!$R$17))</f>
        <v/>
      </c>
      <c r="Q81" s="224" t="str">
        <f>IF($O81="","",IF($O81&lt;=発電計画!$G$28,0,9.8*$E81*$L81*$P81))</f>
        <v/>
      </c>
      <c r="R81" s="224" t="str">
        <f t="shared" si="11"/>
        <v/>
      </c>
      <c r="S81" s="207" t="str">
        <f>IF(D81="","",(D81*B81+SUM($D82:D$393))/(D81*365))</f>
        <v/>
      </c>
      <c r="T81" s="208"/>
    </row>
    <row r="82" spans="2:20">
      <c r="B82" s="80">
        <v>54</v>
      </c>
      <c r="C82" s="189" t="str">
        <f>流量データ!$R64</f>
        <v/>
      </c>
      <c r="D82" s="189" t="str">
        <f>IF(AND($C82="",発電計画!$G$33=""),"",MAX(0,$C82-発電計画!$G$33))</f>
        <v/>
      </c>
      <c r="E82" s="189" t="str">
        <f>IF($D82="","",IF(発電計画!$G$19&gt;$D82,$D82,発電計画!$G$19))</f>
        <v/>
      </c>
      <c r="F82" s="27" t="str">
        <f>IF(発電計画!$G$30="","",ROUND((発電計画!$G$30*((E82/発電計画!$G$19)^2)/1000),3))</f>
        <v/>
      </c>
      <c r="G82" s="28">
        <f t="shared" si="12"/>
        <v>0.05</v>
      </c>
      <c r="H82" s="27" t="str">
        <f>IF(発電計画!$G$31="","",ROUND((発電計画!$G$31*((E82/発電計画!$G$19)^2)/200),3))</f>
        <v/>
      </c>
      <c r="I82" s="27" t="str">
        <f>IF(発電計画!$G$32="","",ROUND((発電計画!$G$32*((E82/発電計画!$G$19)^2)/1000),3))</f>
        <v/>
      </c>
      <c r="J82" s="28">
        <f t="shared" si="13"/>
        <v>0.5</v>
      </c>
      <c r="K82" s="27">
        <f t="shared" si="10"/>
        <v>0.55000000000000004</v>
      </c>
      <c r="L82" s="27">
        <f>発電計画!$G$15-$K$29</f>
        <v>-0.55000000000000004</v>
      </c>
      <c r="M82" s="27" t="str">
        <f>IF(発電計画!$G$19="","",9.8*発電計画!$G$19*$L82)</f>
        <v/>
      </c>
      <c r="N82" s="27" t="str">
        <f>IF(発電計画!$G$20="","",9.8*発電計画!$G$20*$L82)</f>
        <v/>
      </c>
      <c r="O82" s="206" t="str">
        <f>IF(AND($E82="",発電計画!$G$19=""),"",$E82/発電計画!$G$19)</f>
        <v/>
      </c>
      <c r="P82" s="331" t="str" cm="1">
        <f t="array" ref="P82">IF($O82="","",発電計画!$G$27*_xlfn.IFS($O82&gt;=相対合成効率!$O$14,相対合成効率!$R$14,$O82&gt;=相対合成効率!$O$15,相対合成効率!$R$15,$O82&gt;=相対合成効率!$O$16,相対合成効率!$R$16,TRUE,相対合成効率!$R$17))</f>
        <v/>
      </c>
      <c r="Q82" s="224" t="str">
        <f>IF($O82="","",IF($O82&lt;=発電計画!$G$28,0,9.8*$E82*$L82*$P82))</f>
        <v/>
      </c>
      <c r="R82" s="224" t="str">
        <f t="shared" si="11"/>
        <v/>
      </c>
      <c r="S82" s="207" t="str">
        <f>IF(D82="","",(D82*B82+SUM($D83:D$393))/(D82*365))</f>
        <v/>
      </c>
      <c r="T82" s="208"/>
    </row>
    <row r="83" spans="2:20">
      <c r="B83" s="80">
        <v>55</v>
      </c>
      <c r="C83" s="189" t="str">
        <f>流量データ!$R65</f>
        <v/>
      </c>
      <c r="D83" s="189" t="str">
        <f>IF(AND($C83="",発電計画!$G$33=""),"",MAX(0,$C83-発電計画!$G$33))</f>
        <v/>
      </c>
      <c r="E83" s="189" t="str">
        <f>IF($D83="","",IF(発電計画!$G$19&gt;$D83,$D83,発電計画!$G$19))</f>
        <v/>
      </c>
      <c r="F83" s="27" t="str">
        <f>IF(発電計画!$G$30="","",ROUND((発電計画!$G$30*((E83/発電計画!$G$19)^2)/1000),3))</f>
        <v/>
      </c>
      <c r="G83" s="28">
        <f t="shared" si="12"/>
        <v>0.05</v>
      </c>
      <c r="H83" s="27" t="str">
        <f>IF(発電計画!$G$31="","",ROUND((発電計画!$G$31*((E83/発電計画!$G$19)^2)/200),3))</f>
        <v/>
      </c>
      <c r="I83" s="27" t="str">
        <f>IF(発電計画!$G$32="","",ROUND((発電計画!$G$32*((E83/発電計画!$G$19)^2)/1000),3))</f>
        <v/>
      </c>
      <c r="J83" s="28">
        <f t="shared" si="13"/>
        <v>0.5</v>
      </c>
      <c r="K83" s="27">
        <f t="shared" si="10"/>
        <v>0.55000000000000004</v>
      </c>
      <c r="L83" s="27">
        <f>発電計画!$G$15-$K$29</f>
        <v>-0.55000000000000004</v>
      </c>
      <c r="M83" s="27" t="str">
        <f>IF(発電計画!$G$19="","",9.8*発電計画!$G$19*$L83)</f>
        <v/>
      </c>
      <c r="N83" s="27" t="str">
        <f>IF(発電計画!$G$20="","",9.8*発電計画!$G$20*$L83)</f>
        <v/>
      </c>
      <c r="O83" s="206" t="str">
        <f>IF(AND($E83="",発電計画!$G$19=""),"",$E83/発電計画!$G$19)</f>
        <v/>
      </c>
      <c r="P83" s="331" t="str" cm="1">
        <f t="array" ref="P83">IF($O83="","",発電計画!$G$27*_xlfn.IFS($O83&gt;=相対合成効率!$O$14,相対合成効率!$R$14,$O83&gt;=相対合成効率!$O$15,相対合成効率!$R$15,$O83&gt;=相対合成効率!$O$16,相対合成効率!$R$16,TRUE,相対合成効率!$R$17))</f>
        <v/>
      </c>
      <c r="Q83" s="224" t="str">
        <f>IF($O83="","",IF($O83&lt;=発電計画!$G$28,0,9.8*$E83*$L83*$P83))</f>
        <v/>
      </c>
      <c r="R83" s="224" t="str">
        <f t="shared" si="11"/>
        <v/>
      </c>
      <c r="S83" s="207" t="str">
        <f>IF(D83="","",(D83*B83+SUM($D84:D$393))/(D83*365))</f>
        <v/>
      </c>
      <c r="T83" s="208"/>
    </row>
    <row r="84" spans="2:20">
      <c r="B84" s="80">
        <v>56</v>
      </c>
      <c r="C84" s="189" t="str">
        <f>流量データ!$R66</f>
        <v/>
      </c>
      <c r="D84" s="189" t="str">
        <f>IF(AND($C84="",発電計画!$G$33=""),"",MAX(0,$C84-発電計画!$G$33))</f>
        <v/>
      </c>
      <c r="E84" s="189" t="str">
        <f>IF($D84="","",IF(発電計画!$G$19&gt;$D84,$D84,発電計画!$G$19))</f>
        <v/>
      </c>
      <c r="F84" s="27" t="str">
        <f>IF(発電計画!$G$30="","",ROUND((発電計画!$G$30*((E84/発電計画!$G$19)^2)/1000),3))</f>
        <v/>
      </c>
      <c r="G84" s="28">
        <f t="shared" si="12"/>
        <v>0.05</v>
      </c>
      <c r="H84" s="27" t="str">
        <f>IF(発電計画!$G$31="","",ROUND((発電計画!$G$31*((E84/発電計画!$G$19)^2)/200),3))</f>
        <v/>
      </c>
      <c r="I84" s="27" t="str">
        <f>IF(発電計画!$G$32="","",ROUND((発電計画!$G$32*((E84/発電計画!$G$19)^2)/1000),3))</f>
        <v/>
      </c>
      <c r="J84" s="28">
        <f t="shared" si="13"/>
        <v>0.5</v>
      </c>
      <c r="K84" s="27">
        <f t="shared" si="10"/>
        <v>0.55000000000000004</v>
      </c>
      <c r="L84" s="27">
        <f>発電計画!$G$15-$K$29</f>
        <v>-0.55000000000000004</v>
      </c>
      <c r="M84" s="27" t="str">
        <f>IF(発電計画!$G$19="","",9.8*発電計画!$G$19*$L84)</f>
        <v/>
      </c>
      <c r="N84" s="27" t="str">
        <f>IF(発電計画!$G$20="","",9.8*発電計画!$G$20*$L84)</f>
        <v/>
      </c>
      <c r="O84" s="206" t="str">
        <f>IF(AND($E84="",発電計画!$G$19=""),"",$E84/発電計画!$G$19)</f>
        <v/>
      </c>
      <c r="P84" s="331" t="str" cm="1">
        <f t="array" ref="P84">IF($O84="","",発電計画!$G$27*_xlfn.IFS($O84&gt;=相対合成効率!$O$14,相対合成効率!$R$14,$O84&gt;=相対合成効率!$O$15,相対合成効率!$R$15,$O84&gt;=相対合成効率!$O$16,相対合成効率!$R$16,TRUE,相対合成効率!$R$17))</f>
        <v/>
      </c>
      <c r="Q84" s="224" t="str">
        <f>IF($O84="","",IF($O84&lt;=発電計画!$G$28,0,9.8*$E84*$L84*$P84))</f>
        <v/>
      </c>
      <c r="R84" s="224" t="str">
        <f t="shared" si="11"/>
        <v/>
      </c>
      <c r="S84" s="207" t="str">
        <f>IF(D84="","",(D84*B84+SUM($D85:D$393))/(D84*365))</f>
        <v/>
      </c>
      <c r="T84" s="208"/>
    </row>
    <row r="85" spans="2:20">
      <c r="B85" s="80">
        <v>57</v>
      </c>
      <c r="C85" s="189" t="str">
        <f>流量データ!$R67</f>
        <v/>
      </c>
      <c r="D85" s="189" t="str">
        <f>IF(AND($C85="",発電計画!$G$33=""),"",MAX(0,$C85-発電計画!$G$33))</f>
        <v/>
      </c>
      <c r="E85" s="189" t="str">
        <f>IF($D85="","",IF(発電計画!$G$19&gt;$D85,$D85,発電計画!$G$19))</f>
        <v/>
      </c>
      <c r="F85" s="27" t="str">
        <f>IF(発電計画!$G$30="","",ROUND((発電計画!$G$30*((E85/発電計画!$G$19)^2)/1000),3))</f>
        <v/>
      </c>
      <c r="G85" s="28">
        <f t="shared" si="12"/>
        <v>0.05</v>
      </c>
      <c r="H85" s="27" t="str">
        <f>IF(発電計画!$G$31="","",ROUND((発電計画!$G$31*((E85/発電計画!$G$19)^2)/200),3))</f>
        <v/>
      </c>
      <c r="I85" s="27" t="str">
        <f>IF(発電計画!$G$32="","",ROUND((発電計画!$G$32*((E85/発電計画!$G$19)^2)/1000),3))</f>
        <v/>
      </c>
      <c r="J85" s="28">
        <f t="shared" si="13"/>
        <v>0.5</v>
      </c>
      <c r="K85" s="27">
        <f t="shared" si="10"/>
        <v>0.55000000000000004</v>
      </c>
      <c r="L85" s="27">
        <f>発電計画!$G$15-$K$29</f>
        <v>-0.55000000000000004</v>
      </c>
      <c r="M85" s="27" t="str">
        <f>IF(発電計画!$G$19="","",9.8*発電計画!$G$19*$L85)</f>
        <v/>
      </c>
      <c r="N85" s="27" t="str">
        <f>IF(発電計画!$G$20="","",9.8*発電計画!$G$20*$L85)</f>
        <v/>
      </c>
      <c r="O85" s="206" t="str">
        <f>IF(AND($E85="",発電計画!$G$19=""),"",$E85/発電計画!$G$19)</f>
        <v/>
      </c>
      <c r="P85" s="331" t="str" cm="1">
        <f t="array" ref="P85">IF($O85="","",発電計画!$G$27*_xlfn.IFS($O85&gt;=相対合成効率!$O$14,相対合成効率!$R$14,$O85&gt;=相対合成効率!$O$15,相対合成効率!$R$15,$O85&gt;=相対合成効率!$O$16,相対合成効率!$R$16,TRUE,相対合成効率!$R$17))</f>
        <v/>
      </c>
      <c r="Q85" s="224" t="str">
        <f>IF($O85="","",IF($O85&lt;=発電計画!$G$28,0,9.8*$E85*$L85*$P85))</f>
        <v/>
      </c>
      <c r="R85" s="224" t="str">
        <f t="shared" si="11"/>
        <v/>
      </c>
      <c r="S85" s="207" t="str">
        <f>IF(D85="","",(D85*B85+SUM($D86:D$393))/(D85*365))</f>
        <v/>
      </c>
      <c r="T85" s="208"/>
    </row>
    <row r="86" spans="2:20">
      <c r="B86" s="80">
        <v>58</v>
      </c>
      <c r="C86" s="189" t="str">
        <f>流量データ!$R68</f>
        <v/>
      </c>
      <c r="D86" s="189" t="str">
        <f>IF(AND($C86="",発電計画!$G$33=""),"",MAX(0,$C86-発電計画!$G$33))</f>
        <v/>
      </c>
      <c r="E86" s="189" t="str">
        <f>IF($D86="","",IF(発電計画!$G$19&gt;$D86,$D86,発電計画!$G$19))</f>
        <v/>
      </c>
      <c r="F86" s="27" t="str">
        <f>IF(発電計画!$G$30="","",ROUND((発電計画!$G$30*((E86/発電計画!$G$19)^2)/1000),3))</f>
        <v/>
      </c>
      <c r="G86" s="28">
        <f t="shared" si="12"/>
        <v>0.05</v>
      </c>
      <c r="H86" s="27" t="str">
        <f>IF(発電計画!$G$31="","",ROUND((発電計画!$G$31*((E86/発電計画!$G$19)^2)/200),3))</f>
        <v/>
      </c>
      <c r="I86" s="27" t="str">
        <f>IF(発電計画!$G$32="","",ROUND((発電計画!$G$32*((E86/発電計画!$G$19)^2)/1000),3))</f>
        <v/>
      </c>
      <c r="J86" s="28">
        <f t="shared" si="13"/>
        <v>0.5</v>
      </c>
      <c r="K86" s="27">
        <f t="shared" si="10"/>
        <v>0.55000000000000004</v>
      </c>
      <c r="L86" s="27">
        <f>発電計画!$G$15-$K$29</f>
        <v>-0.55000000000000004</v>
      </c>
      <c r="M86" s="27" t="str">
        <f>IF(発電計画!$G$19="","",9.8*発電計画!$G$19*$L86)</f>
        <v/>
      </c>
      <c r="N86" s="27" t="str">
        <f>IF(発電計画!$G$20="","",9.8*発電計画!$G$20*$L86)</f>
        <v/>
      </c>
      <c r="O86" s="206" t="str">
        <f>IF(AND($E86="",発電計画!$G$19=""),"",$E86/発電計画!$G$19)</f>
        <v/>
      </c>
      <c r="P86" s="331" t="str" cm="1">
        <f t="array" ref="P86">IF($O86="","",発電計画!$G$27*_xlfn.IFS($O86&gt;=相対合成効率!$O$14,相対合成効率!$R$14,$O86&gt;=相対合成効率!$O$15,相対合成効率!$R$15,$O86&gt;=相対合成効率!$O$16,相対合成効率!$R$16,TRUE,相対合成効率!$R$17))</f>
        <v/>
      </c>
      <c r="Q86" s="224" t="str">
        <f>IF($O86="","",IF($O86&lt;=発電計画!$G$28,0,9.8*$E86*$L86*$P86))</f>
        <v/>
      </c>
      <c r="R86" s="224" t="str">
        <f t="shared" si="11"/>
        <v/>
      </c>
      <c r="S86" s="207" t="str">
        <f>IF(D86="","",(D86*B86+SUM($D87:D$393))/(D86*365))</f>
        <v/>
      </c>
      <c r="T86" s="208"/>
    </row>
    <row r="87" spans="2:20">
      <c r="B87" s="80">
        <v>59</v>
      </c>
      <c r="C87" s="189" t="str">
        <f>流量データ!$R69</f>
        <v/>
      </c>
      <c r="D87" s="189" t="str">
        <f>IF(AND($C87="",発電計画!$G$33=""),"",MAX(0,$C87-発電計画!$G$33))</f>
        <v/>
      </c>
      <c r="E87" s="189" t="str">
        <f>IF($D87="","",IF(発電計画!$G$19&gt;$D87,$D87,発電計画!$G$19))</f>
        <v/>
      </c>
      <c r="F87" s="27" t="str">
        <f>IF(発電計画!$G$30="","",ROUND((発電計画!$G$30*((E87/発電計画!$G$19)^2)/1000),3))</f>
        <v/>
      </c>
      <c r="G87" s="28">
        <f t="shared" si="12"/>
        <v>0.05</v>
      </c>
      <c r="H87" s="27" t="str">
        <f>IF(発電計画!$G$31="","",ROUND((発電計画!$G$31*((E87/発電計画!$G$19)^2)/200),3))</f>
        <v/>
      </c>
      <c r="I87" s="27" t="str">
        <f>IF(発電計画!$G$32="","",ROUND((発電計画!$G$32*((E87/発電計画!$G$19)^2)/1000),3))</f>
        <v/>
      </c>
      <c r="J87" s="28">
        <f t="shared" si="13"/>
        <v>0.5</v>
      </c>
      <c r="K87" s="27">
        <f t="shared" si="10"/>
        <v>0.55000000000000004</v>
      </c>
      <c r="L87" s="27">
        <f>発電計画!$G$15-$K$29</f>
        <v>-0.55000000000000004</v>
      </c>
      <c r="M87" s="27" t="str">
        <f>IF(発電計画!$G$19="","",9.8*発電計画!$G$19*$L87)</f>
        <v/>
      </c>
      <c r="N87" s="27" t="str">
        <f>IF(発電計画!$G$20="","",9.8*発電計画!$G$20*$L87)</f>
        <v/>
      </c>
      <c r="O87" s="206" t="str">
        <f>IF(AND($E87="",発電計画!$G$19=""),"",$E87/発電計画!$G$19)</f>
        <v/>
      </c>
      <c r="P87" s="331" t="str" cm="1">
        <f t="array" ref="P87">IF($O87="","",発電計画!$G$27*_xlfn.IFS($O87&gt;=相対合成効率!$O$14,相対合成効率!$R$14,$O87&gt;=相対合成効率!$O$15,相対合成効率!$R$15,$O87&gt;=相対合成効率!$O$16,相対合成効率!$R$16,TRUE,相対合成効率!$R$17))</f>
        <v/>
      </c>
      <c r="Q87" s="224" t="str">
        <f>IF($O87="","",IF($O87&lt;=発電計画!$G$28,0,9.8*$E87*$L87*$P87))</f>
        <v/>
      </c>
      <c r="R87" s="224" t="str">
        <f t="shared" si="11"/>
        <v/>
      </c>
      <c r="S87" s="207" t="str">
        <f>IF(D87="","",(D87*B87+SUM($D88:D$393))/(D87*365))</f>
        <v/>
      </c>
      <c r="T87" s="208"/>
    </row>
    <row r="88" spans="2:20">
      <c r="B88" s="80">
        <v>60</v>
      </c>
      <c r="C88" s="189" t="str">
        <f>流量データ!$R70</f>
        <v/>
      </c>
      <c r="D88" s="189" t="str">
        <f>IF(AND($C88="",発電計画!$G$33=""),"",MAX(0,$C88-発電計画!$G$33))</f>
        <v/>
      </c>
      <c r="E88" s="189" t="str">
        <f>IF($D88="","",IF(発電計画!$G$19&gt;$D88,$D88,発電計画!$G$19))</f>
        <v/>
      </c>
      <c r="F88" s="27" t="str">
        <f>IF(発電計画!$G$30="","",ROUND((発電計画!$G$30*((E88/発電計画!$G$19)^2)/1000),3))</f>
        <v/>
      </c>
      <c r="G88" s="28">
        <f t="shared" si="12"/>
        <v>0.05</v>
      </c>
      <c r="H88" s="27" t="str">
        <f>IF(発電計画!$G$31="","",ROUND((発電計画!$G$31*((E88/発電計画!$G$19)^2)/200),3))</f>
        <v/>
      </c>
      <c r="I88" s="27" t="str">
        <f>IF(発電計画!$G$32="","",ROUND((発電計画!$G$32*((E88/発電計画!$G$19)^2)/1000),3))</f>
        <v/>
      </c>
      <c r="J88" s="28">
        <f t="shared" si="13"/>
        <v>0.5</v>
      </c>
      <c r="K88" s="27">
        <f t="shared" si="10"/>
        <v>0.55000000000000004</v>
      </c>
      <c r="L88" s="27">
        <f>発電計画!$G$15-$K$29</f>
        <v>-0.55000000000000004</v>
      </c>
      <c r="M88" s="27" t="str">
        <f>IF(発電計画!$G$19="","",9.8*発電計画!$G$19*$L88)</f>
        <v/>
      </c>
      <c r="N88" s="27" t="str">
        <f>IF(発電計画!$G$20="","",9.8*発電計画!$G$20*$L88)</f>
        <v/>
      </c>
      <c r="O88" s="206" t="str">
        <f>IF(AND($E88="",発電計画!$G$19=""),"",$E88/発電計画!$G$19)</f>
        <v/>
      </c>
      <c r="P88" s="331" t="str" cm="1">
        <f t="array" ref="P88">IF($O88="","",発電計画!$G$27*_xlfn.IFS($O88&gt;=相対合成効率!$O$14,相対合成効率!$R$14,$O88&gt;=相対合成効率!$O$15,相対合成効率!$R$15,$O88&gt;=相対合成効率!$O$16,相対合成効率!$R$16,TRUE,相対合成効率!$R$17))</f>
        <v/>
      </c>
      <c r="Q88" s="224" t="str">
        <f>IF($O88="","",IF($O88&lt;=発電計画!$G$28,0,9.8*$E88*$L88*$P88))</f>
        <v/>
      </c>
      <c r="R88" s="224" t="str">
        <f t="shared" si="11"/>
        <v/>
      </c>
      <c r="S88" s="207" t="str">
        <f>IF(D88="","",(D88*B88+SUM($D89:D$393))/(D88*365))</f>
        <v/>
      </c>
      <c r="T88" s="208"/>
    </row>
    <row r="89" spans="2:20">
      <c r="B89" s="80">
        <v>61</v>
      </c>
      <c r="C89" s="189" t="str">
        <f>流量データ!$R71</f>
        <v/>
      </c>
      <c r="D89" s="189" t="str">
        <f>IF(AND($C89="",発電計画!$G$33=""),"",MAX(0,$C89-発電計画!$G$33))</f>
        <v/>
      </c>
      <c r="E89" s="189" t="str">
        <f>IF($D89="","",IF(発電計画!$G$19&gt;$D89,$D89,発電計画!$G$19))</f>
        <v/>
      </c>
      <c r="F89" s="27" t="str">
        <f>IF(発電計画!$G$30="","",ROUND((発電計画!$G$30*((E89/発電計画!$G$19)^2)/1000),3))</f>
        <v/>
      </c>
      <c r="G89" s="28">
        <f t="shared" si="12"/>
        <v>0.05</v>
      </c>
      <c r="H89" s="27" t="str">
        <f>IF(発電計画!$G$31="","",ROUND((発電計画!$G$31*((E89/発電計画!$G$19)^2)/200),3))</f>
        <v/>
      </c>
      <c r="I89" s="27" t="str">
        <f>IF(発電計画!$G$32="","",ROUND((発電計画!$G$32*((E89/発電計画!$G$19)^2)/1000),3))</f>
        <v/>
      </c>
      <c r="J89" s="28">
        <f t="shared" si="13"/>
        <v>0.5</v>
      </c>
      <c r="K89" s="27">
        <f t="shared" si="10"/>
        <v>0.55000000000000004</v>
      </c>
      <c r="L89" s="27">
        <f>発電計画!$G$15-$K$29</f>
        <v>-0.55000000000000004</v>
      </c>
      <c r="M89" s="27" t="str">
        <f>IF(発電計画!$G$19="","",9.8*発電計画!$G$19*$L89)</f>
        <v/>
      </c>
      <c r="N89" s="27" t="str">
        <f>IF(発電計画!$G$20="","",9.8*発電計画!$G$20*$L89)</f>
        <v/>
      </c>
      <c r="O89" s="206" t="str">
        <f>IF(AND($E89="",発電計画!$G$19=""),"",$E89/発電計画!$G$19)</f>
        <v/>
      </c>
      <c r="P89" s="331" t="str" cm="1">
        <f t="array" ref="P89">IF($O89="","",発電計画!$G$27*_xlfn.IFS($O89&gt;=相対合成効率!$O$14,相対合成効率!$R$14,$O89&gt;=相対合成効率!$O$15,相対合成効率!$R$15,$O89&gt;=相対合成効率!$O$16,相対合成効率!$R$16,TRUE,相対合成効率!$R$17))</f>
        <v/>
      </c>
      <c r="Q89" s="224" t="str">
        <f>IF($O89="","",IF($O89&lt;=発電計画!$G$28,0,9.8*$E89*$L89*$P89))</f>
        <v/>
      </c>
      <c r="R89" s="224" t="str">
        <f t="shared" si="11"/>
        <v/>
      </c>
      <c r="S89" s="207" t="str">
        <f>IF(D89="","",(D89*B89+SUM($D90:D$393))/(D89*365))</f>
        <v/>
      </c>
      <c r="T89" s="208"/>
    </row>
    <row r="90" spans="2:20">
      <c r="B90" s="80">
        <v>62</v>
      </c>
      <c r="C90" s="189" t="str">
        <f>流量データ!$R72</f>
        <v/>
      </c>
      <c r="D90" s="189" t="str">
        <f>IF(AND($C90="",発電計画!$G$33=""),"",MAX(0,$C90-発電計画!$G$33))</f>
        <v/>
      </c>
      <c r="E90" s="189" t="str">
        <f>IF($D90="","",IF(発電計画!$G$19&gt;$D90,$D90,発電計画!$G$19))</f>
        <v/>
      </c>
      <c r="F90" s="27" t="str">
        <f>IF(発電計画!$G$30="","",ROUND((発電計画!$G$30*((E90/発電計画!$G$19)^2)/1000),3))</f>
        <v/>
      </c>
      <c r="G90" s="28">
        <f t="shared" si="12"/>
        <v>0.05</v>
      </c>
      <c r="H90" s="27" t="str">
        <f>IF(発電計画!$G$31="","",ROUND((発電計画!$G$31*((E90/発電計画!$G$19)^2)/200),3))</f>
        <v/>
      </c>
      <c r="I90" s="27" t="str">
        <f>IF(発電計画!$G$32="","",ROUND((発電計画!$G$32*((E90/発電計画!$G$19)^2)/1000),3))</f>
        <v/>
      </c>
      <c r="J90" s="28">
        <f t="shared" si="13"/>
        <v>0.5</v>
      </c>
      <c r="K90" s="27">
        <f t="shared" si="10"/>
        <v>0.55000000000000004</v>
      </c>
      <c r="L90" s="27">
        <f>発電計画!$G$15-$K$29</f>
        <v>-0.55000000000000004</v>
      </c>
      <c r="M90" s="27" t="str">
        <f>IF(発電計画!$G$19="","",9.8*発電計画!$G$19*$L90)</f>
        <v/>
      </c>
      <c r="N90" s="27" t="str">
        <f>IF(発電計画!$G$20="","",9.8*発電計画!$G$20*$L90)</f>
        <v/>
      </c>
      <c r="O90" s="206" t="str">
        <f>IF(AND($E90="",発電計画!$G$19=""),"",$E90/発電計画!$G$19)</f>
        <v/>
      </c>
      <c r="P90" s="331" t="str" cm="1">
        <f t="array" ref="P90">IF($O90="","",発電計画!$G$27*_xlfn.IFS($O90&gt;=相対合成効率!$O$14,相対合成効率!$R$14,$O90&gt;=相対合成効率!$O$15,相対合成効率!$R$15,$O90&gt;=相対合成効率!$O$16,相対合成効率!$R$16,TRUE,相対合成効率!$R$17))</f>
        <v/>
      </c>
      <c r="Q90" s="224" t="str">
        <f>IF($O90="","",IF($O90&lt;=発電計画!$G$28,0,9.8*$E90*$L90*$P90))</f>
        <v/>
      </c>
      <c r="R90" s="224" t="str">
        <f t="shared" si="11"/>
        <v/>
      </c>
      <c r="S90" s="207" t="str">
        <f>IF(D90="","",(D90*B90+SUM($D91:D$393))/(D90*365))</f>
        <v/>
      </c>
      <c r="T90" s="208"/>
    </row>
    <row r="91" spans="2:20">
      <c r="B91" s="80">
        <v>63</v>
      </c>
      <c r="C91" s="189" t="str">
        <f>流量データ!$R73</f>
        <v/>
      </c>
      <c r="D91" s="189" t="str">
        <f>IF(AND($C91="",発電計画!$G$33=""),"",MAX(0,$C91-発電計画!$G$33))</f>
        <v/>
      </c>
      <c r="E91" s="189" t="str">
        <f>IF($D91="","",IF(発電計画!$G$19&gt;$D91,$D91,発電計画!$G$19))</f>
        <v/>
      </c>
      <c r="F91" s="27" t="str">
        <f>IF(発電計画!$G$30="","",ROUND((発電計画!$G$30*((E91/発電計画!$G$19)^2)/1000),3))</f>
        <v/>
      </c>
      <c r="G91" s="28">
        <f t="shared" si="12"/>
        <v>0.05</v>
      </c>
      <c r="H91" s="27" t="str">
        <f>IF(発電計画!$G$31="","",ROUND((発電計画!$G$31*((E91/発電計画!$G$19)^2)/200),3))</f>
        <v/>
      </c>
      <c r="I91" s="27" t="str">
        <f>IF(発電計画!$G$32="","",ROUND((発電計画!$G$32*((E91/発電計画!$G$19)^2)/1000),3))</f>
        <v/>
      </c>
      <c r="J91" s="28">
        <f t="shared" si="13"/>
        <v>0.5</v>
      </c>
      <c r="K91" s="27">
        <f t="shared" si="10"/>
        <v>0.55000000000000004</v>
      </c>
      <c r="L91" s="27">
        <f>発電計画!$G$15-$K$29</f>
        <v>-0.55000000000000004</v>
      </c>
      <c r="M91" s="27" t="str">
        <f>IF(発電計画!$G$19="","",9.8*発電計画!$G$19*$L91)</f>
        <v/>
      </c>
      <c r="N91" s="27" t="str">
        <f>IF(発電計画!$G$20="","",9.8*発電計画!$G$20*$L91)</f>
        <v/>
      </c>
      <c r="O91" s="206" t="str">
        <f>IF(AND($E91="",発電計画!$G$19=""),"",$E91/発電計画!$G$19)</f>
        <v/>
      </c>
      <c r="P91" s="331" t="str" cm="1">
        <f t="array" ref="P91">IF($O91="","",発電計画!$G$27*_xlfn.IFS($O91&gt;=相対合成効率!$O$14,相対合成効率!$R$14,$O91&gt;=相対合成効率!$O$15,相対合成効率!$R$15,$O91&gt;=相対合成効率!$O$16,相対合成効率!$R$16,TRUE,相対合成効率!$R$17))</f>
        <v/>
      </c>
      <c r="Q91" s="224" t="str">
        <f>IF($O91="","",IF($O91&lt;=発電計画!$G$28,0,9.8*$E91*$L91*$P91))</f>
        <v/>
      </c>
      <c r="R91" s="224" t="str">
        <f t="shared" si="11"/>
        <v/>
      </c>
      <c r="S91" s="207" t="str">
        <f>IF(D91="","",(D91*B91+SUM($D92:D$393))/(D91*365))</f>
        <v/>
      </c>
      <c r="T91" s="208"/>
    </row>
    <row r="92" spans="2:20">
      <c r="B92" s="80">
        <v>64</v>
      </c>
      <c r="C92" s="189" t="str">
        <f>流量データ!$R74</f>
        <v/>
      </c>
      <c r="D92" s="189" t="str">
        <f>IF(AND($C92="",発電計画!$G$33=""),"",MAX(0,$C92-発電計画!$G$33))</f>
        <v/>
      </c>
      <c r="E92" s="189" t="str">
        <f>IF($D92="","",IF(発電計画!$G$19&gt;$D92,$D92,発電計画!$G$19))</f>
        <v/>
      </c>
      <c r="F92" s="27" t="str">
        <f>IF(発電計画!$G$30="","",ROUND((発電計画!$G$30*((E92/発電計画!$G$19)^2)/1000),3))</f>
        <v/>
      </c>
      <c r="G92" s="28">
        <f t="shared" si="12"/>
        <v>0.05</v>
      </c>
      <c r="H92" s="27" t="str">
        <f>IF(発電計画!$G$31="","",ROUND((発電計画!$G$31*((E92/発電計画!$G$19)^2)/200),3))</f>
        <v/>
      </c>
      <c r="I92" s="27" t="str">
        <f>IF(発電計画!$G$32="","",ROUND((発電計画!$G$32*((E92/発電計画!$G$19)^2)/1000),3))</f>
        <v/>
      </c>
      <c r="J92" s="28">
        <f t="shared" si="13"/>
        <v>0.5</v>
      </c>
      <c r="K92" s="27">
        <f t="shared" si="10"/>
        <v>0.55000000000000004</v>
      </c>
      <c r="L92" s="27">
        <f>発電計画!$G$15-$K$29</f>
        <v>-0.55000000000000004</v>
      </c>
      <c r="M92" s="27" t="str">
        <f>IF(発電計画!$G$19="","",9.8*発電計画!$G$19*$L92)</f>
        <v/>
      </c>
      <c r="N92" s="27" t="str">
        <f>IF(発電計画!$G$20="","",9.8*発電計画!$G$20*$L92)</f>
        <v/>
      </c>
      <c r="O92" s="206" t="str">
        <f>IF(AND($E92="",発電計画!$G$19=""),"",$E92/発電計画!$G$19)</f>
        <v/>
      </c>
      <c r="P92" s="331" t="str" cm="1">
        <f t="array" ref="P92">IF($O92="","",発電計画!$G$27*_xlfn.IFS($O92&gt;=相対合成効率!$O$14,相対合成効率!$R$14,$O92&gt;=相対合成効率!$O$15,相対合成効率!$R$15,$O92&gt;=相対合成効率!$O$16,相対合成効率!$R$16,TRUE,相対合成効率!$R$17))</f>
        <v/>
      </c>
      <c r="Q92" s="224" t="str">
        <f>IF($O92="","",IF($O92&lt;=発電計画!$G$28,0,9.8*$E92*$L92*$P92))</f>
        <v/>
      </c>
      <c r="R92" s="224" t="str">
        <f t="shared" si="11"/>
        <v/>
      </c>
      <c r="S92" s="207" t="str">
        <f>IF(D92="","",(D92*B92+SUM($D93:D$393))/(D92*365))</f>
        <v/>
      </c>
      <c r="T92" s="208"/>
    </row>
    <row r="93" spans="2:20">
      <c r="B93" s="80">
        <v>65</v>
      </c>
      <c r="C93" s="189" t="str">
        <f>流量データ!$R75</f>
        <v/>
      </c>
      <c r="D93" s="189" t="str">
        <f>IF(AND($C93="",発電計画!$G$33=""),"",MAX(0,$C93-発電計画!$G$33))</f>
        <v/>
      </c>
      <c r="E93" s="189" t="str">
        <f>IF($D93="","",IF(発電計画!$G$19&gt;$D93,$D93,発電計画!$G$19))</f>
        <v/>
      </c>
      <c r="F93" s="27" t="str">
        <f>IF(発電計画!$G$30="","",ROUND((発電計画!$G$30*((E93/発電計画!$G$19)^2)/1000),3))</f>
        <v/>
      </c>
      <c r="G93" s="28">
        <f t="shared" si="12"/>
        <v>0.05</v>
      </c>
      <c r="H93" s="27" t="str">
        <f>IF(発電計画!$G$31="","",ROUND((発電計画!$G$31*((E93/発電計画!$G$19)^2)/200),3))</f>
        <v/>
      </c>
      <c r="I93" s="27" t="str">
        <f>IF(発電計画!$G$32="","",ROUND((発電計画!$G$32*((E93/発電計画!$G$19)^2)/1000),3))</f>
        <v/>
      </c>
      <c r="J93" s="28">
        <f t="shared" si="13"/>
        <v>0.5</v>
      </c>
      <c r="K93" s="27">
        <f t="shared" ref="K93:K156" si="14">SUM($F93:$J93)</f>
        <v>0.55000000000000004</v>
      </c>
      <c r="L93" s="27">
        <f>発電計画!$G$15-$K$29</f>
        <v>-0.55000000000000004</v>
      </c>
      <c r="M93" s="27" t="str">
        <f>IF(発電計画!$G$19="","",9.8*発電計画!$G$19*$L93)</f>
        <v/>
      </c>
      <c r="N93" s="27" t="str">
        <f>IF(発電計画!$G$20="","",9.8*発電計画!$G$20*$L93)</f>
        <v/>
      </c>
      <c r="O93" s="206" t="str">
        <f>IF(AND($E93="",発電計画!$G$19=""),"",$E93/発電計画!$G$19)</f>
        <v/>
      </c>
      <c r="P93" s="331" t="str" cm="1">
        <f t="array" ref="P93">IF($O93="","",発電計画!$G$27*_xlfn.IFS($O93&gt;=相対合成効率!$O$14,相対合成効率!$R$14,$O93&gt;=相対合成効率!$O$15,相対合成効率!$R$15,$O93&gt;=相対合成効率!$O$16,相対合成効率!$R$16,TRUE,相対合成効率!$R$17))</f>
        <v/>
      </c>
      <c r="Q93" s="224" t="str">
        <f>IF($O93="","",IF($O93&lt;=発電計画!$G$28,0,9.8*$E93*$L93*$P93))</f>
        <v/>
      </c>
      <c r="R93" s="224" t="str">
        <f t="shared" ref="R93:R156" si="15">IF($Q93="","",$Q93*24)</f>
        <v/>
      </c>
      <c r="S93" s="207" t="str">
        <f>IF(D93="","",(D93*B93+SUM($D94:D$393))/(D93*365))</f>
        <v/>
      </c>
      <c r="T93" s="208"/>
    </row>
    <row r="94" spans="2:20">
      <c r="B94" s="80">
        <v>66</v>
      </c>
      <c r="C94" s="189" t="str">
        <f>流量データ!$R76</f>
        <v/>
      </c>
      <c r="D94" s="189" t="str">
        <f>IF(AND($C94="",発電計画!$G$33=""),"",MAX(0,$C94-発電計画!$G$33))</f>
        <v/>
      </c>
      <c r="E94" s="189" t="str">
        <f>IF($D94="","",IF(発電計画!$G$19&gt;$D94,$D94,発電計画!$G$19))</f>
        <v/>
      </c>
      <c r="F94" s="27" t="str">
        <f>IF(発電計画!$G$30="","",ROUND((発電計画!$G$30*((E94/発電計画!$G$19)^2)/1000),3))</f>
        <v/>
      </c>
      <c r="G94" s="28">
        <f t="shared" ref="G94:G157" si="16">G93</f>
        <v>0.05</v>
      </c>
      <c r="H94" s="27" t="str">
        <f>IF(発電計画!$G$31="","",ROUND((発電計画!$G$31*((E94/発電計画!$G$19)^2)/200),3))</f>
        <v/>
      </c>
      <c r="I94" s="27" t="str">
        <f>IF(発電計画!$G$32="","",ROUND((発電計画!$G$32*((E94/発電計画!$G$19)^2)/1000),3))</f>
        <v/>
      </c>
      <c r="J94" s="28">
        <f t="shared" ref="J94:J157" si="17">J93</f>
        <v>0.5</v>
      </c>
      <c r="K94" s="27">
        <f t="shared" si="14"/>
        <v>0.55000000000000004</v>
      </c>
      <c r="L94" s="27">
        <f>発電計画!$G$15-$K$29</f>
        <v>-0.55000000000000004</v>
      </c>
      <c r="M94" s="27" t="str">
        <f>IF(発電計画!$G$19="","",9.8*発電計画!$G$19*$L94)</f>
        <v/>
      </c>
      <c r="N94" s="27" t="str">
        <f>IF(発電計画!$G$20="","",9.8*発電計画!$G$20*$L94)</f>
        <v/>
      </c>
      <c r="O94" s="206" t="str">
        <f>IF(AND($E94="",発電計画!$G$19=""),"",$E94/発電計画!$G$19)</f>
        <v/>
      </c>
      <c r="P94" s="331" t="str" cm="1">
        <f t="array" ref="P94">IF($O94="","",発電計画!$G$27*_xlfn.IFS($O94&gt;=相対合成効率!$O$14,相対合成効率!$R$14,$O94&gt;=相対合成効率!$O$15,相対合成効率!$R$15,$O94&gt;=相対合成効率!$O$16,相対合成効率!$R$16,TRUE,相対合成効率!$R$17))</f>
        <v/>
      </c>
      <c r="Q94" s="224" t="str">
        <f>IF($O94="","",IF($O94&lt;=発電計画!$G$28,0,9.8*$E94*$L94*$P94))</f>
        <v/>
      </c>
      <c r="R94" s="224" t="str">
        <f t="shared" si="15"/>
        <v/>
      </c>
      <c r="S94" s="207" t="str">
        <f>IF(D94="","",(D94*B94+SUM($D95:D$393))/(D94*365))</f>
        <v/>
      </c>
      <c r="T94" s="208"/>
    </row>
    <row r="95" spans="2:20">
      <c r="B95" s="80">
        <v>67</v>
      </c>
      <c r="C95" s="189" t="str">
        <f>流量データ!$R77</f>
        <v/>
      </c>
      <c r="D95" s="189" t="str">
        <f>IF(AND($C95="",発電計画!$G$33=""),"",MAX(0,$C95-発電計画!$G$33))</f>
        <v/>
      </c>
      <c r="E95" s="189" t="str">
        <f>IF($D95="","",IF(発電計画!$G$19&gt;$D95,$D95,発電計画!$G$19))</f>
        <v/>
      </c>
      <c r="F95" s="27" t="str">
        <f>IF(発電計画!$G$30="","",ROUND((発電計画!$G$30*((E95/発電計画!$G$19)^2)/1000),3))</f>
        <v/>
      </c>
      <c r="G95" s="28">
        <f t="shared" si="16"/>
        <v>0.05</v>
      </c>
      <c r="H95" s="27" t="str">
        <f>IF(発電計画!$G$31="","",ROUND((発電計画!$G$31*((E95/発電計画!$G$19)^2)/200),3))</f>
        <v/>
      </c>
      <c r="I95" s="27" t="str">
        <f>IF(発電計画!$G$32="","",ROUND((発電計画!$G$32*((E95/発電計画!$G$19)^2)/1000),3))</f>
        <v/>
      </c>
      <c r="J95" s="28">
        <f t="shared" si="17"/>
        <v>0.5</v>
      </c>
      <c r="K95" s="27">
        <f t="shared" si="14"/>
        <v>0.55000000000000004</v>
      </c>
      <c r="L95" s="27">
        <f>発電計画!$G$15-$K$29</f>
        <v>-0.55000000000000004</v>
      </c>
      <c r="M95" s="27" t="str">
        <f>IF(発電計画!$G$19="","",9.8*発電計画!$G$19*$L95)</f>
        <v/>
      </c>
      <c r="N95" s="27" t="str">
        <f>IF(発電計画!$G$20="","",9.8*発電計画!$G$20*$L95)</f>
        <v/>
      </c>
      <c r="O95" s="206" t="str">
        <f>IF(AND($E95="",発電計画!$G$19=""),"",$E95/発電計画!$G$19)</f>
        <v/>
      </c>
      <c r="P95" s="331" t="str" cm="1">
        <f t="array" ref="P95">IF($O95="","",発電計画!$G$27*_xlfn.IFS($O95&gt;=相対合成効率!$O$14,相対合成効率!$R$14,$O95&gt;=相対合成効率!$O$15,相対合成効率!$R$15,$O95&gt;=相対合成効率!$O$16,相対合成効率!$R$16,TRUE,相対合成効率!$R$17))</f>
        <v/>
      </c>
      <c r="Q95" s="224" t="str">
        <f>IF($O95="","",IF($O95&lt;=発電計画!$G$28,0,9.8*$E95*$L95*$P95))</f>
        <v/>
      </c>
      <c r="R95" s="224" t="str">
        <f t="shared" si="15"/>
        <v/>
      </c>
      <c r="S95" s="207" t="str">
        <f>IF(D95="","",(D95*B95+SUM($D96:D$393))/(D95*365))</f>
        <v/>
      </c>
      <c r="T95" s="208"/>
    </row>
    <row r="96" spans="2:20">
      <c r="B96" s="80">
        <v>68</v>
      </c>
      <c r="C96" s="189" t="str">
        <f>流量データ!$R78</f>
        <v/>
      </c>
      <c r="D96" s="189" t="str">
        <f>IF(AND($C96="",発電計画!$G$33=""),"",MAX(0,$C96-発電計画!$G$33))</f>
        <v/>
      </c>
      <c r="E96" s="189" t="str">
        <f>IF($D96="","",IF(発電計画!$G$19&gt;$D96,$D96,発電計画!$G$19))</f>
        <v/>
      </c>
      <c r="F96" s="27" t="str">
        <f>IF(発電計画!$G$30="","",ROUND((発電計画!$G$30*((E96/発電計画!$G$19)^2)/1000),3))</f>
        <v/>
      </c>
      <c r="G96" s="28">
        <f t="shared" si="16"/>
        <v>0.05</v>
      </c>
      <c r="H96" s="27" t="str">
        <f>IF(発電計画!$G$31="","",ROUND((発電計画!$G$31*((E96/発電計画!$G$19)^2)/200),3))</f>
        <v/>
      </c>
      <c r="I96" s="27" t="str">
        <f>IF(発電計画!$G$32="","",ROUND((発電計画!$G$32*((E96/発電計画!$G$19)^2)/1000),3))</f>
        <v/>
      </c>
      <c r="J96" s="28">
        <f t="shared" si="17"/>
        <v>0.5</v>
      </c>
      <c r="K96" s="27">
        <f t="shared" si="14"/>
        <v>0.55000000000000004</v>
      </c>
      <c r="L96" s="27">
        <f>発電計画!$G$15-$K$29</f>
        <v>-0.55000000000000004</v>
      </c>
      <c r="M96" s="27" t="str">
        <f>IF(発電計画!$G$19="","",9.8*発電計画!$G$19*$L96)</f>
        <v/>
      </c>
      <c r="N96" s="27" t="str">
        <f>IF(発電計画!$G$20="","",9.8*発電計画!$G$20*$L96)</f>
        <v/>
      </c>
      <c r="O96" s="206" t="str">
        <f>IF(AND($E96="",発電計画!$G$19=""),"",$E96/発電計画!$G$19)</f>
        <v/>
      </c>
      <c r="P96" s="331" t="str" cm="1">
        <f t="array" ref="P96">IF($O96="","",発電計画!$G$27*_xlfn.IFS($O96&gt;=相対合成効率!$O$14,相対合成効率!$R$14,$O96&gt;=相対合成効率!$O$15,相対合成効率!$R$15,$O96&gt;=相対合成効率!$O$16,相対合成効率!$R$16,TRUE,相対合成効率!$R$17))</f>
        <v/>
      </c>
      <c r="Q96" s="224" t="str">
        <f>IF($O96="","",IF($O96&lt;=発電計画!$G$28,0,9.8*$E96*$L96*$P96))</f>
        <v/>
      </c>
      <c r="R96" s="224" t="str">
        <f t="shared" si="15"/>
        <v/>
      </c>
      <c r="S96" s="207" t="str">
        <f>IF(D96="","",(D96*B96+SUM($D97:D$393))/(D96*365))</f>
        <v/>
      </c>
      <c r="T96" s="208"/>
    </row>
    <row r="97" spans="2:20">
      <c r="B97" s="80">
        <v>69</v>
      </c>
      <c r="C97" s="189" t="str">
        <f>流量データ!$R79</f>
        <v/>
      </c>
      <c r="D97" s="189" t="str">
        <f>IF(AND($C97="",発電計画!$G$33=""),"",MAX(0,$C97-発電計画!$G$33))</f>
        <v/>
      </c>
      <c r="E97" s="189" t="str">
        <f>IF($D97="","",IF(発電計画!$G$19&gt;$D97,$D97,発電計画!$G$19))</f>
        <v/>
      </c>
      <c r="F97" s="27" t="str">
        <f>IF(発電計画!$G$30="","",ROUND((発電計画!$G$30*((E97/発電計画!$G$19)^2)/1000),3))</f>
        <v/>
      </c>
      <c r="G97" s="28">
        <f t="shared" si="16"/>
        <v>0.05</v>
      </c>
      <c r="H97" s="27" t="str">
        <f>IF(発電計画!$G$31="","",ROUND((発電計画!$G$31*((E97/発電計画!$G$19)^2)/200),3))</f>
        <v/>
      </c>
      <c r="I97" s="27" t="str">
        <f>IF(発電計画!$G$32="","",ROUND((発電計画!$G$32*((E97/発電計画!$G$19)^2)/1000),3))</f>
        <v/>
      </c>
      <c r="J97" s="28">
        <f t="shared" si="17"/>
        <v>0.5</v>
      </c>
      <c r="K97" s="27">
        <f t="shared" si="14"/>
        <v>0.55000000000000004</v>
      </c>
      <c r="L97" s="27">
        <f>発電計画!$G$15-$K$29</f>
        <v>-0.55000000000000004</v>
      </c>
      <c r="M97" s="27" t="str">
        <f>IF(発電計画!$G$19="","",9.8*発電計画!$G$19*$L97)</f>
        <v/>
      </c>
      <c r="N97" s="27" t="str">
        <f>IF(発電計画!$G$20="","",9.8*発電計画!$G$20*$L97)</f>
        <v/>
      </c>
      <c r="O97" s="206" t="str">
        <f>IF(AND($E97="",発電計画!$G$19=""),"",$E97/発電計画!$G$19)</f>
        <v/>
      </c>
      <c r="P97" s="331" t="str" cm="1">
        <f t="array" ref="P97">IF($O97="","",発電計画!$G$27*_xlfn.IFS($O97&gt;=相対合成効率!$O$14,相対合成効率!$R$14,$O97&gt;=相対合成効率!$O$15,相対合成効率!$R$15,$O97&gt;=相対合成効率!$O$16,相対合成効率!$R$16,TRUE,相対合成効率!$R$17))</f>
        <v/>
      </c>
      <c r="Q97" s="224" t="str">
        <f>IF($O97="","",IF($O97&lt;=発電計画!$G$28,0,9.8*$E97*$L97*$P97))</f>
        <v/>
      </c>
      <c r="R97" s="224" t="str">
        <f t="shared" si="15"/>
        <v/>
      </c>
      <c r="S97" s="207" t="str">
        <f>IF(D97="","",(D97*B97+SUM($D98:D$393))/(D97*365))</f>
        <v/>
      </c>
      <c r="T97" s="208"/>
    </row>
    <row r="98" spans="2:20">
      <c r="B98" s="80">
        <v>70</v>
      </c>
      <c r="C98" s="189" t="str">
        <f>流量データ!$R80</f>
        <v/>
      </c>
      <c r="D98" s="189" t="str">
        <f>IF(AND($C98="",発電計画!$G$33=""),"",MAX(0,$C98-発電計画!$G$33))</f>
        <v/>
      </c>
      <c r="E98" s="189" t="str">
        <f>IF($D98="","",IF(発電計画!$G$19&gt;$D98,$D98,発電計画!$G$19))</f>
        <v/>
      </c>
      <c r="F98" s="27" t="str">
        <f>IF(発電計画!$G$30="","",ROUND((発電計画!$G$30*((E98/発電計画!$G$19)^2)/1000),3))</f>
        <v/>
      </c>
      <c r="G98" s="28">
        <f t="shared" si="16"/>
        <v>0.05</v>
      </c>
      <c r="H98" s="27" t="str">
        <f>IF(発電計画!$G$31="","",ROUND((発電計画!$G$31*((E98/発電計画!$G$19)^2)/200),3))</f>
        <v/>
      </c>
      <c r="I98" s="27" t="str">
        <f>IF(発電計画!$G$32="","",ROUND((発電計画!$G$32*((E98/発電計画!$G$19)^2)/1000),3))</f>
        <v/>
      </c>
      <c r="J98" s="28">
        <f t="shared" si="17"/>
        <v>0.5</v>
      </c>
      <c r="K98" s="27">
        <f t="shared" si="14"/>
        <v>0.55000000000000004</v>
      </c>
      <c r="L98" s="27">
        <f>発電計画!$G$15-$K$29</f>
        <v>-0.55000000000000004</v>
      </c>
      <c r="M98" s="27" t="str">
        <f>IF(発電計画!$G$19="","",9.8*発電計画!$G$19*$L98)</f>
        <v/>
      </c>
      <c r="N98" s="27" t="str">
        <f>IF(発電計画!$G$20="","",9.8*発電計画!$G$20*$L98)</f>
        <v/>
      </c>
      <c r="O98" s="206" t="str">
        <f>IF(AND($E98="",発電計画!$G$19=""),"",$E98/発電計画!$G$19)</f>
        <v/>
      </c>
      <c r="P98" s="331" t="str" cm="1">
        <f t="array" ref="P98">IF($O98="","",発電計画!$G$27*_xlfn.IFS($O98&gt;=相対合成効率!$O$14,相対合成効率!$R$14,$O98&gt;=相対合成効率!$O$15,相対合成効率!$R$15,$O98&gt;=相対合成効率!$O$16,相対合成効率!$R$16,TRUE,相対合成効率!$R$17))</f>
        <v/>
      </c>
      <c r="Q98" s="224" t="str">
        <f>IF($O98="","",IF($O98&lt;=発電計画!$G$28,0,9.8*$E98*$L98*$P98))</f>
        <v/>
      </c>
      <c r="R98" s="224" t="str">
        <f t="shared" si="15"/>
        <v/>
      </c>
      <c r="S98" s="207" t="str">
        <f>IF(D98="","",(D98*B98+SUM($D99:D$393))/(D98*365))</f>
        <v/>
      </c>
      <c r="T98" s="208"/>
    </row>
    <row r="99" spans="2:20">
      <c r="B99" s="80">
        <v>71</v>
      </c>
      <c r="C99" s="189" t="str">
        <f>流量データ!$R81</f>
        <v/>
      </c>
      <c r="D99" s="189" t="str">
        <f>IF(AND($C99="",発電計画!$G$33=""),"",MAX(0,$C99-発電計画!$G$33))</f>
        <v/>
      </c>
      <c r="E99" s="189" t="str">
        <f>IF($D99="","",IF(発電計画!$G$19&gt;$D99,$D99,発電計画!$G$19))</f>
        <v/>
      </c>
      <c r="F99" s="27" t="str">
        <f>IF(発電計画!$G$30="","",ROUND((発電計画!$G$30*((E99/発電計画!$G$19)^2)/1000),3))</f>
        <v/>
      </c>
      <c r="G99" s="28">
        <f t="shared" si="16"/>
        <v>0.05</v>
      </c>
      <c r="H99" s="27" t="str">
        <f>IF(発電計画!$G$31="","",ROUND((発電計画!$G$31*((E99/発電計画!$G$19)^2)/200),3))</f>
        <v/>
      </c>
      <c r="I99" s="27" t="str">
        <f>IF(発電計画!$G$32="","",ROUND((発電計画!$G$32*((E99/発電計画!$G$19)^2)/1000),3))</f>
        <v/>
      </c>
      <c r="J99" s="28">
        <f t="shared" si="17"/>
        <v>0.5</v>
      </c>
      <c r="K99" s="27">
        <f t="shared" si="14"/>
        <v>0.55000000000000004</v>
      </c>
      <c r="L99" s="27">
        <f>発電計画!$G$15-$K$29</f>
        <v>-0.55000000000000004</v>
      </c>
      <c r="M99" s="27" t="str">
        <f>IF(発電計画!$G$19="","",9.8*発電計画!$G$19*$L99)</f>
        <v/>
      </c>
      <c r="N99" s="27" t="str">
        <f>IF(発電計画!$G$20="","",9.8*発電計画!$G$20*$L99)</f>
        <v/>
      </c>
      <c r="O99" s="206" t="str">
        <f>IF(AND($E99="",発電計画!$G$19=""),"",$E99/発電計画!$G$19)</f>
        <v/>
      </c>
      <c r="P99" s="331" t="str" cm="1">
        <f t="array" ref="P99">IF($O99="","",発電計画!$G$27*_xlfn.IFS($O99&gt;=相対合成効率!$O$14,相対合成効率!$R$14,$O99&gt;=相対合成効率!$O$15,相対合成効率!$R$15,$O99&gt;=相対合成効率!$O$16,相対合成効率!$R$16,TRUE,相対合成効率!$R$17))</f>
        <v/>
      </c>
      <c r="Q99" s="224" t="str">
        <f>IF($O99="","",IF($O99&lt;=発電計画!$G$28,0,9.8*$E99*$L99*$P99))</f>
        <v/>
      </c>
      <c r="R99" s="224" t="str">
        <f t="shared" si="15"/>
        <v/>
      </c>
      <c r="S99" s="207" t="str">
        <f>IF(D99="","",(D99*B99+SUM($D100:D$393))/(D99*365))</f>
        <v/>
      </c>
      <c r="T99" s="208"/>
    </row>
    <row r="100" spans="2:20">
      <c r="B100" s="80">
        <v>72</v>
      </c>
      <c r="C100" s="189" t="str">
        <f>流量データ!$R82</f>
        <v/>
      </c>
      <c r="D100" s="189" t="str">
        <f>IF(AND($C100="",発電計画!$G$33=""),"",MAX(0,$C100-発電計画!$G$33))</f>
        <v/>
      </c>
      <c r="E100" s="189" t="str">
        <f>IF($D100="","",IF(発電計画!$G$19&gt;$D100,$D100,発電計画!$G$19))</f>
        <v/>
      </c>
      <c r="F100" s="27" t="str">
        <f>IF(発電計画!$G$30="","",ROUND((発電計画!$G$30*((E100/発電計画!$G$19)^2)/1000),3))</f>
        <v/>
      </c>
      <c r="G100" s="28">
        <f t="shared" si="16"/>
        <v>0.05</v>
      </c>
      <c r="H100" s="27" t="str">
        <f>IF(発電計画!$G$31="","",ROUND((発電計画!$G$31*((E100/発電計画!$G$19)^2)/200),3))</f>
        <v/>
      </c>
      <c r="I100" s="27" t="str">
        <f>IF(発電計画!$G$32="","",ROUND((発電計画!$G$32*((E100/発電計画!$G$19)^2)/1000),3))</f>
        <v/>
      </c>
      <c r="J100" s="28">
        <f t="shared" si="17"/>
        <v>0.5</v>
      </c>
      <c r="K100" s="27">
        <f t="shared" si="14"/>
        <v>0.55000000000000004</v>
      </c>
      <c r="L100" s="27">
        <f>発電計画!$G$15-$K$29</f>
        <v>-0.55000000000000004</v>
      </c>
      <c r="M100" s="27" t="str">
        <f>IF(発電計画!$G$19="","",9.8*発電計画!$G$19*$L100)</f>
        <v/>
      </c>
      <c r="N100" s="27" t="str">
        <f>IF(発電計画!$G$20="","",9.8*発電計画!$G$20*$L100)</f>
        <v/>
      </c>
      <c r="O100" s="206" t="str">
        <f>IF(AND($E100="",発電計画!$G$19=""),"",$E100/発電計画!$G$19)</f>
        <v/>
      </c>
      <c r="P100" s="331" t="str" cm="1">
        <f t="array" ref="P100">IF($O100="","",発電計画!$G$27*_xlfn.IFS($O100&gt;=相対合成効率!$O$14,相対合成効率!$R$14,$O100&gt;=相対合成効率!$O$15,相対合成効率!$R$15,$O100&gt;=相対合成効率!$O$16,相対合成効率!$R$16,TRUE,相対合成効率!$R$17))</f>
        <v/>
      </c>
      <c r="Q100" s="224" t="str">
        <f>IF($O100="","",IF($O100&lt;=発電計画!$G$28,0,9.8*$E100*$L100*$P100))</f>
        <v/>
      </c>
      <c r="R100" s="224" t="str">
        <f t="shared" si="15"/>
        <v/>
      </c>
      <c r="S100" s="207" t="str">
        <f>IF(D100="","",(D100*B100+SUM($D101:D$393))/(D100*365))</f>
        <v/>
      </c>
      <c r="T100" s="208"/>
    </row>
    <row r="101" spans="2:20">
      <c r="B101" s="80">
        <v>73</v>
      </c>
      <c r="C101" s="189" t="str">
        <f>流量データ!$R83</f>
        <v/>
      </c>
      <c r="D101" s="189" t="str">
        <f>IF(AND($C101="",発電計画!$G$33=""),"",MAX(0,$C101-発電計画!$G$33))</f>
        <v/>
      </c>
      <c r="E101" s="189" t="str">
        <f>IF($D101="","",IF(発電計画!$G$19&gt;$D101,$D101,発電計画!$G$19))</f>
        <v/>
      </c>
      <c r="F101" s="27" t="str">
        <f>IF(発電計画!$G$30="","",ROUND((発電計画!$G$30*((E101/発電計画!$G$19)^2)/1000),3))</f>
        <v/>
      </c>
      <c r="G101" s="28">
        <f t="shared" si="16"/>
        <v>0.05</v>
      </c>
      <c r="H101" s="27" t="str">
        <f>IF(発電計画!$G$31="","",ROUND((発電計画!$G$31*((E101/発電計画!$G$19)^2)/200),3))</f>
        <v/>
      </c>
      <c r="I101" s="27" t="str">
        <f>IF(発電計画!$G$32="","",ROUND((発電計画!$G$32*((E101/発電計画!$G$19)^2)/1000),3))</f>
        <v/>
      </c>
      <c r="J101" s="28">
        <f t="shared" si="17"/>
        <v>0.5</v>
      </c>
      <c r="K101" s="27">
        <f t="shared" si="14"/>
        <v>0.55000000000000004</v>
      </c>
      <c r="L101" s="27">
        <f>発電計画!$G$15-$K$29</f>
        <v>-0.55000000000000004</v>
      </c>
      <c r="M101" s="27" t="str">
        <f>IF(発電計画!$G$19="","",9.8*発電計画!$G$19*$L101)</f>
        <v/>
      </c>
      <c r="N101" s="27" t="str">
        <f>IF(発電計画!$G$20="","",9.8*発電計画!$G$20*$L101)</f>
        <v/>
      </c>
      <c r="O101" s="206" t="str">
        <f>IF(AND($E101="",発電計画!$G$19=""),"",$E101/発電計画!$G$19)</f>
        <v/>
      </c>
      <c r="P101" s="331" t="str" cm="1">
        <f t="array" ref="P101">IF($O101="","",発電計画!$G$27*_xlfn.IFS($O101&gt;=相対合成効率!$O$14,相対合成効率!$R$14,$O101&gt;=相対合成効率!$O$15,相対合成効率!$R$15,$O101&gt;=相対合成効率!$O$16,相対合成効率!$R$16,TRUE,相対合成効率!$R$17))</f>
        <v/>
      </c>
      <c r="Q101" s="224" t="str">
        <f>IF($O101="","",IF($O101&lt;=発電計画!$G$28,0,9.8*$E101*$L101*$P101))</f>
        <v/>
      </c>
      <c r="R101" s="224" t="str">
        <f t="shared" si="15"/>
        <v/>
      </c>
      <c r="S101" s="207" t="str">
        <f>IF(D101="","",(D101*B101+SUM($D102:D$393))/(D101*365))</f>
        <v/>
      </c>
      <c r="T101" s="208"/>
    </row>
    <row r="102" spans="2:20">
      <c r="B102" s="80">
        <v>74</v>
      </c>
      <c r="C102" s="189" t="str">
        <f>流量データ!$R84</f>
        <v/>
      </c>
      <c r="D102" s="189" t="str">
        <f>IF(AND($C102="",発電計画!$G$33=""),"",MAX(0,$C102-発電計画!$G$33))</f>
        <v/>
      </c>
      <c r="E102" s="189" t="str">
        <f>IF($D102="","",IF(発電計画!$G$19&gt;$D102,$D102,発電計画!$G$19))</f>
        <v/>
      </c>
      <c r="F102" s="27" t="str">
        <f>IF(発電計画!$G$30="","",ROUND((発電計画!$G$30*((E102/発電計画!$G$19)^2)/1000),3))</f>
        <v/>
      </c>
      <c r="G102" s="28">
        <f t="shared" si="16"/>
        <v>0.05</v>
      </c>
      <c r="H102" s="27" t="str">
        <f>IF(発電計画!$G$31="","",ROUND((発電計画!$G$31*((E102/発電計画!$G$19)^2)/200),3))</f>
        <v/>
      </c>
      <c r="I102" s="27" t="str">
        <f>IF(発電計画!$G$32="","",ROUND((発電計画!$G$32*((E102/発電計画!$G$19)^2)/1000),3))</f>
        <v/>
      </c>
      <c r="J102" s="28">
        <f t="shared" si="17"/>
        <v>0.5</v>
      </c>
      <c r="K102" s="27">
        <f t="shared" si="14"/>
        <v>0.55000000000000004</v>
      </c>
      <c r="L102" s="27">
        <f>発電計画!$G$15-$K$29</f>
        <v>-0.55000000000000004</v>
      </c>
      <c r="M102" s="27" t="str">
        <f>IF(発電計画!$G$19="","",9.8*発電計画!$G$19*$L102)</f>
        <v/>
      </c>
      <c r="N102" s="27" t="str">
        <f>IF(発電計画!$G$20="","",9.8*発電計画!$G$20*$L102)</f>
        <v/>
      </c>
      <c r="O102" s="206" t="str">
        <f>IF(AND($E102="",発電計画!$G$19=""),"",$E102/発電計画!$G$19)</f>
        <v/>
      </c>
      <c r="P102" s="331" t="str" cm="1">
        <f t="array" ref="P102">IF($O102="","",発電計画!$G$27*_xlfn.IFS($O102&gt;=相対合成効率!$O$14,相対合成効率!$R$14,$O102&gt;=相対合成効率!$O$15,相対合成効率!$R$15,$O102&gt;=相対合成効率!$O$16,相対合成効率!$R$16,TRUE,相対合成効率!$R$17))</f>
        <v/>
      </c>
      <c r="Q102" s="224" t="str">
        <f>IF($O102="","",IF($O102&lt;=発電計画!$G$28,0,9.8*$E102*$L102*$P102))</f>
        <v/>
      </c>
      <c r="R102" s="224" t="str">
        <f t="shared" si="15"/>
        <v/>
      </c>
      <c r="S102" s="207" t="str">
        <f>IF(D102="","",(D102*B102+SUM($D103:D$393))/(D102*365))</f>
        <v/>
      </c>
      <c r="T102" s="208"/>
    </row>
    <row r="103" spans="2:20">
      <c r="B103" s="80">
        <v>75</v>
      </c>
      <c r="C103" s="189" t="str">
        <f>流量データ!$R85</f>
        <v/>
      </c>
      <c r="D103" s="189" t="str">
        <f>IF(AND($C103="",発電計画!$G$33=""),"",MAX(0,$C103-発電計画!$G$33))</f>
        <v/>
      </c>
      <c r="E103" s="189" t="str">
        <f>IF($D103="","",IF(発電計画!$G$19&gt;$D103,$D103,発電計画!$G$19))</f>
        <v/>
      </c>
      <c r="F103" s="27" t="str">
        <f>IF(発電計画!$G$30="","",ROUND((発電計画!$G$30*((E103/発電計画!$G$19)^2)/1000),3))</f>
        <v/>
      </c>
      <c r="G103" s="28">
        <f t="shared" si="16"/>
        <v>0.05</v>
      </c>
      <c r="H103" s="27" t="str">
        <f>IF(発電計画!$G$31="","",ROUND((発電計画!$G$31*((E103/発電計画!$G$19)^2)/200),3))</f>
        <v/>
      </c>
      <c r="I103" s="27" t="str">
        <f>IF(発電計画!$G$32="","",ROUND((発電計画!$G$32*((E103/発電計画!$G$19)^2)/1000),3))</f>
        <v/>
      </c>
      <c r="J103" s="28">
        <f t="shared" si="17"/>
        <v>0.5</v>
      </c>
      <c r="K103" s="27">
        <f t="shared" si="14"/>
        <v>0.55000000000000004</v>
      </c>
      <c r="L103" s="27">
        <f>発電計画!$G$15-$K$29</f>
        <v>-0.55000000000000004</v>
      </c>
      <c r="M103" s="27" t="str">
        <f>IF(発電計画!$G$19="","",9.8*発電計画!$G$19*$L103)</f>
        <v/>
      </c>
      <c r="N103" s="27" t="str">
        <f>IF(発電計画!$G$20="","",9.8*発電計画!$G$20*$L103)</f>
        <v/>
      </c>
      <c r="O103" s="206" t="str">
        <f>IF(AND($E103="",発電計画!$G$19=""),"",$E103/発電計画!$G$19)</f>
        <v/>
      </c>
      <c r="P103" s="331" t="str" cm="1">
        <f t="array" ref="P103">IF($O103="","",発電計画!$G$27*_xlfn.IFS($O103&gt;=相対合成効率!$O$14,相対合成効率!$R$14,$O103&gt;=相対合成効率!$O$15,相対合成効率!$R$15,$O103&gt;=相対合成効率!$O$16,相対合成効率!$R$16,TRUE,相対合成効率!$R$17))</f>
        <v/>
      </c>
      <c r="Q103" s="224" t="str">
        <f>IF($O103="","",IF($O103&lt;=発電計画!$G$28,0,9.8*$E103*$L103*$P103))</f>
        <v/>
      </c>
      <c r="R103" s="224" t="str">
        <f t="shared" si="15"/>
        <v/>
      </c>
      <c r="S103" s="207" t="str">
        <f>IF(D103="","",(D103*B103+SUM($D104:D$393))/(D103*365))</f>
        <v/>
      </c>
      <c r="T103" s="208"/>
    </row>
    <row r="104" spans="2:20">
      <c r="B104" s="80">
        <v>76</v>
      </c>
      <c r="C104" s="189" t="str">
        <f>流量データ!$R86</f>
        <v/>
      </c>
      <c r="D104" s="189" t="str">
        <f>IF(AND($C104="",発電計画!$G$33=""),"",MAX(0,$C104-発電計画!$G$33))</f>
        <v/>
      </c>
      <c r="E104" s="189" t="str">
        <f>IF($D104="","",IF(発電計画!$G$19&gt;$D104,$D104,発電計画!$G$19))</f>
        <v/>
      </c>
      <c r="F104" s="27" t="str">
        <f>IF(発電計画!$G$30="","",ROUND((発電計画!$G$30*((E104/発電計画!$G$19)^2)/1000),3))</f>
        <v/>
      </c>
      <c r="G104" s="28">
        <f t="shared" si="16"/>
        <v>0.05</v>
      </c>
      <c r="H104" s="27" t="str">
        <f>IF(発電計画!$G$31="","",ROUND((発電計画!$G$31*((E104/発電計画!$G$19)^2)/200),3))</f>
        <v/>
      </c>
      <c r="I104" s="27" t="str">
        <f>IF(発電計画!$G$32="","",ROUND((発電計画!$G$32*((E104/発電計画!$G$19)^2)/1000),3))</f>
        <v/>
      </c>
      <c r="J104" s="28">
        <f t="shared" si="17"/>
        <v>0.5</v>
      </c>
      <c r="K104" s="27">
        <f t="shared" si="14"/>
        <v>0.55000000000000004</v>
      </c>
      <c r="L104" s="27">
        <f>発電計画!$G$15-$K$29</f>
        <v>-0.55000000000000004</v>
      </c>
      <c r="M104" s="27" t="str">
        <f>IF(発電計画!$G$19="","",9.8*発電計画!$G$19*$L104)</f>
        <v/>
      </c>
      <c r="N104" s="27" t="str">
        <f>IF(発電計画!$G$20="","",9.8*発電計画!$G$20*$L104)</f>
        <v/>
      </c>
      <c r="O104" s="206" t="str">
        <f>IF(AND($E104="",発電計画!$G$19=""),"",$E104/発電計画!$G$19)</f>
        <v/>
      </c>
      <c r="P104" s="331" t="str" cm="1">
        <f t="array" ref="P104">IF($O104="","",発電計画!$G$27*_xlfn.IFS($O104&gt;=相対合成効率!$O$14,相対合成効率!$R$14,$O104&gt;=相対合成効率!$O$15,相対合成効率!$R$15,$O104&gt;=相対合成効率!$O$16,相対合成効率!$R$16,TRUE,相対合成効率!$R$17))</f>
        <v/>
      </c>
      <c r="Q104" s="224" t="str">
        <f>IF($O104="","",IF($O104&lt;=発電計画!$G$28,0,9.8*$E104*$L104*$P104))</f>
        <v/>
      </c>
      <c r="R104" s="224" t="str">
        <f t="shared" si="15"/>
        <v/>
      </c>
      <c r="S104" s="207" t="str">
        <f>IF(D104="","",(D104*B104+SUM($D105:D$393))/(D104*365))</f>
        <v/>
      </c>
      <c r="T104" s="208"/>
    </row>
    <row r="105" spans="2:20">
      <c r="B105" s="80">
        <v>77</v>
      </c>
      <c r="C105" s="189" t="str">
        <f>流量データ!$R87</f>
        <v/>
      </c>
      <c r="D105" s="189" t="str">
        <f>IF(AND($C105="",発電計画!$G$33=""),"",MAX(0,$C105-発電計画!$G$33))</f>
        <v/>
      </c>
      <c r="E105" s="189" t="str">
        <f>IF($D105="","",IF(発電計画!$G$19&gt;$D105,$D105,発電計画!$G$19))</f>
        <v/>
      </c>
      <c r="F105" s="27" t="str">
        <f>IF(発電計画!$G$30="","",ROUND((発電計画!$G$30*((E105/発電計画!$G$19)^2)/1000),3))</f>
        <v/>
      </c>
      <c r="G105" s="28">
        <f t="shared" si="16"/>
        <v>0.05</v>
      </c>
      <c r="H105" s="27" t="str">
        <f>IF(発電計画!$G$31="","",ROUND((発電計画!$G$31*((E105/発電計画!$G$19)^2)/200),3))</f>
        <v/>
      </c>
      <c r="I105" s="27" t="str">
        <f>IF(発電計画!$G$32="","",ROUND((発電計画!$G$32*((E105/発電計画!$G$19)^2)/1000),3))</f>
        <v/>
      </c>
      <c r="J105" s="28">
        <f t="shared" si="17"/>
        <v>0.5</v>
      </c>
      <c r="K105" s="27">
        <f t="shared" si="14"/>
        <v>0.55000000000000004</v>
      </c>
      <c r="L105" s="27">
        <f>発電計画!$G$15-$K$29</f>
        <v>-0.55000000000000004</v>
      </c>
      <c r="M105" s="27" t="str">
        <f>IF(発電計画!$G$19="","",9.8*発電計画!$G$19*$L105)</f>
        <v/>
      </c>
      <c r="N105" s="27" t="str">
        <f>IF(発電計画!$G$20="","",9.8*発電計画!$G$20*$L105)</f>
        <v/>
      </c>
      <c r="O105" s="206" t="str">
        <f>IF(AND($E105="",発電計画!$G$19=""),"",$E105/発電計画!$G$19)</f>
        <v/>
      </c>
      <c r="P105" s="331" t="str" cm="1">
        <f t="array" ref="P105">IF($O105="","",発電計画!$G$27*_xlfn.IFS($O105&gt;=相対合成効率!$O$14,相対合成効率!$R$14,$O105&gt;=相対合成効率!$O$15,相対合成効率!$R$15,$O105&gt;=相対合成効率!$O$16,相対合成効率!$R$16,TRUE,相対合成効率!$R$17))</f>
        <v/>
      </c>
      <c r="Q105" s="224" t="str">
        <f>IF($O105="","",IF($O105&lt;=発電計画!$G$28,0,9.8*$E105*$L105*$P105))</f>
        <v/>
      </c>
      <c r="R105" s="224" t="str">
        <f t="shared" si="15"/>
        <v/>
      </c>
      <c r="S105" s="207" t="str">
        <f>IF(D105="","",(D105*B105+SUM($D106:D$393))/(D105*365))</f>
        <v/>
      </c>
      <c r="T105" s="208"/>
    </row>
    <row r="106" spans="2:20">
      <c r="B106" s="80">
        <v>78</v>
      </c>
      <c r="C106" s="189" t="str">
        <f>流量データ!$R88</f>
        <v/>
      </c>
      <c r="D106" s="189" t="str">
        <f>IF(AND($C106="",発電計画!$G$33=""),"",MAX(0,$C106-発電計画!$G$33))</f>
        <v/>
      </c>
      <c r="E106" s="189" t="str">
        <f>IF($D106="","",IF(発電計画!$G$19&gt;$D106,$D106,発電計画!$G$19))</f>
        <v/>
      </c>
      <c r="F106" s="27" t="str">
        <f>IF(発電計画!$G$30="","",ROUND((発電計画!$G$30*((E106/発電計画!$G$19)^2)/1000),3))</f>
        <v/>
      </c>
      <c r="G106" s="28">
        <f t="shared" si="16"/>
        <v>0.05</v>
      </c>
      <c r="H106" s="27" t="str">
        <f>IF(発電計画!$G$31="","",ROUND((発電計画!$G$31*((E106/発電計画!$G$19)^2)/200),3))</f>
        <v/>
      </c>
      <c r="I106" s="27" t="str">
        <f>IF(発電計画!$G$32="","",ROUND((発電計画!$G$32*((E106/発電計画!$G$19)^2)/1000),3))</f>
        <v/>
      </c>
      <c r="J106" s="28">
        <f t="shared" si="17"/>
        <v>0.5</v>
      </c>
      <c r="K106" s="27">
        <f t="shared" si="14"/>
        <v>0.55000000000000004</v>
      </c>
      <c r="L106" s="27">
        <f>発電計画!$G$15-$K$29</f>
        <v>-0.55000000000000004</v>
      </c>
      <c r="M106" s="27" t="str">
        <f>IF(発電計画!$G$19="","",9.8*発電計画!$G$19*$L106)</f>
        <v/>
      </c>
      <c r="N106" s="27" t="str">
        <f>IF(発電計画!$G$20="","",9.8*発電計画!$G$20*$L106)</f>
        <v/>
      </c>
      <c r="O106" s="206" t="str">
        <f>IF(AND($E106="",発電計画!$G$19=""),"",$E106/発電計画!$G$19)</f>
        <v/>
      </c>
      <c r="P106" s="331" t="str" cm="1">
        <f t="array" ref="P106">IF($O106="","",発電計画!$G$27*_xlfn.IFS($O106&gt;=相対合成効率!$O$14,相対合成効率!$R$14,$O106&gt;=相対合成効率!$O$15,相対合成効率!$R$15,$O106&gt;=相対合成効率!$O$16,相対合成効率!$R$16,TRUE,相対合成効率!$R$17))</f>
        <v/>
      </c>
      <c r="Q106" s="224" t="str">
        <f>IF($O106="","",IF($O106&lt;=発電計画!$G$28,0,9.8*$E106*$L106*$P106))</f>
        <v/>
      </c>
      <c r="R106" s="224" t="str">
        <f t="shared" si="15"/>
        <v/>
      </c>
      <c r="S106" s="207" t="str">
        <f>IF(D106="","",(D106*B106+SUM($D107:D$393))/(D106*365))</f>
        <v/>
      </c>
      <c r="T106" s="208"/>
    </row>
    <row r="107" spans="2:20">
      <c r="B107" s="80">
        <v>79</v>
      </c>
      <c r="C107" s="189" t="str">
        <f>流量データ!$R89</f>
        <v/>
      </c>
      <c r="D107" s="189" t="str">
        <f>IF(AND($C107="",発電計画!$G$33=""),"",MAX(0,$C107-発電計画!$G$33))</f>
        <v/>
      </c>
      <c r="E107" s="189" t="str">
        <f>IF($D107="","",IF(発電計画!$G$19&gt;$D107,$D107,発電計画!$G$19))</f>
        <v/>
      </c>
      <c r="F107" s="27" t="str">
        <f>IF(発電計画!$G$30="","",ROUND((発電計画!$G$30*((E107/発電計画!$G$19)^2)/1000),3))</f>
        <v/>
      </c>
      <c r="G107" s="28">
        <f t="shared" si="16"/>
        <v>0.05</v>
      </c>
      <c r="H107" s="27" t="str">
        <f>IF(発電計画!$G$31="","",ROUND((発電計画!$G$31*((E107/発電計画!$G$19)^2)/200),3))</f>
        <v/>
      </c>
      <c r="I107" s="27" t="str">
        <f>IF(発電計画!$G$32="","",ROUND((発電計画!$G$32*((E107/発電計画!$G$19)^2)/1000),3))</f>
        <v/>
      </c>
      <c r="J107" s="28">
        <f t="shared" si="17"/>
        <v>0.5</v>
      </c>
      <c r="K107" s="27">
        <f t="shared" si="14"/>
        <v>0.55000000000000004</v>
      </c>
      <c r="L107" s="27">
        <f>発電計画!$G$15-$K$29</f>
        <v>-0.55000000000000004</v>
      </c>
      <c r="M107" s="27" t="str">
        <f>IF(発電計画!$G$19="","",9.8*発電計画!$G$19*$L107)</f>
        <v/>
      </c>
      <c r="N107" s="27" t="str">
        <f>IF(発電計画!$G$20="","",9.8*発電計画!$G$20*$L107)</f>
        <v/>
      </c>
      <c r="O107" s="206" t="str">
        <f>IF(AND($E107="",発電計画!$G$19=""),"",$E107/発電計画!$G$19)</f>
        <v/>
      </c>
      <c r="P107" s="331" t="str" cm="1">
        <f t="array" ref="P107">IF($O107="","",発電計画!$G$27*_xlfn.IFS($O107&gt;=相対合成効率!$O$14,相対合成効率!$R$14,$O107&gt;=相対合成効率!$O$15,相対合成効率!$R$15,$O107&gt;=相対合成効率!$O$16,相対合成効率!$R$16,TRUE,相対合成効率!$R$17))</f>
        <v/>
      </c>
      <c r="Q107" s="224" t="str">
        <f>IF($O107="","",IF($O107&lt;=発電計画!$G$28,0,9.8*$E107*$L107*$P107))</f>
        <v/>
      </c>
      <c r="R107" s="224" t="str">
        <f t="shared" si="15"/>
        <v/>
      </c>
      <c r="S107" s="207" t="str">
        <f>IF(D107="","",(D107*B107+SUM($D108:D$393))/(D107*365))</f>
        <v/>
      </c>
      <c r="T107" s="208"/>
    </row>
    <row r="108" spans="2:20">
      <c r="B108" s="80">
        <v>80</v>
      </c>
      <c r="C108" s="189" t="str">
        <f>流量データ!$R90</f>
        <v/>
      </c>
      <c r="D108" s="189" t="str">
        <f>IF(AND($C108="",発電計画!$G$33=""),"",MAX(0,$C108-発電計画!$G$33))</f>
        <v/>
      </c>
      <c r="E108" s="189" t="str">
        <f>IF($D108="","",IF(発電計画!$G$19&gt;$D108,$D108,発電計画!$G$19))</f>
        <v/>
      </c>
      <c r="F108" s="27" t="str">
        <f>IF(発電計画!$G$30="","",ROUND((発電計画!$G$30*((E108/発電計画!$G$19)^2)/1000),3))</f>
        <v/>
      </c>
      <c r="G108" s="28">
        <f t="shared" si="16"/>
        <v>0.05</v>
      </c>
      <c r="H108" s="27" t="str">
        <f>IF(発電計画!$G$31="","",ROUND((発電計画!$G$31*((E108/発電計画!$G$19)^2)/200),3))</f>
        <v/>
      </c>
      <c r="I108" s="27" t="str">
        <f>IF(発電計画!$G$32="","",ROUND((発電計画!$G$32*((E108/発電計画!$G$19)^2)/1000),3))</f>
        <v/>
      </c>
      <c r="J108" s="28">
        <f t="shared" si="17"/>
        <v>0.5</v>
      </c>
      <c r="K108" s="27">
        <f t="shared" si="14"/>
        <v>0.55000000000000004</v>
      </c>
      <c r="L108" s="27">
        <f>発電計画!$G$15-$K$29</f>
        <v>-0.55000000000000004</v>
      </c>
      <c r="M108" s="27" t="str">
        <f>IF(発電計画!$G$19="","",9.8*発電計画!$G$19*$L108)</f>
        <v/>
      </c>
      <c r="N108" s="27" t="str">
        <f>IF(発電計画!$G$20="","",9.8*発電計画!$G$20*$L108)</f>
        <v/>
      </c>
      <c r="O108" s="206" t="str">
        <f>IF(AND($E108="",発電計画!$G$19=""),"",$E108/発電計画!$G$19)</f>
        <v/>
      </c>
      <c r="P108" s="331" t="str" cm="1">
        <f t="array" ref="P108">IF($O108="","",発電計画!$G$27*_xlfn.IFS($O108&gt;=相対合成効率!$O$14,相対合成効率!$R$14,$O108&gt;=相対合成効率!$O$15,相対合成効率!$R$15,$O108&gt;=相対合成効率!$O$16,相対合成効率!$R$16,TRUE,相対合成効率!$R$17))</f>
        <v/>
      </c>
      <c r="Q108" s="224" t="str">
        <f>IF($O108="","",IF($O108&lt;=発電計画!$G$28,0,9.8*$E108*$L108*$P108))</f>
        <v/>
      </c>
      <c r="R108" s="224" t="str">
        <f t="shared" si="15"/>
        <v/>
      </c>
      <c r="S108" s="207" t="str">
        <f>IF(D108="","",(D108*B108+SUM($D109:D$393))/(D108*365))</f>
        <v/>
      </c>
      <c r="T108" s="208"/>
    </row>
    <row r="109" spans="2:20">
      <c r="B109" s="80">
        <v>81</v>
      </c>
      <c r="C109" s="189" t="str">
        <f>流量データ!$R91</f>
        <v/>
      </c>
      <c r="D109" s="189" t="str">
        <f>IF(AND($C109="",発電計画!$G$33=""),"",MAX(0,$C109-発電計画!$G$33))</f>
        <v/>
      </c>
      <c r="E109" s="189" t="str">
        <f>IF($D109="","",IF(発電計画!$G$19&gt;$D109,$D109,発電計画!$G$19))</f>
        <v/>
      </c>
      <c r="F109" s="27" t="str">
        <f>IF(発電計画!$G$30="","",ROUND((発電計画!$G$30*((E109/発電計画!$G$19)^2)/1000),3))</f>
        <v/>
      </c>
      <c r="G109" s="28">
        <f t="shared" si="16"/>
        <v>0.05</v>
      </c>
      <c r="H109" s="27" t="str">
        <f>IF(発電計画!$G$31="","",ROUND((発電計画!$G$31*((E109/発電計画!$G$19)^2)/200),3))</f>
        <v/>
      </c>
      <c r="I109" s="27" t="str">
        <f>IF(発電計画!$G$32="","",ROUND((発電計画!$G$32*((E109/発電計画!$G$19)^2)/1000),3))</f>
        <v/>
      </c>
      <c r="J109" s="28">
        <f t="shared" si="17"/>
        <v>0.5</v>
      </c>
      <c r="K109" s="27">
        <f t="shared" si="14"/>
        <v>0.55000000000000004</v>
      </c>
      <c r="L109" s="27">
        <f>発電計画!$G$15-$K$29</f>
        <v>-0.55000000000000004</v>
      </c>
      <c r="M109" s="27" t="str">
        <f>IF(発電計画!$G$19="","",9.8*発電計画!$G$19*$L109)</f>
        <v/>
      </c>
      <c r="N109" s="27" t="str">
        <f>IF(発電計画!$G$20="","",9.8*発電計画!$G$20*$L109)</f>
        <v/>
      </c>
      <c r="O109" s="206" t="str">
        <f>IF(AND($E109="",発電計画!$G$19=""),"",$E109/発電計画!$G$19)</f>
        <v/>
      </c>
      <c r="P109" s="331" t="str" cm="1">
        <f t="array" ref="P109">IF($O109="","",発電計画!$G$27*_xlfn.IFS($O109&gt;=相対合成効率!$O$14,相対合成効率!$R$14,$O109&gt;=相対合成効率!$O$15,相対合成効率!$R$15,$O109&gt;=相対合成効率!$O$16,相対合成効率!$R$16,TRUE,相対合成効率!$R$17))</f>
        <v/>
      </c>
      <c r="Q109" s="224" t="str">
        <f>IF($O109="","",IF($O109&lt;=発電計画!$G$28,0,9.8*$E109*$L109*$P109))</f>
        <v/>
      </c>
      <c r="R109" s="224" t="str">
        <f t="shared" si="15"/>
        <v/>
      </c>
      <c r="S109" s="207" t="str">
        <f>IF(D109="","",(D109*B109+SUM($D110:D$393))/(D109*365))</f>
        <v/>
      </c>
      <c r="T109" s="208"/>
    </row>
    <row r="110" spans="2:20">
      <c r="B110" s="80">
        <v>82</v>
      </c>
      <c r="C110" s="189" t="str">
        <f>流量データ!$R92</f>
        <v/>
      </c>
      <c r="D110" s="189" t="str">
        <f>IF(AND($C110="",発電計画!$G$33=""),"",MAX(0,$C110-発電計画!$G$33))</f>
        <v/>
      </c>
      <c r="E110" s="189" t="str">
        <f>IF($D110="","",IF(発電計画!$G$19&gt;$D110,$D110,発電計画!$G$19))</f>
        <v/>
      </c>
      <c r="F110" s="27" t="str">
        <f>IF(発電計画!$G$30="","",ROUND((発電計画!$G$30*((E110/発電計画!$G$19)^2)/1000),3))</f>
        <v/>
      </c>
      <c r="G110" s="28">
        <f t="shared" si="16"/>
        <v>0.05</v>
      </c>
      <c r="H110" s="27" t="str">
        <f>IF(発電計画!$G$31="","",ROUND((発電計画!$G$31*((E110/発電計画!$G$19)^2)/200),3))</f>
        <v/>
      </c>
      <c r="I110" s="27" t="str">
        <f>IF(発電計画!$G$32="","",ROUND((発電計画!$G$32*((E110/発電計画!$G$19)^2)/1000),3))</f>
        <v/>
      </c>
      <c r="J110" s="28">
        <f t="shared" si="17"/>
        <v>0.5</v>
      </c>
      <c r="K110" s="27">
        <f t="shared" si="14"/>
        <v>0.55000000000000004</v>
      </c>
      <c r="L110" s="27">
        <f>発電計画!$G$15-$K$29</f>
        <v>-0.55000000000000004</v>
      </c>
      <c r="M110" s="27" t="str">
        <f>IF(発電計画!$G$19="","",9.8*発電計画!$G$19*$L110)</f>
        <v/>
      </c>
      <c r="N110" s="27" t="str">
        <f>IF(発電計画!$G$20="","",9.8*発電計画!$G$20*$L110)</f>
        <v/>
      </c>
      <c r="O110" s="206" t="str">
        <f>IF(AND($E110="",発電計画!$G$19=""),"",$E110/発電計画!$G$19)</f>
        <v/>
      </c>
      <c r="P110" s="331" t="str" cm="1">
        <f t="array" ref="P110">IF($O110="","",発電計画!$G$27*_xlfn.IFS($O110&gt;=相対合成効率!$O$14,相対合成効率!$R$14,$O110&gt;=相対合成効率!$O$15,相対合成効率!$R$15,$O110&gt;=相対合成効率!$O$16,相対合成効率!$R$16,TRUE,相対合成効率!$R$17))</f>
        <v/>
      </c>
      <c r="Q110" s="224" t="str">
        <f>IF($O110="","",IF($O110&lt;=発電計画!$G$28,0,9.8*$E110*$L110*$P110))</f>
        <v/>
      </c>
      <c r="R110" s="224" t="str">
        <f t="shared" si="15"/>
        <v/>
      </c>
      <c r="S110" s="207" t="str">
        <f>IF(D110="","",(D110*B110+SUM($D111:D$393))/(D110*365))</f>
        <v/>
      </c>
      <c r="T110" s="208"/>
    </row>
    <row r="111" spans="2:20">
      <c r="B111" s="80">
        <v>83</v>
      </c>
      <c r="C111" s="189" t="str">
        <f>流量データ!$R93</f>
        <v/>
      </c>
      <c r="D111" s="189" t="str">
        <f>IF(AND($C111="",発電計画!$G$33=""),"",MAX(0,$C111-発電計画!$G$33))</f>
        <v/>
      </c>
      <c r="E111" s="189" t="str">
        <f>IF($D111="","",IF(発電計画!$G$19&gt;$D111,$D111,発電計画!$G$19))</f>
        <v/>
      </c>
      <c r="F111" s="27" t="str">
        <f>IF(発電計画!$G$30="","",ROUND((発電計画!$G$30*((E111/発電計画!$G$19)^2)/1000),3))</f>
        <v/>
      </c>
      <c r="G111" s="28">
        <f t="shared" si="16"/>
        <v>0.05</v>
      </c>
      <c r="H111" s="27" t="str">
        <f>IF(発電計画!$G$31="","",ROUND((発電計画!$G$31*((E111/発電計画!$G$19)^2)/200),3))</f>
        <v/>
      </c>
      <c r="I111" s="27" t="str">
        <f>IF(発電計画!$G$32="","",ROUND((発電計画!$G$32*((E111/発電計画!$G$19)^2)/1000),3))</f>
        <v/>
      </c>
      <c r="J111" s="28">
        <f t="shared" si="17"/>
        <v>0.5</v>
      </c>
      <c r="K111" s="27">
        <f t="shared" si="14"/>
        <v>0.55000000000000004</v>
      </c>
      <c r="L111" s="27">
        <f>発電計画!$G$15-$K$29</f>
        <v>-0.55000000000000004</v>
      </c>
      <c r="M111" s="27" t="str">
        <f>IF(発電計画!$G$19="","",9.8*発電計画!$G$19*$L111)</f>
        <v/>
      </c>
      <c r="N111" s="27" t="str">
        <f>IF(発電計画!$G$20="","",9.8*発電計画!$G$20*$L111)</f>
        <v/>
      </c>
      <c r="O111" s="206" t="str">
        <f>IF(AND($E111="",発電計画!$G$19=""),"",$E111/発電計画!$G$19)</f>
        <v/>
      </c>
      <c r="P111" s="331" t="str" cm="1">
        <f t="array" ref="P111">IF($O111="","",発電計画!$G$27*_xlfn.IFS($O111&gt;=相対合成効率!$O$14,相対合成効率!$R$14,$O111&gt;=相対合成効率!$O$15,相対合成効率!$R$15,$O111&gt;=相対合成効率!$O$16,相対合成効率!$R$16,TRUE,相対合成効率!$R$17))</f>
        <v/>
      </c>
      <c r="Q111" s="224" t="str">
        <f>IF($O111="","",IF($O111&lt;=発電計画!$G$28,0,9.8*$E111*$L111*$P111))</f>
        <v/>
      </c>
      <c r="R111" s="224" t="str">
        <f t="shared" si="15"/>
        <v/>
      </c>
      <c r="S111" s="207" t="str">
        <f>IF(D111="","",(D111*B111+SUM($D112:D$393))/(D111*365))</f>
        <v/>
      </c>
      <c r="T111" s="208"/>
    </row>
    <row r="112" spans="2:20">
      <c r="B112" s="80">
        <v>84</v>
      </c>
      <c r="C112" s="189" t="str">
        <f>流量データ!$R94</f>
        <v/>
      </c>
      <c r="D112" s="189" t="str">
        <f>IF(AND($C112="",発電計画!$G$33=""),"",MAX(0,$C112-発電計画!$G$33))</f>
        <v/>
      </c>
      <c r="E112" s="189" t="str">
        <f>IF($D112="","",IF(発電計画!$G$19&gt;$D112,$D112,発電計画!$G$19))</f>
        <v/>
      </c>
      <c r="F112" s="27" t="str">
        <f>IF(発電計画!$G$30="","",ROUND((発電計画!$G$30*((E112/発電計画!$G$19)^2)/1000),3))</f>
        <v/>
      </c>
      <c r="G112" s="28">
        <f t="shared" si="16"/>
        <v>0.05</v>
      </c>
      <c r="H112" s="27" t="str">
        <f>IF(発電計画!$G$31="","",ROUND((発電計画!$G$31*((E112/発電計画!$G$19)^2)/200),3))</f>
        <v/>
      </c>
      <c r="I112" s="27" t="str">
        <f>IF(発電計画!$G$32="","",ROUND((発電計画!$G$32*((E112/発電計画!$G$19)^2)/1000),3))</f>
        <v/>
      </c>
      <c r="J112" s="28">
        <f t="shared" si="17"/>
        <v>0.5</v>
      </c>
      <c r="K112" s="27">
        <f t="shared" si="14"/>
        <v>0.55000000000000004</v>
      </c>
      <c r="L112" s="27">
        <f>発電計画!$G$15-$K$29</f>
        <v>-0.55000000000000004</v>
      </c>
      <c r="M112" s="27" t="str">
        <f>IF(発電計画!$G$19="","",9.8*発電計画!$G$19*$L112)</f>
        <v/>
      </c>
      <c r="N112" s="27" t="str">
        <f>IF(発電計画!$G$20="","",9.8*発電計画!$G$20*$L112)</f>
        <v/>
      </c>
      <c r="O112" s="206" t="str">
        <f>IF(AND($E112="",発電計画!$G$19=""),"",$E112/発電計画!$G$19)</f>
        <v/>
      </c>
      <c r="P112" s="331" t="str" cm="1">
        <f t="array" ref="P112">IF($O112="","",発電計画!$G$27*_xlfn.IFS($O112&gt;=相対合成効率!$O$14,相対合成効率!$R$14,$O112&gt;=相対合成効率!$O$15,相対合成効率!$R$15,$O112&gt;=相対合成効率!$O$16,相対合成効率!$R$16,TRUE,相対合成効率!$R$17))</f>
        <v/>
      </c>
      <c r="Q112" s="224" t="str">
        <f>IF($O112="","",IF($O112&lt;=発電計画!$G$28,0,9.8*$E112*$L112*$P112))</f>
        <v/>
      </c>
      <c r="R112" s="224" t="str">
        <f t="shared" si="15"/>
        <v/>
      </c>
      <c r="S112" s="207" t="str">
        <f>IF(D112="","",(D112*B112+SUM($D113:D$393))/(D112*365))</f>
        <v/>
      </c>
      <c r="T112" s="208"/>
    </row>
    <row r="113" spans="2:20">
      <c r="B113" s="80">
        <v>85</v>
      </c>
      <c r="C113" s="189" t="str">
        <f>流量データ!$R95</f>
        <v/>
      </c>
      <c r="D113" s="189" t="str">
        <f>IF(AND($C113="",発電計画!$G$33=""),"",MAX(0,$C113-発電計画!$G$33))</f>
        <v/>
      </c>
      <c r="E113" s="189" t="str">
        <f>IF($D113="","",IF(発電計画!$G$19&gt;$D113,$D113,発電計画!$G$19))</f>
        <v/>
      </c>
      <c r="F113" s="27" t="str">
        <f>IF(発電計画!$G$30="","",ROUND((発電計画!$G$30*((E113/発電計画!$G$19)^2)/1000),3))</f>
        <v/>
      </c>
      <c r="G113" s="28">
        <f t="shared" si="16"/>
        <v>0.05</v>
      </c>
      <c r="H113" s="27" t="str">
        <f>IF(発電計画!$G$31="","",ROUND((発電計画!$G$31*((E113/発電計画!$G$19)^2)/200),3))</f>
        <v/>
      </c>
      <c r="I113" s="27" t="str">
        <f>IF(発電計画!$G$32="","",ROUND((発電計画!$G$32*((E113/発電計画!$G$19)^2)/1000),3))</f>
        <v/>
      </c>
      <c r="J113" s="28">
        <f t="shared" si="17"/>
        <v>0.5</v>
      </c>
      <c r="K113" s="27">
        <f t="shared" si="14"/>
        <v>0.55000000000000004</v>
      </c>
      <c r="L113" s="27">
        <f>発電計画!$G$15-$K$29</f>
        <v>-0.55000000000000004</v>
      </c>
      <c r="M113" s="27" t="str">
        <f>IF(発電計画!$G$19="","",9.8*発電計画!$G$19*$L113)</f>
        <v/>
      </c>
      <c r="N113" s="27" t="str">
        <f>IF(発電計画!$G$20="","",9.8*発電計画!$G$20*$L113)</f>
        <v/>
      </c>
      <c r="O113" s="206" t="str">
        <f>IF(AND($E113="",発電計画!$G$19=""),"",$E113/発電計画!$G$19)</f>
        <v/>
      </c>
      <c r="P113" s="331" t="str" cm="1">
        <f t="array" ref="P113">IF($O113="","",発電計画!$G$27*_xlfn.IFS($O113&gt;=相対合成効率!$O$14,相対合成効率!$R$14,$O113&gt;=相対合成効率!$O$15,相対合成効率!$R$15,$O113&gt;=相対合成効率!$O$16,相対合成効率!$R$16,TRUE,相対合成効率!$R$17))</f>
        <v/>
      </c>
      <c r="Q113" s="224" t="str">
        <f>IF($O113="","",IF($O113&lt;=発電計画!$G$28,0,9.8*$E113*$L113*$P113))</f>
        <v/>
      </c>
      <c r="R113" s="224" t="str">
        <f t="shared" si="15"/>
        <v/>
      </c>
      <c r="S113" s="207" t="str">
        <f>IF(D113="","",(D113*B113+SUM($D114:D$393))/(D113*365))</f>
        <v/>
      </c>
      <c r="T113" s="208"/>
    </row>
    <row r="114" spans="2:20">
      <c r="B114" s="80">
        <v>86</v>
      </c>
      <c r="C114" s="189" t="str">
        <f>流量データ!$R96</f>
        <v/>
      </c>
      <c r="D114" s="189" t="str">
        <f>IF(AND($C114="",発電計画!$G$33=""),"",MAX(0,$C114-発電計画!$G$33))</f>
        <v/>
      </c>
      <c r="E114" s="189" t="str">
        <f>IF($D114="","",IF(発電計画!$G$19&gt;$D114,$D114,発電計画!$G$19))</f>
        <v/>
      </c>
      <c r="F114" s="27" t="str">
        <f>IF(発電計画!$G$30="","",ROUND((発電計画!$G$30*((E114/発電計画!$G$19)^2)/1000),3))</f>
        <v/>
      </c>
      <c r="G114" s="28">
        <f t="shared" si="16"/>
        <v>0.05</v>
      </c>
      <c r="H114" s="27" t="str">
        <f>IF(発電計画!$G$31="","",ROUND((発電計画!$G$31*((E114/発電計画!$G$19)^2)/200),3))</f>
        <v/>
      </c>
      <c r="I114" s="27" t="str">
        <f>IF(発電計画!$G$32="","",ROUND((発電計画!$G$32*((E114/発電計画!$G$19)^2)/1000),3))</f>
        <v/>
      </c>
      <c r="J114" s="28">
        <f t="shared" si="17"/>
        <v>0.5</v>
      </c>
      <c r="K114" s="27">
        <f t="shared" si="14"/>
        <v>0.55000000000000004</v>
      </c>
      <c r="L114" s="27">
        <f>発電計画!$G$15-$K$29</f>
        <v>-0.55000000000000004</v>
      </c>
      <c r="M114" s="27" t="str">
        <f>IF(発電計画!$G$19="","",9.8*発電計画!$G$19*$L114)</f>
        <v/>
      </c>
      <c r="N114" s="27" t="str">
        <f>IF(発電計画!$G$20="","",9.8*発電計画!$G$20*$L114)</f>
        <v/>
      </c>
      <c r="O114" s="206" t="str">
        <f>IF(AND($E114="",発電計画!$G$19=""),"",$E114/発電計画!$G$19)</f>
        <v/>
      </c>
      <c r="P114" s="331" t="str" cm="1">
        <f t="array" ref="P114">IF($O114="","",発電計画!$G$27*_xlfn.IFS($O114&gt;=相対合成効率!$O$14,相対合成効率!$R$14,$O114&gt;=相対合成効率!$O$15,相対合成効率!$R$15,$O114&gt;=相対合成効率!$O$16,相対合成効率!$R$16,TRUE,相対合成効率!$R$17))</f>
        <v/>
      </c>
      <c r="Q114" s="224" t="str">
        <f>IF($O114="","",IF($O114&lt;=発電計画!$G$28,0,9.8*$E114*$L114*$P114))</f>
        <v/>
      </c>
      <c r="R114" s="224" t="str">
        <f t="shared" si="15"/>
        <v/>
      </c>
      <c r="S114" s="207" t="str">
        <f>IF(D114="","",(D114*B114+SUM($D115:D$393))/(D114*365))</f>
        <v/>
      </c>
      <c r="T114" s="208"/>
    </row>
    <row r="115" spans="2:20">
      <c r="B115" s="80">
        <v>87</v>
      </c>
      <c r="C115" s="189" t="str">
        <f>流量データ!$R97</f>
        <v/>
      </c>
      <c r="D115" s="189" t="str">
        <f>IF(AND($C115="",発電計画!$G$33=""),"",MAX(0,$C115-発電計画!$G$33))</f>
        <v/>
      </c>
      <c r="E115" s="189" t="str">
        <f>IF($D115="","",IF(発電計画!$G$19&gt;$D115,$D115,発電計画!$G$19))</f>
        <v/>
      </c>
      <c r="F115" s="27" t="str">
        <f>IF(発電計画!$G$30="","",ROUND((発電計画!$G$30*((E115/発電計画!$G$19)^2)/1000),3))</f>
        <v/>
      </c>
      <c r="G115" s="28">
        <f t="shared" si="16"/>
        <v>0.05</v>
      </c>
      <c r="H115" s="27" t="str">
        <f>IF(発電計画!$G$31="","",ROUND((発電計画!$G$31*((E115/発電計画!$G$19)^2)/200),3))</f>
        <v/>
      </c>
      <c r="I115" s="27" t="str">
        <f>IF(発電計画!$G$32="","",ROUND((発電計画!$G$32*((E115/発電計画!$G$19)^2)/1000),3))</f>
        <v/>
      </c>
      <c r="J115" s="28">
        <f t="shared" si="17"/>
        <v>0.5</v>
      </c>
      <c r="K115" s="27">
        <f t="shared" si="14"/>
        <v>0.55000000000000004</v>
      </c>
      <c r="L115" s="27">
        <f>発電計画!$G$15-$K$29</f>
        <v>-0.55000000000000004</v>
      </c>
      <c r="M115" s="27" t="str">
        <f>IF(発電計画!$G$19="","",9.8*発電計画!$G$19*$L115)</f>
        <v/>
      </c>
      <c r="N115" s="27" t="str">
        <f>IF(発電計画!$G$20="","",9.8*発電計画!$G$20*$L115)</f>
        <v/>
      </c>
      <c r="O115" s="206" t="str">
        <f>IF(AND($E115="",発電計画!$G$19=""),"",$E115/発電計画!$G$19)</f>
        <v/>
      </c>
      <c r="P115" s="331" t="str" cm="1">
        <f t="array" ref="P115">IF($O115="","",発電計画!$G$27*_xlfn.IFS($O115&gt;=相対合成効率!$O$14,相対合成効率!$R$14,$O115&gt;=相対合成効率!$O$15,相対合成効率!$R$15,$O115&gt;=相対合成効率!$O$16,相対合成効率!$R$16,TRUE,相対合成効率!$R$17))</f>
        <v/>
      </c>
      <c r="Q115" s="224" t="str">
        <f>IF($O115="","",IF($O115&lt;=発電計画!$G$28,0,9.8*$E115*$L115*$P115))</f>
        <v/>
      </c>
      <c r="R115" s="224" t="str">
        <f t="shared" si="15"/>
        <v/>
      </c>
      <c r="S115" s="207" t="str">
        <f>IF(D115="","",(D115*B115+SUM($D116:D$393))/(D115*365))</f>
        <v/>
      </c>
      <c r="T115" s="208"/>
    </row>
    <row r="116" spans="2:20">
      <c r="B116" s="80">
        <v>88</v>
      </c>
      <c r="C116" s="189" t="str">
        <f>流量データ!$R98</f>
        <v/>
      </c>
      <c r="D116" s="189" t="str">
        <f>IF(AND($C116="",発電計画!$G$33=""),"",MAX(0,$C116-発電計画!$G$33))</f>
        <v/>
      </c>
      <c r="E116" s="189" t="str">
        <f>IF($D116="","",IF(発電計画!$G$19&gt;$D116,$D116,発電計画!$G$19))</f>
        <v/>
      </c>
      <c r="F116" s="27" t="str">
        <f>IF(発電計画!$G$30="","",ROUND((発電計画!$G$30*((E116/発電計画!$G$19)^2)/1000),3))</f>
        <v/>
      </c>
      <c r="G116" s="28">
        <f t="shared" si="16"/>
        <v>0.05</v>
      </c>
      <c r="H116" s="27" t="str">
        <f>IF(発電計画!$G$31="","",ROUND((発電計画!$G$31*((E116/発電計画!$G$19)^2)/200),3))</f>
        <v/>
      </c>
      <c r="I116" s="27" t="str">
        <f>IF(発電計画!$G$32="","",ROUND((発電計画!$G$32*((E116/発電計画!$G$19)^2)/1000),3))</f>
        <v/>
      </c>
      <c r="J116" s="28">
        <f t="shared" si="17"/>
        <v>0.5</v>
      </c>
      <c r="K116" s="27">
        <f t="shared" si="14"/>
        <v>0.55000000000000004</v>
      </c>
      <c r="L116" s="27">
        <f>発電計画!$G$15-$K$29</f>
        <v>-0.55000000000000004</v>
      </c>
      <c r="M116" s="27" t="str">
        <f>IF(発電計画!$G$19="","",9.8*発電計画!$G$19*$L116)</f>
        <v/>
      </c>
      <c r="N116" s="27" t="str">
        <f>IF(発電計画!$G$20="","",9.8*発電計画!$G$20*$L116)</f>
        <v/>
      </c>
      <c r="O116" s="206" t="str">
        <f>IF(AND($E116="",発電計画!$G$19=""),"",$E116/発電計画!$G$19)</f>
        <v/>
      </c>
      <c r="P116" s="331" t="str" cm="1">
        <f t="array" ref="P116">IF($O116="","",発電計画!$G$27*_xlfn.IFS($O116&gt;=相対合成効率!$O$14,相対合成効率!$R$14,$O116&gt;=相対合成効率!$O$15,相対合成効率!$R$15,$O116&gt;=相対合成効率!$O$16,相対合成効率!$R$16,TRUE,相対合成効率!$R$17))</f>
        <v/>
      </c>
      <c r="Q116" s="224" t="str">
        <f>IF($O116="","",IF($O116&lt;=発電計画!$G$28,0,9.8*$E116*$L116*$P116))</f>
        <v/>
      </c>
      <c r="R116" s="224" t="str">
        <f t="shared" si="15"/>
        <v/>
      </c>
      <c r="S116" s="207" t="str">
        <f>IF(D116="","",(D116*B116+SUM($D117:D$393))/(D116*365))</f>
        <v/>
      </c>
      <c r="T116" s="208"/>
    </row>
    <row r="117" spans="2:20">
      <c r="B117" s="80">
        <v>89</v>
      </c>
      <c r="C117" s="189" t="str">
        <f>流量データ!$R99</f>
        <v/>
      </c>
      <c r="D117" s="189" t="str">
        <f>IF(AND($C117="",発電計画!$G$33=""),"",MAX(0,$C117-発電計画!$G$33))</f>
        <v/>
      </c>
      <c r="E117" s="189" t="str">
        <f>IF($D117="","",IF(発電計画!$G$19&gt;$D117,$D117,発電計画!$G$19))</f>
        <v/>
      </c>
      <c r="F117" s="27" t="str">
        <f>IF(発電計画!$G$30="","",ROUND((発電計画!$G$30*((E117/発電計画!$G$19)^2)/1000),3))</f>
        <v/>
      </c>
      <c r="G117" s="28">
        <f t="shared" si="16"/>
        <v>0.05</v>
      </c>
      <c r="H117" s="27" t="str">
        <f>IF(発電計画!$G$31="","",ROUND((発電計画!$G$31*((E117/発電計画!$G$19)^2)/200),3))</f>
        <v/>
      </c>
      <c r="I117" s="27" t="str">
        <f>IF(発電計画!$G$32="","",ROUND((発電計画!$G$32*((E117/発電計画!$G$19)^2)/1000),3))</f>
        <v/>
      </c>
      <c r="J117" s="28">
        <f t="shared" si="17"/>
        <v>0.5</v>
      </c>
      <c r="K117" s="27">
        <f t="shared" si="14"/>
        <v>0.55000000000000004</v>
      </c>
      <c r="L117" s="27">
        <f>発電計画!$G$15-$K$29</f>
        <v>-0.55000000000000004</v>
      </c>
      <c r="M117" s="27" t="str">
        <f>IF(発電計画!$G$19="","",9.8*発電計画!$G$19*$L117)</f>
        <v/>
      </c>
      <c r="N117" s="27" t="str">
        <f>IF(発電計画!$G$20="","",9.8*発電計画!$G$20*$L117)</f>
        <v/>
      </c>
      <c r="O117" s="206" t="str">
        <f>IF(AND($E117="",発電計画!$G$19=""),"",$E117/発電計画!$G$19)</f>
        <v/>
      </c>
      <c r="P117" s="331" t="str" cm="1">
        <f t="array" ref="P117">IF($O117="","",発電計画!$G$27*_xlfn.IFS($O117&gt;=相対合成効率!$O$14,相対合成効率!$R$14,$O117&gt;=相対合成効率!$O$15,相対合成効率!$R$15,$O117&gt;=相対合成効率!$O$16,相対合成効率!$R$16,TRUE,相対合成効率!$R$17))</f>
        <v/>
      </c>
      <c r="Q117" s="224" t="str">
        <f>IF($O117="","",IF($O117&lt;=発電計画!$G$28,0,9.8*$E117*$L117*$P117))</f>
        <v/>
      </c>
      <c r="R117" s="224" t="str">
        <f t="shared" si="15"/>
        <v/>
      </c>
      <c r="S117" s="207" t="str">
        <f>IF(D117="","",(D117*B117+SUM($D118:D$393))/(D117*365))</f>
        <v/>
      </c>
      <c r="T117" s="208"/>
    </row>
    <row r="118" spans="2:20">
      <c r="B118" s="80">
        <v>90</v>
      </c>
      <c r="C118" s="189" t="str">
        <f>流量データ!$R100</f>
        <v/>
      </c>
      <c r="D118" s="189" t="str">
        <f>IF(AND($C118="",発電計画!$G$33=""),"",MAX(0,$C118-発電計画!$G$33))</f>
        <v/>
      </c>
      <c r="E118" s="189" t="str">
        <f>IF($D118="","",IF(発電計画!$G$19&gt;$D118,$D118,発電計画!$G$19))</f>
        <v/>
      </c>
      <c r="F118" s="27" t="str">
        <f>IF(発電計画!$G$30="","",ROUND((発電計画!$G$30*((E118/発電計画!$G$19)^2)/1000),3))</f>
        <v/>
      </c>
      <c r="G118" s="28">
        <f t="shared" si="16"/>
        <v>0.05</v>
      </c>
      <c r="H118" s="27" t="str">
        <f>IF(発電計画!$G$31="","",ROUND((発電計画!$G$31*((E118/発電計画!$G$19)^2)/200),3))</f>
        <v/>
      </c>
      <c r="I118" s="27" t="str">
        <f>IF(発電計画!$G$32="","",ROUND((発電計画!$G$32*((E118/発電計画!$G$19)^2)/1000),3))</f>
        <v/>
      </c>
      <c r="J118" s="28">
        <f t="shared" si="17"/>
        <v>0.5</v>
      </c>
      <c r="K118" s="27">
        <f t="shared" si="14"/>
        <v>0.55000000000000004</v>
      </c>
      <c r="L118" s="27">
        <f>発電計画!$G$15-$K$29</f>
        <v>-0.55000000000000004</v>
      </c>
      <c r="M118" s="27" t="str">
        <f>IF(発電計画!$G$19="","",9.8*発電計画!$G$19*$L118)</f>
        <v/>
      </c>
      <c r="N118" s="27" t="str">
        <f>IF(発電計画!$G$20="","",9.8*発電計画!$G$20*$L118)</f>
        <v/>
      </c>
      <c r="O118" s="206" t="str">
        <f>IF(AND($E118="",発電計画!$G$19=""),"",$E118/発電計画!$G$19)</f>
        <v/>
      </c>
      <c r="P118" s="331" t="str" cm="1">
        <f t="array" ref="P118">IF($O118="","",発電計画!$G$27*_xlfn.IFS($O118&gt;=相対合成効率!$O$14,相対合成効率!$R$14,$O118&gt;=相対合成効率!$O$15,相対合成効率!$R$15,$O118&gt;=相対合成効率!$O$16,相対合成効率!$R$16,TRUE,相対合成効率!$R$17))</f>
        <v/>
      </c>
      <c r="Q118" s="224" t="str">
        <f>IF($O118="","",IF($O118&lt;=発電計画!$G$28,0,9.8*$E118*$L118*$P118))</f>
        <v/>
      </c>
      <c r="R118" s="224" t="str">
        <f t="shared" si="15"/>
        <v/>
      </c>
      <c r="S118" s="207" t="str">
        <f>IF(D118="","",(D118*B118+SUM($D119:D$393))/(D118*365))</f>
        <v/>
      </c>
      <c r="T118" s="208"/>
    </row>
    <row r="119" spans="2:20">
      <c r="B119" s="80">
        <v>91</v>
      </c>
      <c r="C119" s="189" t="str">
        <f>流量データ!$R101</f>
        <v/>
      </c>
      <c r="D119" s="189" t="str">
        <f>IF(AND($C119="",発電計画!$G$33=""),"",MAX(0,$C119-発電計画!$G$33))</f>
        <v/>
      </c>
      <c r="E119" s="189" t="str">
        <f>IF($D119="","",IF(発電計画!$G$19&gt;$D119,$D119,発電計画!$G$19))</f>
        <v/>
      </c>
      <c r="F119" s="27" t="str">
        <f>IF(発電計画!$G$30="","",ROUND((発電計画!$G$30*((E119/発電計画!$G$19)^2)/1000),3))</f>
        <v/>
      </c>
      <c r="G119" s="28">
        <f t="shared" si="16"/>
        <v>0.05</v>
      </c>
      <c r="H119" s="27" t="str">
        <f>IF(発電計画!$G$31="","",ROUND((発電計画!$G$31*((E119/発電計画!$G$19)^2)/200),3))</f>
        <v/>
      </c>
      <c r="I119" s="27" t="str">
        <f>IF(発電計画!$G$32="","",ROUND((発電計画!$G$32*((E119/発電計画!$G$19)^2)/1000),3))</f>
        <v/>
      </c>
      <c r="J119" s="28">
        <f t="shared" si="17"/>
        <v>0.5</v>
      </c>
      <c r="K119" s="27">
        <f t="shared" si="14"/>
        <v>0.55000000000000004</v>
      </c>
      <c r="L119" s="27">
        <f>発電計画!$G$15-$K$29</f>
        <v>-0.55000000000000004</v>
      </c>
      <c r="M119" s="27" t="str">
        <f>IF(発電計画!$G$19="","",9.8*発電計画!$G$19*$L119)</f>
        <v/>
      </c>
      <c r="N119" s="27" t="str">
        <f>IF(発電計画!$G$20="","",9.8*発電計画!$G$20*$L119)</f>
        <v/>
      </c>
      <c r="O119" s="206" t="str">
        <f>IF(AND($E119="",発電計画!$G$19=""),"",$E119/発電計画!$G$19)</f>
        <v/>
      </c>
      <c r="P119" s="331" t="str" cm="1">
        <f t="array" ref="P119">IF($O119="","",発電計画!$G$27*_xlfn.IFS($O119&gt;=相対合成効率!$O$14,相対合成効率!$R$14,$O119&gt;=相対合成効率!$O$15,相対合成効率!$R$15,$O119&gt;=相対合成効率!$O$16,相対合成効率!$R$16,TRUE,相対合成効率!$R$17))</f>
        <v/>
      </c>
      <c r="Q119" s="224" t="str">
        <f>IF($O119="","",IF($O119&lt;=発電計画!$G$28,0,9.8*$E119*$L119*$P119))</f>
        <v/>
      </c>
      <c r="R119" s="224" t="str">
        <f t="shared" si="15"/>
        <v/>
      </c>
      <c r="S119" s="207" t="str">
        <f>IF(D119="","",(D119*B119+SUM($D120:D$393))/(D119*365))</f>
        <v/>
      </c>
      <c r="T119" s="208"/>
    </row>
    <row r="120" spans="2:20">
      <c r="B120" s="80">
        <v>92</v>
      </c>
      <c r="C120" s="189" t="str">
        <f>流量データ!$R102</f>
        <v/>
      </c>
      <c r="D120" s="189" t="str">
        <f>IF(AND($C120="",発電計画!$G$33=""),"",MAX(0,$C120-発電計画!$G$33))</f>
        <v/>
      </c>
      <c r="E120" s="189" t="str">
        <f>IF($D120="","",IF(発電計画!$G$19&gt;$D120,$D120,発電計画!$G$19))</f>
        <v/>
      </c>
      <c r="F120" s="27" t="str">
        <f>IF(発電計画!$G$30="","",ROUND((発電計画!$G$30*((E120/発電計画!$G$19)^2)/1000),3))</f>
        <v/>
      </c>
      <c r="G120" s="28">
        <f t="shared" si="16"/>
        <v>0.05</v>
      </c>
      <c r="H120" s="27" t="str">
        <f>IF(発電計画!$G$31="","",ROUND((発電計画!$G$31*((E120/発電計画!$G$19)^2)/200),3))</f>
        <v/>
      </c>
      <c r="I120" s="27" t="str">
        <f>IF(発電計画!$G$32="","",ROUND((発電計画!$G$32*((E120/発電計画!$G$19)^2)/1000),3))</f>
        <v/>
      </c>
      <c r="J120" s="28">
        <f t="shared" si="17"/>
        <v>0.5</v>
      </c>
      <c r="K120" s="27">
        <f t="shared" si="14"/>
        <v>0.55000000000000004</v>
      </c>
      <c r="L120" s="27">
        <f>発電計画!$G$15-$K$29</f>
        <v>-0.55000000000000004</v>
      </c>
      <c r="M120" s="27" t="str">
        <f>IF(発電計画!$G$19="","",9.8*発電計画!$G$19*$L120)</f>
        <v/>
      </c>
      <c r="N120" s="27" t="str">
        <f>IF(発電計画!$G$20="","",9.8*発電計画!$G$20*$L120)</f>
        <v/>
      </c>
      <c r="O120" s="206" t="str">
        <f>IF(AND($E120="",発電計画!$G$19=""),"",$E120/発電計画!$G$19)</f>
        <v/>
      </c>
      <c r="P120" s="331" t="str" cm="1">
        <f t="array" ref="P120">IF($O120="","",発電計画!$G$27*_xlfn.IFS($O120&gt;=相対合成効率!$O$14,相対合成効率!$R$14,$O120&gt;=相対合成効率!$O$15,相対合成効率!$R$15,$O120&gt;=相対合成効率!$O$16,相対合成効率!$R$16,TRUE,相対合成効率!$R$17))</f>
        <v/>
      </c>
      <c r="Q120" s="224" t="str">
        <f>IF($O120="","",IF($O120&lt;=発電計画!$G$28,0,9.8*$E120*$L120*$P120))</f>
        <v/>
      </c>
      <c r="R120" s="224" t="str">
        <f t="shared" si="15"/>
        <v/>
      </c>
      <c r="S120" s="207" t="str">
        <f>IF(D120="","",(D120*B120+SUM($D121:D$393))/(D120*365))</f>
        <v/>
      </c>
      <c r="T120" s="208"/>
    </row>
    <row r="121" spans="2:20">
      <c r="B121" s="80">
        <v>93</v>
      </c>
      <c r="C121" s="189" t="str">
        <f>流量データ!$R103</f>
        <v/>
      </c>
      <c r="D121" s="189" t="str">
        <f>IF(AND($C121="",発電計画!$G$33=""),"",MAX(0,$C121-発電計画!$G$33))</f>
        <v/>
      </c>
      <c r="E121" s="189" t="str">
        <f>IF($D121="","",IF(発電計画!$G$19&gt;$D121,$D121,発電計画!$G$19))</f>
        <v/>
      </c>
      <c r="F121" s="27" t="str">
        <f>IF(発電計画!$G$30="","",ROUND((発電計画!$G$30*((E121/発電計画!$G$19)^2)/1000),3))</f>
        <v/>
      </c>
      <c r="G121" s="28">
        <f t="shared" si="16"/>
        <v>0.05</v>
      </c>
      <c r="H121" s="27" t="str">
        <f>IF(発電計画!$G$31="","",ROUND((発電計画!$G$31*((E121/発電計画!$G$19)^2)/200),3))</f>
        <v/>
      </c>
      <c r="I121" s="27" t="str">
        <f>IF(発電計画!$G$32="","",ROUND((発電計画!$G$32*((E121/発電計画!$G$19)^2)/1000),3))</f>
        <v/>
      </c>
      <c r="J121" s="28">
        <f t="shared" si="17"/>
        <v>0.5</v>
      </c>
      <c r="K121" s="27">
        <f t="shared" si="14"/>
        <v>0.55000000000000004</v>
      </c>
      <c r="L121" s="27">
        <f>発電計画!$G$15-$K$29</f>
        <v>-0.55000000000000004</v>
      </c>
      <c r="M121" s="27" t="str">
        <f>IF(発電計画!$G$19="","",9.8*発電計画!$G$19*$L121)</f>
        <v/>
      </c>
      <c r="N121" s="27" t="str">
        <f>IF(発電計画!$G$20="","",9.8*発電計画!$G$20*$L121)</f>
        <v/>
      </c>
      <c r="O121" s="206" t="str">
        <f>IF(AND($E121="",発電計画!$G$19=""),"",$E121/発電計画!$G$19)</f>
        <v/>
      </c>
      <c r="P121" s="331" t="str" cm="1">
        <f t="array" ref="P121">IF($O121="","",発電計画!$G$27*_xlfn.IFS($O121&gt;=相対合成効率!$O$14,相対合成効率!$R$14,$O121&gt;=相対合成効率!$O$15,相対合成効率!$R$15,$O121&gt;=相対合成効率!$O$16,相対合成効率!$R$16,TRUE,相対合成効率!$R$17))</f>
        <v/>
      </c>
      <c r="Q121" s="224" t="str">
        <f>IF($O121="","",IF($O121&lt;=発電計画!$G$28,0,9.8*$E121*$L121*$P121))</f>
        <v/>
      </c>
      <c r="R121" s="224" t="str">
        <f t="shared" si="15"/>
        <v/>
      </c>
      <c r="S121" s="207" t="str">
        <f>IF(D121="","",(D121*B121+SUM($D122:D$393))/(D121*365))</f>
        <v/>
      </c>
      <c r="T121" s="208"/>
    </row>
    <row r="122" spans="2:20">
      <c r="B122" s="80">
        <v>94</v>
      </c>
      <c r="C122" s="189" t="str">
        <f>流量データ!$R104</f>
        <v/>
      </c>
      <c r="D122" s="189" t="str">
        <f>IF(AND($C122="",発電計画!$G$33=""),"",MAX(0,$C122-発電計画!$G$33))</f>
        <v/>
      </c>
      <c r="E122" s="189" t="str">
        <f>IF($D122="","",IF(発電計画!$G$19&gt;$D122,$D122,発電計画!$G$19))</f>
        <v/>
      </c>
      <c r="F122" s="27" t="str">
        <f>IF(発電計画!$G$30="","",ROUND((発電計画!$G$30*((E122/発電計画!$G$19)^2)/1000),3))</f>
        <v/>
      </c>
      <c r="G122" s="28">
        <f t="shared" si="16"/>
        <v>0.05</v>
      </c>
      <c r="H122" s="27" t="str">
        <f>IF(発電計画!$G$31="","",ROUND((発電計画!$G$31*((E122/発電計画!$G$19)^2)/200),3))</f>
        <v/>
      </c>
      <c r="I122" s="27" t="str">
        <f>IF(発電計画!$G$32="","",ROUND((発電計画!$G$32*((E122/発電計画!$G$19)^2)/1000),3))</f>
        <v/>
      </c>
      <c r="J122" s="28">
        <f t="shared" si="17"/>
        <v>0.5</v>
      </c>
      <c r="K122" s="27">
        <f t="shared" si="14"/>
        <v>0.55000000000000004</v>
      </c>
      <c r="L122" s="27">
        <f>発電計画!$G$15-$K$29</f>
        <v>-0.55000000000000004</v>
      </c>
      <c r="M122" s="27" t="str">
        <f>IF(発電計画!$G$19="","",9.8*発電計画!$G$19*$L122)</f>
        <v/>
      </c>
      <c r="N122" s="27" t="str">
        <f>IF(発電計画!$G$20="","",9.8*発電計画!$G$20*$L122)</f>
        <v/>
      </c>
      <c r="O122" s="206" t="str">
        <f>IF(AND($E122="",発電計画!$G$19=""),"",$E122/発電計画!$G$19)</f>
        <v/>
      </c>
      <c r="P122" s="331" t="str" cm="1">
        <f t="array" ref="P122">IF($O122="","",発電計画!$G$27*_xlfn.IFS($O122&gt;=相対合成効率!$O$14,相対合成効率!$R$14,$O122&gt;=相対合成効率!$O$15,相対合成効率!$R$15,$O122&gt;=相対合成効率!$O$16,相対合成効率!$R$16,TRUE,相対合成効率!$R$17))</f>
        <v/>
      </c>
      <c r="Q122" s="224" t="str">
        <f>IF($O122="","",IF($O122&lt;=発電計画!$G$28,0,9.8*$E122*$L122*$P122))</f>
        <v/>
      </c>
      <c r="R122" s="224" t="str">
        <f t="shared" si="15"/>
        <v/>
      </c>
      <c r="S122" s="207" t="str">
        <f>IF(D122="","",(D122*B122+SUM($D123:D$393))/(D122*365))</f>
        <v/>
      </c>
      <c r="T122" s="208"/>
    </row>
    <row r="123" spans="2:20">
      <c r="B123" s="80">
        <v>95</v>
      </c>
      <c r="C123" s="189" t="str">
        <f>流量データ!$R105</f>
        <v/>
      </c>
      <c r="D123" s="189" t="str">
        <f>IF(AND($C123="",発電計画!$G$33=""),"",MAX(0,$C123-発電計画!$G$33))</f>
        <v/>
      </c>
      <c r="E123" s="189" t="str">
        <f>IF($D123="","",IF(発電計画!$G$19&gt;$D123,$D123,発電計画!$G$19))</f>
        <v/>
      </c>
      <c r="F123" s="27" t="str">
        <f>IF(発電計画!$G$30="","",ROUND((発電計画!$G$30*((E123/発電計画!$G$19)^2)/1000),3))</f>
        <v/>
      </c>
      <c r="G123" s="28">
        <f t="shared" si="16"/>
        <v>0.05</v>
      </c>
      <c r="H123" s="27" t="str">
        <f>IF(発電計画!$G$31="","",ROUND((発電計画!$G$31*((E123/発電計画!$G$19)^2)/200),3))</f>
        <v/>
      </c>
      <c r="I123" s="27" t="str">
        <f>IF(発電計画!$G$32="","",ROUND((発電計画!$G$32*((E123/発電計画!$G$19)^2)/1000),3))</f>
        <v/>
      </c>
      <c r="J123" s="28">
        <f t="shared" si="17"/>
        <v>0.5</v>
      </c>
      <c r="K123" s="27">
        <f t="shared" si="14"/>
        <v>0.55000000000000004</v>
      </c>
      <c r="L123" s="27">
        <f>発電計画!$G$15-$K$29</f>
        <v>-0.55000000000000004</v>
      </c>
      <c r="M123" s="27" t="str">
        <f>IF(発電計画!$G$19="","",9.8*発電計画!$G$19*$L123)</f>
        <v/>
      </c>
      <c r="N123" s="27" t="str">
        <f>IF(発電計画!$G$20="","",9.8*発電計画!$G$20*$L123)</f>
        <v/>
      </c>
      <c r="O123" s="206" t="str">
        <f>IF(AND($E123="",発電計画!$G$19=""),"",$E123/発電計画!$G$19)</f>
        <v/>
      </c>
      <c r="P123" s="331" t="str" cm="1">
        <f t="array" ref="P123">IF($O123="","",発電計画!$G$27*_xlfn.IFS($O123&gt;=相対合成効率!$O$14,相対合成効率!$R$14,$O123&gt;=相対合成効率!$O$15,相対合成効率!$R$15,$O123&gt;=相対合成効率!$O$16,相対合成効率!$R$16,TRUE,相対合成効率!$R$17))</f>
        <v/>
      </c>
      <c r="Q123" s="224" t="str">
        <f>IF($O123="","",IF($O123&lt;=発電計画!$G$28,0,9.8*$E123*$L123*$P123))</f>
        <v/>
      </c>
      <c r="R123" s="224" t="str">
        <f t="shared" si="15"/>
        <v/>
      </c>
      <c r="S123" s="207" t="str">
        <f>IF(D123="","",(D123*B123+SUM($D124:D$393))/(D123*365))</f>
        <v/>
      </c>
      <c r="T123" s="208"/>
    </row>
    <row r="124" spans="2:20">
      <c r="B124" s="80">
        <v>96</v>
      </c>
      <c r="C124" s="189" t="str">
        <f>流量データ!$R106</f>
        <v/>
      </c>
      <c r="D124" s="189" t="str">
        <f>IF(AND($C124="",発電計画!$G$33=""),"",MAX(0,$C124-発電計画!$G$33))</f>
        <v/>
      </c>
      <c r="E124" s="189" t="str">
        <f>IF($D124="","",IF(発電計画!$G$19&gt;$D124,$D124,発電計画!$G$19))</f>
        <v/>
      </c>
      <c r="F124" s="27" t="str">
        <f>IF(発電計画!$G$30="","",ROUND((発電計画!$G$30*((E124/発電計画!$G$19)^2)/1000),3))</f>
        <v/>
      </c>
      <c r="G124" s="28">
        <f t="shared" si="16"/>
        <v>0.05</v>
      </c>
      <c r="H124" s="27" t="str">
        <f>IF(発電計画!$G$31="","",ROUND((発電計画!$G$31*((E124/発電計画!$G$19)^2)/200),3))</f>
        <v/>
      </c>
      <c r="I124" s="27" t="str">
        <f>IF(発電計画!$G$32="","",ROUND((発電計画!$G$32*((E124/発電計画!$G$19)^2)/1000),3))</f>
        <v/>
      </c>
      <c r="J124" s="28">
        <f t="shared" si="17"/>
        <v>0.5</v>
      </c>
      <c r="K124" s="27">
        <f t="shared" si="14"/>
        <v>0.55000000000000004</v>
      </c>
      <c r="L124" s="27">
        <f>発電計画!$G$15-$K$29</f>
        <v>-0.55000000000000004</v>
      </c>
      <c r="M124" s="27" t="str">
        <f>IF(発電計画!$G$19="","",9.8*発電計画!$G$19*$L124)</f>
        <v/>
      </c>
      <c r="N124" s="27" t="str">
        <f>IF(発電計画!$G$20="","",9.8*発電計画!$G$20*$L124)</f>
        <v/>
      </c>
      <c r="O124" s="206" t="str">
        <f>IF(AND($E124="",発電計画!$G$19=""),"",$E124/発電計画!$G$19)</f>
        <v/>
      </c>
      <c r="P124" s="331" t="str" cm="1">
        <f t="array" ref="P124">IF($O124="","",発電計画!$G$27*_xlfn.IFS($O124&gt;=相対合成効率!$O$14,相対合成効率!$R$14,$O124&gt;=相対合成効率!$O$15,相対合成効率!$R$15,$O124&gt;=相対合成効率!$O$16,相対合成効率!$R$16,TRUE,相対合成効率!$R$17))</f>
        <v/>
      </c>
      <c r="Q124" s="224" t="str">
        <f>IF($O124="","",IF($O124&lt;=発電計画!$G$28,0,9.8*$E124*$L124*$P124))</f>
        <v/>
      </c>
      <c r="R124" s="224" t="str">
        <f t="shared" si="15"/>
        <v/>
      </c>
      <c r="S124" s="207" t="str">
        <f>IF(D124="","",(D124*B124+SUM($D125:D$393))/(D124*365))</f>
        <v/>
      </c>
      <c r="T124" s="208"/>
    </row>
    <row r="125" spans="2:20">
      <c r="B125" s="80">
        <v>97</v>
      </c>
      <c r="C125" s="189" t="str">
        <f>流量データ!$R107</f>
        <v/>
      </c>
      <c r="D125" s="189" t="str">
        <f>IF(AND($C125="",発電計画!$G$33=""),"",MAX(0,$C125-発電計画!$G$33))</f>
        <v/>
      </c>
      <c r="E125" s="189" t="str">
        <f>IF($D125="","",IF(発電計画!$G$19&gt;$D125,$D125,発電計画!$G$19))</f>
        <v/>
      </c>
      <c r="F125" s="27" t="str">
        <f>IF(発電計画!$G$30="","",ROUND((発電計画!$G$30*((E125/発電計画!$G$19)^2)/1000),3))</f>
        <v/>
      </c>
      <c r="G125" s="28">
        <f t="shared" si="16"/>
        <v>0.05</v>
      </c>
      <c r="H125" s="27" t="str">
        <f>IF(発電計画!$G$31="","",ROUND((発電計画!$G$31*((E125/発電計画!$G$19)^2)/200),3))</f>
        <v/>
      </c>
      <c r="I125" s="27" t="str">
        <f>IF(発電計画!$G$32="","",ROUND((発電計画!$G$32*((E125/発電計画!$G$19)^2)/1000),3))</f>
        <v/>
      </c>
      <c r="J125" s="28">
        <f t="shared" si="17"/>
        <v>0.5</v>
      </c>
      <c r="K125" s="27">
        <f t="shared" si="14"/>
        <v>0.55000000000000004</v>
      </c>
      <c r="L125" s="27">
        <f>発電計画!$G$15-$K$29</f>
        <v>-0.55000000000000004</v>
      </c>
      <c r="M125" s="27" t="str">
        <f>IF(発電計画!$G$19="","",9.8*発電計画!$G$19*$L125)</f>
        <v/>
      </c>
      <c r="N125" s="27" t="str">
        <f>IF(発電計画!$G$20="","",9.8*発電計画!$G$20*$L125)</f>
        <v/>
      </c>
      <c r="O125" s="206" t="str">
        <f>IF(AND($E125="",発電計画!$G$19=""),"",$E125/発電計画!$G$19)</f>
        <v/>
      </c>
      <c r="P125" s="331" t="str" cm="1">
        <f t="array" ref="P125">IF($O125="","",発電計画!$G$27*_xlfn.IFS($O125&gt;=相対合成効率!$O$14,相対合成効率!$R$14,$O125&gt;=相対合成効率!$O$15,相対合成効率!$R$15,$O125&gt;=相対合成効率!$O$16,相対合成効率!$R$16,TRUE,相対合成効率!$R$17))</f>
        <v/>
      </c>
      <c r="Q125" s="224" t="str">
        <f>IF($O125="","",IF($O125&lt;=発電計画!$G$28,0,9.8*$E125*$L125*$P125))</f>
        <v/>
      </c>
      <c r="R125" s="224" t="str">
        <f t="shared" si="15"/>
        <v/>
      </c>
      <c r="S125" s="207" t="str">
        <f>IF(D125="","",(D125*B125+SUM($D126:D$393))/(D125*365))</f>
        <v/>
      </c>
      <c r="T125" s="208"/>
    </row>
    <row r="126" spans="2:20">
      <c r="B126" s="80">
        <v>98</v>
      </c>
      <c r="C126" s="189" t="str">
        <f>流量データ!$R108</f>
        <v/>
      </c>
      <c r="D126" s="189" t="str">
        <f>IF(AND($C126="",発電計画!$G$33=""),"",MAX(0,$C126-発電計画!$G$33))</f>
        <v/>
      </c>
      <c r="E126" s="189" t="str">
        <f>IF($D126="","",IF(発電計画!$G$19&gt;$D126,$D126,発電計画!$G$19))</f>
        <v/>
      </c>
      <c r="F126" s="27" t="str">
        <f>IF(発電計画!$G$30="","",ROUND((発電計画!$G$30*((E126/発電計画!$G$19)^2)/1000),3))</f>
        <v/>
      </c>
      <c r="G126" s="28">
        <f t="shared" si="16"/>
        <v>0.05</v>
      </c>
      <c r="H126" s="27" t="str">
        <f>IF(発電計画!$G$31="","",ROUND((発電計画!$G$31*((E126/発電計画!$G$19)^2)/200),3))</f>
        <v/>
      </c>
      <c r="I126" s="27" t="str">
        <f>IF(発電計画!$G$32="","",ROUND((発電計画!$G$32*((E126/発電計画!$G$19)^2)/1000),3))</f>
        <v/>
      </c>
      <c r="J126" s="28">
        <f t="shared" si="17"/>
        <v>0.5</v>
      </c>
      <c r="K126" s="27">
        <f t="shared" si="14"/>
        <v>0.55000000000000004</v>
      </c>
      <c r="L126" s="27">
        <f>発電計画!$G$15-$K$29</f>
        <v>-0.55000000000000004</v>
      </c>
      <c r="M126" s="27" t="str">
        <f>IF(発電計画!$G$19="","",9.8*発電計画!$G$19*$L126)</f>
        <v/>
      </c>
      <c r="N126" s="27" t="str">
        <f>IF(発電計画!$G$20="","",9.8*発電計画!$G$20*$L126)</f>
        <v/>
      </c>
      <c r="O126" s="206" t="str">
        <f>IF(AND($E126="",発電計画!$G$19=""),"",$E126/発電計画!$G$19)</f>
        <v/>
      </c>
      <c r="P126" s="331" t="str" cm="1">
        <f t="array" ref="P126">IF($O126="","",発電計画!$G$27*_xlfn.IFS($O126&gt;=相対合成効率!$O$14,相対合成効率!$R$14,$O126&gt;=相対合成効率!$O$15,相対合成効率!$R$15,$O126&gt;=相対合成効率!$O$16,相対合成効率!$R$16,TRUE,相対合成効率!$R$17))</f>
        <v/>
      </c>
      <c r="Q126" s="224" t="str">
        <f>IF($O126="","",IF($O126&lt;=発電計画!$G$28,0,9.8*$E126*$L126*$P126))</f>
        <v/>
      </c>
      <c r="R126" s="224" t="str">
        <f t="shared" si="15"/>
        <v/>
      </c>
      <c r="S126" s="207" t="str">
        <f>IF(D126="","",(D126*B126+SUM($D127:D$393))/(D126*365))</f>
        <v/>
      </c>
      <c r="T126" s="208"/>
    </row>
    <row r="127" spans="2:20">
      <c r="B127" s="80">
        <v>99</v>
      </c>
      <c r="C127" s="189" t="str">
        <f>流量データ!$R109</f>
        <v/>
      </c>
      <c r="D127" s="189" t="str">
        <f>IF(AND($C127="",発電計画!$G$33=""),"",MAX(0,$C127-発電計画!$G$33))</f>
        <v/>
      </c>
      <c r="E127" s="189" t="str">
        <f>IF($D127="","",IF(発電計画!$G$19&gt;$D127,$D127,発電計画!$G$19))</f>
        <v/>
      </c>
      <c r="F127" s="27" t="str">
        <f>IF(発電計画!$G$30="","",ROUND((発電計画!$G$30*((E127/発電計画!$G$19)^2)/1000),3))</f>
        <v/>
      </c>
      <c r="G127" s="28">
        <f t="shared" si="16"/>
        <v>0.05</v>
      </c>
      <c r="H127" s="27" t="str">
        <f>IF(発電計画!$G$31="","",ROUND((発電計画!$G$31*((E127/発電計画!$G$19)^2)/200),3))</f>
        <v/>
      </c>
      <c r="I127" s="27" t="str">
        <f>IF(発電計画!$G$32="","",ROUND((発電計画!$G$32*((E127/発電計画!$G$19)^2)/1000),3))</f>
        <v/>
      </c>
      <c r="J127" s="28">
        <f t="shared" si="17"/>
        <v>0.5</v>
      </c>
      <c r="K127" s="27">
        <f t="shared" si="14"/>
        <v>0.55000000000000004</v>
      </c>
      <c r="L127" s="27">
        <f>発電計画!$G$15-$K$29</f>
        <v>-0.55000000000000004</v>
      </c>
      <c r="M127" s="27" t="str">
        <f>IF(発電計画!$G$19="","",9.8*発電計画!$G$19*$L127)</f>
        <v/>
      </c>
      <c r="N127" s="27" t="str">
        <f>IF(発電計画!$G$20="","",9.8*発電計画!$G$20*$L127)</f>
        <v/>
      </c>
      <c r="O127" s="206" t="str">
        <f>IF(AND($E127="",発電計画!$G$19=""),"",$E127/発電計画!$G$19)</f>
        <v/>
      </c>
      <c r="P127" s="331" t="str" cm="1">
        <f t="array" ref="P127">IF($O127="","",発電計画!$G$27*_xlfn.IFS($O127&gt;=相対合成効率!$O$14,相対合成効率!$R$14,$O127&gt;=相対合成効率!$O$15,相対合成効率!$R$15,$O127&gt;=相対合成効率!$O$16,相対合成効率!$R$16,TRUE,相対合成効率!$R$17))</f>
        <v/>
      </c>
      <c r="Q127" s="224" t="str">
        <f>IF($O127="","",IF($O127&lt;=発電計画!$G$28,0,9.8*$E127*$L127*$P127))</f>
        <v/>
      </c>
      <c r="R127" s="224" t="str">
        <f t="shared" si="15"/>
        <v/>
      </c>
      <c r="S127" s="207" t="str">
        <f>IF(D127="","",(D127*B127+SUM($D128:D$393))/(D127*365))</f>
        <v/>
      </c>
      <c r="T127" s="208"/>
    </row>
    <row r="128" spans="2:20">
      <c r="B128" s="80">
        <v>100</v>
      </c>
      <c r="C128" s="189" t="str">
        <f>流量データ!$R110</f>
        <v/>
      </c>
      <c r="D128" s="189" t="str">
        <f>IF(AND($C128="",発電計画!$G$33=""),"",MAX(0,$C128-発電計画!$G$33))</f>
        <v/>
      </c>
      <c r="E128" s="189" t="str">
        <f>IF($D128="","",IF(発電計画!$G$19&gt;$D128,$D128,発電計画!$G$19))</f>
        <v/>
      </c>
      <c r="F128" s="27" t="str">
        <f>IF(発電計画!$G$30="","",ROUND((発電計画!$G$30*((E128/発電計画!$G$19)^2)/1000),3))</f>
        <v/>
      </c>
      <c r="G128" s="28">
        <f t="shared" si="16"/>
        <v>0.05</v>
      </c>
      <c r="H128" s="27" t="str">
        <f>IF(発電計画!$G$31="","",ROUND((発電計画!$G$31*((E128/発電計画!$G$19)^2)/200),3))</f>
        <v/>
      </c>
      <c r="I128" s="27" t="str">
        <f>IF(発電計画!$G$32="","",ROUND((発電計画!$G$32*((E128/発電計画!$G$19)^2)/1000),3))</f>
        <v/>
      </c>
      <c r="J128" s="28">
        <f t="shared" si="17"/>
        <v>0.5</v>
      </c>
      <c r="K128" s="27">
        <f t="shared" si="14"/>
        <v>0.55000000000000004</v>
      </c>
      <c r="L128" s="27">
        <f>発電計画!$G$15-$K$29</f>
        <v>-0.55000000000000004</v>
      </c>
      <c r="M128" s="27" t="str">
        <f>IF(発電計画!$G$19="","",9.8*発電計画!$G$19*$L128)</f>
        <v/>
      </c>
      <c r="N128" s="27" t="str">
        <f>IF(発電計画!$G$20="","",9.8*発電計画!$G$20*$L128)</f>
        <v/>
      </c>
      <c r="O128" s="206" t="str">
        <f>IF(AND($E128="",発電計画!$G$19=""),"",$E128/発電計画!$G$19)</f>
        <v/>
      </c>
      <c r="P128" s="331" t="str" cm="1">
        <f t="array" ref="P128">IF($O128="","",発電計画!$G$27*_xlfn.IFS($O128&gt;=相対合成効率!$O$14,相対合成効率!$R$14,$O128&gt;=相対合成効率!$O$15,相対合成効率!$R$15,$O128&gt;=相対合成効率!$O$16,相対合成効率!$R$16,TRUE,相対合成効率!$R$17))</f>
        <v/>
      </c>
      <c r="Q128" s="224" t="str">
        <f>IF($O128="","",IF($O128&lt;=発電計画!$G$28,0,9.8*$E128*$L128*$P128))</f>
        <v/>
      </c>
      <c r="R128" s="224" t="str">
        <f t="shared" si="15"/>
        <v/>
      </c>
      <c r="S128" s="207" t="str">
        <f>IF(D128="","",(D128*B128+SUM($D129:D$393))/(D128*365))</f>
        <v/>
      </c>
      <c r="T128" s="208"/>
    </row>
    <row r="129" spans="2:20">
      <c r="B129" s="80">
        <v>101</v>
      </c>
      <c r="C129" s="189" t="str">
        <f>流量データ!$R111</f>
        <v/>
      </c>
      <c r="D129" s="189" t="str">
        <f>IF(AND($C129="",発電計画!$G$33=""),"",MAX(0,$C129-発電計画!$G$33))</f>
        <v/>
      </c>
      <c r="E129" s="189" t="str">
        <f>IF($D129="","",IF(発電計画!$G$19&gt;$D129,$D129,発電計画!$G$19))</f>
        <v/>
      </c>
      <c r="F129" s="27" t="str">
        <f>IF(発電計画!$G$30="","",ROUND((発電計画!$G$30*((E129/発電計画!$G$19)^2)/1000),3))</f>
        <v/>
      </c>
      <c r="G129" s="28">
        <f t="shared" si="16"/>
        <v>0.05</v>
      </c>
      <c r="H129" s="27" t="str">
        <f>IF(発電計画!$G$31="","",ROUND((発電計画!$G$31*((E129/発電計画!$G$19)^2)/200),3))</f>
        <v/>
      </c>
      <c r="I129" s="27" t="str">
        <f>IF(発電計画!$G$32="","",ROUND((発電計画!$G$32*((E129/発電計画!$G$19)^2)/1000),3))</f>
        <v/>
      </c>
      <c r="J129" s="28">
        <f t="shared" si="17"/>
        <v>0.5</v>
      </c>
      <c r="K129" s="27">
        <f t="shared" si="14"/>
        <v>0.55000000000000004</v>
      </c>
      <c r="L129" s="27">
        <f>発電計画!$G$15-$K$29</f>
        <v>-0.55000000000000004</v>
      </c>
      <c r="M129" s="27" t="str">
        <f>IF(発電計画!$G$19="","",9.8*発電計画!$G$19*$L129)</f>
        <v/>
      </c>
      <c r="N129" s="27" t="str">
        <f>IF(発電計画!$G$20="","",9.8*発電計画!$G$20*$L129)</f>
        <v/>
      </c>
      <c r="O129" s="206" t="str">
        <f>IF(AND($E129="",発電計画!$G$19=""),"",$E129/発電計画!$G$19)</f>
        <v/>
      </c>
      <c r="P129" s="331" t="str" cm="1">
        <f t="array" ref="P129">IF($O129="","",発電計画!$G$27*_xlfn.IFS($O129&gt;=相対合成効率!$O$14,相対合成効率!$R$14,$O129&gt;=相対合成効率!$O$15,相対合成効率!$R$15,$O129&gt;=相対合成効率!$O$16,相対合成効率!$R$16,TRUE,相対合成効率!$R$17))</f>
        <v/>
      </c>
      <c r="Q129" s="224" t="str">
        <f>IF($O129="","",IF($O129&lt;=発電計画!$G$28,0,9.8*$E129*$L129*$P129))</f>
        <v/>
      </c>
      <c r="R129" s="224" t="str">
        <f t="shared" si="15"/>
        <v/>
      </c>
      <c r="S129" s="207" t="str">
        <f>IF(D129="","",(D129*B129+SUM($D130:D$393))/(D129*365))</f>
        <v/>
      </c>
      <c r="T129" s="208"/>
    </row>
    <row r="130" spans="2:20">
      <c r="B130" s="80">
        <v>102</v>
      </c>
      <c r="C130" s="189" t="str">
        <f>流量データ!$R112</f>
        <v/>
      </c>
      <c r="D130" s="189" t="str">
        <f>IF(AND($C130="",発電計画!$G$33=""),"",MAX(0,$C130-発電計画!$G$33))</f>
        <v/>
      </c>
      <c r="E130" s="189" t="str">
        <f>IF($D130="","",IF(発電計画!$G$19&gt;$D130,$D130,発電計画!$G$19))</f>
        <v/>
      </c>
      <c r="F130" s="27" t="str">
        <f>IF(発電計画!$G$30="","",ROUND((発電計画!$G$30*((E130/発電計画!$G$19)^2)/1000),3))</f>
        <v/>
      </c>
      <c r="G130" s="28">
        <f t="shared" si="16"/>
        <v>0.05</v>
      </c>
      <c r="H130" s="27" t="str">
        <f>IF(発電計画!$G$31="","",ROUND((発電計画!$G$31*((E130/発電計画!$G$19)^2)/200),3))</f>
        <v/>
      </c>
      <c r="I130" s="27" t="str">
        <f>IF(発電計画!$G$32="","",ROUND((発電計画!$G$32*((E130/発電計画!$G$19)^2)/1000),3))</f>
        <v/>
      </c>
      <c r="J130" s="28">
        <f t="shared" si="17"/>
        <v>0.5</v>
      </c>
      <c r="K130" s="27">
        <f t="shared" si="14"/>
        <v>0.55000000000000004</v>
      </c>
      <c r="L130" s="27">
        <f>発電計画!$G$15-$K$29</f>
        <v>-0.55000000000000004</v>
      </c>
      <c r="M130" s="27" t="str">
        <f>IF(発電計画!$G$19="","",9.8*発電計画!$G$19*$L130)</f>
        <v/>
      </c>
      <c r="N130" s="27" t="str">
        <f>IF(発電計画!$G$20="","",9.8*発電計画!$G$20*$L130)</f>
        <v/>
      </c>
      <c r="O130" s="206" t="str">
        <f>IF(AND($E130="",発電計画!$G$19=""),"",$E130/発電計画!$G$19)</f>
        <v/>
      </c>
      <c r="P130" s="331" t="str" cm="1">
        <f t="array" ref="P130">IF($O130="","",発電計画!$G$27*_xlfn.IFS($O130&gt;=相対合成効率!$O$14,相対合成効率!$R$14,$O130&gt;=相対合成効率!$O$15,相対合成効率!$R$15,$O130&gt;=相対合成効率!$O$16,相対合成効率!$R$16,TRUE,相対合成効率!$R$17))</f>
        <v/>
      </c>
      <c r="Q130" s="224" t="str">
        <f>IF($O130="","",IF($O130&lt;=発電計画!$G$28,0,9.8*$E130*$L130*$P130))</f>
        <v/>
      </c>
      <c r="R130" s="224" t="str">
        <f t="shared" si="15"/>
        <v/>
      </c>
      <c r="S130" s="207" t="str">
        <f>IF(D130="","",(D130*B130+SUM($D131:D$393))/(D130*365))</f>
        <v/>
      </c>
      <c r="T130" s="208"/>
    </row>
    <row r="131" spans="2:20">
      <c r="B131" s="80">
        <v>103</v>
      </c>
      <c r="C131" s="189" t="str">
        <f>流量データ!$R113</f>
        <v/>
      </c>
      <c r="D131" s="189" t="str">
        <f>IF(AND($C131="",発電計画!$G$33=""),"",MAX(0,$C131-発電計画!$G$33))</f>
        <v/>
      </c>
      <c r="E131" s="189" t="str">
        <f>IF($D131="","",IF(発電計画!$G$19&gt;$D131,$D131,発電計画!$G$19))</f>
        <v/>
      </c>
      <c r="F131" s="27" t="str">
        <f>IF(発電計画!$G$30="","",ROUND((発電計画!$G$30*((E131/発電計画!$G$19)^2)/1000),3))</f>
        <v/>
      </c>
      <c r="G131" s="28">
        <f t="shared" si="16"/>
        <v>0.05</v>
      </c>
      <c r="H131" s="27" t="str">
        <f>IF(発電計画!$G$31="","",ROUND((発電計画!$G$31*((E131/発電計画!$G$19)^2)/200),3))</f>
        <v/>
      </c>
      <c r="I131" s="27" t="str">
        <f>IF(発電計画!$G$32="","",ROUND((発電計画!$G$32*((E131/発電計画!$G$19)^2)/1000),3))</f>
        <v/>
      </c>
      <c r="J131" s="28">
        <f t="shared" si="17"/>
        <v>0.5</v>
      </c>
      <c r="K131" s="27">
        <f t="shared" si="14"/>
        <v>0.55000000000000004</v>
      </c>
      <c r="L131" s="27">
        <f>発電計画!$G$15-$K$29</f>
        <v>-0.55000000000000004</v>
      </c>
      <c r="M131" s="27" t="str">
        <f>IF(発電計画!$G$19="","",9.8*発電計画!$G$19*$L131)</f>
        <v/>
      </c>
      <c r="N131" s="27" t="str">
        <f>IF(発電計画!$G$20="","",9.8*発電計画!$G$20*$L131)</f>
        <v/>
      </c>
      <c r="O131" s="206" t="str">
        <f>IF(AND($E131="",発電計画!$G$19=""),"",$E131/発電計画!$G$19)</f>
        <v/>
      </c>
      <c r="P131" s="331" t="str" cm="1">
        <f t="array" ref="P131">IF($O131="","",発電計画!$G$27*_xlfn.IFS($O131&gt;=相対合成効率!$O$14,相対合成効率!$R$14,$O131&gt;=相対合成効率!$O$15,相対合成効率!$R$15,$O131&gt;=相対合成効率!$O$16,相対合成効率!$R$16,TRUE,相対合成効率!$R$17))</f>
        <v/>
      </c>
      <c r="Q131" s="224" t="str">
        <f>IF($O131="","",IF($O131&lt;=発電計画!$G$28,0,9.8*$E131*$L131*$P131))</f>
        <v/>
      </c>
      <c r="R131" s="224" t="str">
        <f t="shared" si="15"/>
        <v/>
      </c>
      <c r="S131" s="207" t="str">
        <f>IF(D131="","",(D131*B131+SUM($D132:D$393))/(D131*365))</f>
        <v/>
      </c>
      <c r="T131" s="208"/>
    </row>
    <row r="132" spans="2:20">
      <c r="B132" s="80">
        <v>104</v>
      </c>
      <c r="C132" s="189" t="str">
        <f>流量データ!$R114</f>
        <v/>
      </c>
      <c r="D132" s="189" t="str">
        <f>IF(AND($C132="",発電計画!$G$33=""),"",MAX(0,$C132-発電計画!$G$33))</f>
        <v/>
      </c>
      <c r="E132" s="189" t="str">
        <f>IF($D132="","",IF(発電計画!$G$19&gt;$D132,$D132,発電計画!$G$19))</f>
        <v/>
      </c>
      <c r="F132" s="27" t="str">
        <f>IF(発電計画!$G$30="","",ROUND((発電計画!$G$30*((E132/発電計画!$G$19)^2)/1000),3))</f>
        <v/>
      </c>
      <c r="G132" s="28">
        <f t="shared" si="16"/>
        <v>0.05</v>
      </c>
      <c r="H132" s="27" t="str">
        <f>IF(発電計画!$G$31="","",ROUND((発電計画!$G$31*((E132/発電計画!$G$19)^2)/200),3))</f>
        <v/>
      </c>
      <c r="I132" s="27" t="str">
        <f>IF(発電計画!$G$32="","",ROUND((発電計画!$G$32*((E132/発電計画!$G$19)^2)/1000),3))</f>
        <v/>
      </c>
      <c r="J132" s="28">
        <f t="shared" si="17"/>
        <v>0.5</v>
      </c>
      <c r="K132" s="27">
        <f t="shared" si="14"/>
        <v>0.55000000000000004</v>
      </c>
      <c r="L132" s="27">
        <f>発電計画!$G$15-$K$29</f>
        <v>-0.55000000000000004</v>
      </c>
      <c r="M132" s="27" t="str">
        <f>IF(発電計画!$G$19="","",9.8*発電計画!$G$19*$L132)</f>
        <v/>
      </c>
      <c r="N132" s="27" t="str">
        <f>IF(発電計画!$G$20="","",9.8*発電計画!$G$20*$L132)</f>
        <v/>
      </c>
      <c r="O132" s="206" t="str">
        <f>IF(AND($E132="",発電計画!$G$19=""),"",$E132/発電計画!$G$19)</f>
        <v/>
      </c>
      <c r="P132" s="331" t="str" cm="1">
        <f t="array" ref="P132">IF($O132="","",発電計画!$G$27*_xlfn.IFS($O132&gt;=相対合成効率!$O$14,相対合成効率!$R$14,$O132&gt;=相対合成効率!$O$15,相対合成効率!$R$15,$O132&gt;=相対合成効率!$O$16,相対合成効率!$R$16,TRUE,相対合成効率!$R$17))</f>
        <v/>
      </c>
      <c r="Q132" s="224" t="str">
        <f>IF($O132="","",IF($O132&lt;=発電計画!$G$28,0,9.8*$E132*$L132*$P132))</f>
        <v/>
      </c>
      <c r="R132" s="224" t="str">
        <f t="shared" si="15"/>
        <v/>
      </c>
      <c r="S132" s="207" t="str">
        <f>IF(D132="","",(D132*B132+SUM($D133:D$393))/(D132*365))</f>
        <v/>
      </c>
      <c r="T132" s="208"/>
    </row>
    <row r="133" spans="2:20">
      <c r="B133" s="80">
        <v>105</v>
      </c>
      <c r="C133" s="189" t="str">
        <f>流量データ!$R115</f>
        <v/>
      </c>
      <c r="D133" s="189" t="str">
        <f>IF(AND($C133="",発電計画!$G$33=""),"",MAX(0,$C133-発電計画!$G$33))</f>
        <v/>
      </c>
      <c r="E133" s="189" t="str">
        <f>IF($D133="","",IF(発電計画!$G$19&gt;$D133,$D133,発電計画!$G$19))</f>
        <v/>
      </c>
      <c r="F133" s="27" t="str">
        <f>IF(発電計画!$G$30="","",ROUND((発電計画!$G$30*((E133/発電計画!$G$19)^2)/1000),3))</f>
        <v/>
      </c>
      <c r="G133" s="28">
        <f t="shared" si="16"/>
        <v>0.05</v>
      </c>
      <c r="H133" s="27" t="str">
        <f>IF(発電計画!$G$31="","",ROUND((発電計画!$G$31*((E133/発電計画!$G$19)^2)/200),3))</f>
        <v/>
      </c>
      <c r="I133" s="27" t="str">
        <f>IF(発電計画!$G$32="","",ROUND((発電計画!$G$32*((E133/発電計画!$G$19)^2)/1000),3))</f>
        <v/>
      </c>
      <c r="J133" s="28">
        <f t="shared" si="17"/>
        <v>0.5</v>
      </c>
      <c r="K133" s="27">
        <f t="shared" si="14"/>
        <v>0.55000000000000004</v>
      </c>
      <c r="L133" s="27">
        <f>発電計画!$G$15-$K$29</f>
        <v>-0.55000000000000004</v>
      </c>
      <c r="M133" s="27" t="str">
        <f>IF(発電計画!$G$19="","",9.8*発電計画!$G$19*$L133)</f>
        <v/>
      </c>
      <c r="N133" s="27" t="str">
        <f>IF(発電計画!$G$20="","",9.8*発電計画!$G$20*$L133)</f>
        <v/>
      </c>
      <c r="O133" s="206" t="str">
        <f>IF(AND($E133="",発電計画!$G$19=""),"",$E133/発電計画!$G$19)</f>
        <v/>
      </c>
      <c r="P133" s="331" t="str" cm="1">
        <f t="array" ref="P133">IF($O133="","",発電計画!$G$27*_xlfn.IFS($O133&gt;=相対合成効率!$O$14,相対合成効率!$R$14,$O133&gt;=相対合成効率!$O$15,相対合成効率!$R$15,$O133&gt;=相対合成効率!$O$16,相対合成効率!$R$16,TRUE,相対合成効率!$R$17))</f>
        <v/>
      </c>
      <c r="Q133" s="224" t="str">
        <f>IF($O133="","",IF($O133&lt;=発電計画!$G$28,0,9.8*$E133*$L133*$P133))</f>
        <v/>
      </c>
      <c r="R133" s="224" t="str">
        <f t="shared" si="15"/>
        <v/>
      </c>
      <c r="S133" s="207" t="str">
        <f>IF(D133="","",(D133*B133+SUM($D134:D$393))/(D133*365))</f>
        <v/>
      </c>
      <c r="T133" s="208"/>
    </row>
    <row r="134" spans="2:20">
      <c r="B134" s="80">
        <v>106</v>
      </c>
      <c r="C134" s="189" t="str">
        <f>流量データ!$R116</f>
        <v/>
      </c>
      <c r="D134" s="189" t="str">
        <f>IF(AND($C134="",発電計画!$G$33=""),"",MAX(0,$C134-発電計画!$G$33))</f>
        <v/>
      </c>
      <c r="E134" s="189" t="str">
        <f>IF($D134="","",IF(発電計画!$G$19&gt;$D134,$D134,発電計画!$G$19))</f>
        <v/>
      </c>
      <c r="F134" s="27" t="str">
        <f>IF(発電計画!$G$30="","",ROUND((発電計画!$G$30*((E134/発電計画!$G$19)^2)/1000),3))</f>
        <v/>
      </c>
      <c r="G134" s="28">
        <f t="shared" si="16"/>
        <v>0.05</v>
      </c>
      <c r="H134" s="27" t="str">
        <f>IF(発電計画!$G$31="","",ROUND((発電計画!$G$31*((E134/発電計画!$G$19)^2)/200),3))</f>
        <v/>
      </c>
      <c r="I134" s="27" t="str">
        <f>IF(発電計画!$G$32="","",ROUND((発電計画!$G$32*((E134/発電計画!$G$19)^2)/1000),3))</f>
        <v/>
      </c>
      <c r="J134" s="28">
        <f t="shared" si="17"/>
        <v>0.5</v>
      </c>
      <c r="K134" s="27">
        <f t="shared" si="14"/>
        <v>0.55000000000000004</v>
      </c>
      <c r="L134" s="27">
        <f>発電計画!$G$15-$K$29</f>
        <v>-0.55000000000000004</v>
      </c>
      <c r="M134" s="27" t="str">
        <f>IF(発電計画!$G$19="","",9.8*発電計画!$G$19*$L134)</f>
        <v/>
      </c>
      <c r="N134" s="27" t="str">
        <f>IF(発電計画!$G$20="","",9.8*発電計画!$G$20*$L134)</f>
        <v/>
      </c>
      <c r="O134" s="206" t="str">
        <f>IF(AND($E134="",発電計画!$G$19=""),"",$E134/発電計画!$G$19)</f>
        <v/>
      </c>
      <c r="P134" s="331" t="str" cm="1">
        <f t="array" ref="P134">IF($O134="","",発電計画!$G$27*_xlfn.IFS($O134&gt;=相対合成効率!$O$14,相対合成効率!$R$14,$O134&gt;=相対合成効率!$O$15,相対合成効率!$R$15,$O134&gt;=相対合成効率!$O$16,相対合成効率!$R$16,TRUE,相対合成効率!$R$17))</f>
        <v/>
      </c>
      <c r="Q134" s="224" t="str">
        <f>IF($O134="","",IF($O134&lt;=発電計画!$G$28,0,9.8*$E134*$L134*$P134))</f>
        <v/>
      </c>
      <c r="R134" s="224" t="str">
        <f t="shared" si="15"/>
        <v/>
      </c>
      <c r="S134" s="207" t="str">
        <f>IF(D134="","",(D134*B134+SUM($D135:D$393))/(D134*365))</f>
        <v/>
      </c>
      <c r="T134" s="208"/>
    </row>
    <row r="135" spans="2:20">
      <c r="B135" s="80">
        <v>107</v>
      </c>
      <c r="C135" s="189" t="str">
        <f>流量データ!$R117</f>
        <v/>
      </c>
      <c r="D135" s="189" t="str">
        <f>IF(AND($C135="",発電計画!$G$33=""),"",MAX(0,$C135-発電計画!$G$33))</f>
        <v/>
      </c>
      <c r="E135" s="189" t="str">
        <f>IF($D135="","",IF(発電計画!$G$19&gt;$D135,$D135,発電計画!$G$19))</f>
        <v/>
      </c>
      <c r="F135" s="27" t="str">
        <f>IF(発電計画!$G$30="","",ROUND((発電計画!$G$30*((E135/発電計画!$G$19)^2)/1000),3))</f>
        <v/>
      </c>
      <c r="G135" s="28">
        <f t="shared" si="16"/>
        <v>0.05</v>
      </c>
      <c r="H135" s="27" t="str">
        <f>IF(発電計画!$G$31="","",ROUND((発電計画!$G$31*((E135/発電計画!$G$19)^2)/200),3))</f>
        <v/>
      </c>
      <c r="I135" s="27" t="str">
        <f>IF(発電計画!$G$32="","",ROUND((発電計画!$G$32*((E135/発電計画!$G$19)^2)/1000),3))</f>
        <v/>
      </c>
      <c r="J135" s="28">
        <f t="shared" si="17"/>
        <v>0.5</v>
      </c>
      <c r="K135" s="27">
        <f t="shared" si="14"/>
        <v>0.55000000000000004</v>
      </c>
      <c r="L135" s="27">
        <f>発電計画!$G$15-$K$29</f>
        <v>-0.55000000000000004</v>
      </c>
      <c r="M135" s="27" t="str">
        <f>IF(発電計画!$G$19="","",9.8*発電計画!$G$19*$L135)</f>
        <v/>
      </c>
      <c r="N135" s="27" t="str">
        <f>IF(発電計画!$G$20="","",9.8*発電計画!$G$20*$L135)</f>
        <v/>
      </c>
      <c r="O135" s="206" t="str">
        <f>IF(AND($E135="",発電計画!$G$19=""),"",$E135/発電計画!$G$19)</f>
        <v/>
      </c>
      <c r="P135" s="331" t="str" cm="1">
        <f t="array" ref="P135">IF($O135="","",発電計画!$G$27*_xlfn.IFS($O135&gt;=相対合成効率!$O$14,相対合成効率!$R$14,$O135&gt;=相対合成効率!$O$15,相対合成効率!$R$15,$O135&gt;=相対合成効率!$O$16,相対合成効率!$R$16,TRUE,相対合成効率!$R$17))</f>
        <v/>
      </c>
      <c r="Q135" s="224" t="str">
        <f>IF($O135="","",IF($O135&lt;=発電計画!$G$28,0,9.8*$E135*$L135*$P135))</f>
        <v/>
      </c>
      <c r="R135" s="224" t="str">
        <f t="shared" si="15"/>
        <v/>
      </c>
      <c r="S135" s="207" t="str">
        <f>IF(D135="","",(D135*B135+SUM($D136:D$393))/(D135*365))</f>
        <v/>
      </c>
      <c r="T135" s="208"/>
    </row>
    <row r="136" spans="2:20">
      <c r="B136" s="80">
        <v>108</v>
      </c>
      <c r="C136" s="189" t="str">
        <f>流量データ!$R118</f>
        <v/>
      </c>
      <c r="D136" s="189" t="str">
        <f>IF(AND($C136="",発電計画!$G$33=""),"",MAX(0,$C136-発電計画!$G$33))</f>
        <v/>
      </c>
      <c r="E136" s="189" t="str">
        <f>IF($D136="","",IF(発電計画!$G$19&gt;$D136,$D136,発電計画!$G$19))</f>
        <v/>
      </c>
      <c r="F136" s="27" t="str">
        <f>IF(発電計画!$G$30="","",ROUND((発電計画!$G$30*((E136/発電計画!$G$19)^2)/1000),3))</f>
        <v/>
      </c>
      <c r="G136" s="28">
        <f t="shared" si="16"/>
        <v>0.05</v>
      </c>
      <c r="H136" s="27" t="str">
        <f>IF(発電計画!$G$31="","",ROUND((発電計画!$G$31*((E136/発電計画!$G$19)^2)/200),3))</f>
        <v/>
      </c>
      <c r="I136" s="27" t="str">
        <f>IF(発電計画!$G$32="","",ROUND((発電計画!$G$32*((E136/発電計画!$G$19)^2)/1000),3))</f>
        <v/>
      </c>
      <c r="J136" s="28">
        <f t="shared" si="17"/>
        <v>0.5</v>
      </c>
      <c r="K136" s="27">
        <f t="shared" si="14"/>
        <v>0.55000000000000004</v>
      </c>
      <c r="L136" s="27">
        <f>発電計画!$G$15-$K$29</f>
        <v>-0.55000000000000004</v>
      </c>
      <c r="M136" s="27" t="str">
        <f>IF(発電計画!$G$19="","",9.8*発電計画!$G$19*$L136)</f>
        <v/>
      </c>
      <c r="N136" s="27" t="str">
        <f>IF(発電計画!$G$20="","",9.8*発電計画!$G$20*$L136)</f>
        <v/>
      </c>
      <c r="O136" s="206" t="str">
        <f>IF(AND($E136="",発電計画!$G$19=""),"",$E136/発電計画!$G$19)</f>
        <v/>
      </c>
      <c r="P136" s="331" t="str" cm="1">
        <f t="array" ref="P136">IF($O136="","",発電計画!$G$27*_xlfn.IFS($O136&gt;=相対合成効率!$O$14,相対合成効率!$R$14,$O136&gt;=相対合成効率!$O$15,相対合成効率!$R$15,$O136&gt;=相対合成効率!$O$16,相対合成効率!$R$16,TRUE,相対合成効率!$R$17))</f>
        <v/>
      </c>
      <c r="Q136" s="224" t="str">
        <f>IF($O136="","",IF($O136&lt;=発電計画!$G$28,0,9.8*$E136*$L136*$P136))</f>
        <v/>
      </c>
      <c r="R136" s="224" t="str">
        <f t="shared" si="15"/>
        <v/>
      </c>
      <c r="S136" s="207" t="str">
        <f>IF(D136="","",(D136*B136+SUM($D137:D$393))/(D136*365))</f>
        <v/>
      </c>
      <c r="T136" s="208"/>
    </row>
    <row r="137" spans="2:20">
      <c r="B137" s="80">
        <v>109</v>
      </c>
      <c r="C137" s="189" t="str">
        <f>流量データ!$R119</f>
        <v/>
      </c>
      <c r="D137" s="189" t="str">
        <f>IF(AND($C137="",発電計画!$G$33=""),"",MAX(0,$C137-発電計画!$G$33))</f>
        <v/>
      </c>
      <c r="E137" s="189" t="str">
        <f>IF($D137="","",IF(発電計画!$G$19&gt;$D137,$D137,発電計画!$G$19))</f>
        <v/>
      </c>
      <c r="F137" s="27" t="str">
        <f>IF(発電計画!$G$30="","",ROUND((発電計画!$G$30*((E137/発電計画!$G$19)^2)/1000),3))</f>
        <v/>
      </c>
      <c r="G137" s="28">
        <f t="shared" si="16"/>
        <v>0.05</v>
      </c>
      <c r="H137" s="27" t="str">
        <f>IF(発電計画!$G$31="","",ROUND((発電計画!$G$31*((E137/発電計画!$G$19)^2)/200),3))</f>
        <v/>
      </c>
      <c r="I137" s="27" t="str">
        <f>IF(発電計画!$G$32="","",ROUND((発電計画!$G$32*((E137/発電計画!$G$19)^2)/1000),3))</f>
        <v/>
      </c>
      <c r="J137" s="28">
        <f t="shared" si="17"/>
        <v>0.5</v>
      </c>
      <c r="K137" s="27">
        <f t="shared" si="14"/>
        <v>0.55000000000000004</v>
      </c>
      <c r="L137" s="27">
        <f>発電計画!$G$15-$K$29</f>
        <v>-0.55000000000000004</v>
      </c>
      <c r="M137" s="27" t="str">
        <f>IF(発電計画!$G$19="","",9.8*発電計画!$G$19*$L137)</f>
        <v/>
      </c>
      <c r="N137" s="27" t="str">
        <f>IF(発電計画!$G$20="","",9.8*発電計画!$G$20*$L137)</f>
        <v/>
      </c>
      <c r="O137" s="206" t="str">
        <f>IF(AND($E137="",発電計画!$G$19=""),"",$E137/発電計画!$G$19)</f>
        <v/>
      </c>
      <c r="P137" s="331" t="str" cm="1">
        <f t="array" ref="P137">IF($O137="","",発電計画!$G$27*_xlfn.IFS($O137&gt;=相対合成効率!$O$14,相対合成効率!$R$14,$O137&gt;=相対合成効率!$O$15,相対合成効率!$R$15,$O137&gt;=相対合成効率!$O$16,相対合成効率!$R$16,TRUE,相対合成効率!$R$17))</f>
        <v/>
      </c>
      <c r="Q137" s="224" t="str">
        <f>IF($O137="","",IF($O137&lt;=発電計画!$G$28,0,9.8*$E137*$L137*$P137))</f>
        <v/>
      </c>
      <c r="R137" s="224" t="str">
        <f t="shared" si="15"/>
        <v/>
      </c>
      <c r="S137" s="207" t="str">
        <f>IF(D137="","",(D137*B137+SUM($D138:D$393))/(D137*365))</f>
        <v/>
      </c>
      <c r="T137" s="208"/>
    </row>
    <row r="138" spans="2:20">
      <c r="B138" s="80">
        <v>110</v>
      </c>
      <c r="C138" s="189" t="str">
        <f>流量データ!$R120</f>
        <v/>
      </c>
      <c r="D138" s="189" t="str">
        <f>IF(AND($C138="",発電計画!$G$33=""),"",MAX(0,$C138-発電計画!$G$33))</f>
        <v/>
      </c>
      <c r="E138" s="189" t="str">
        <f>IF($D138="","",IF(発電計画!$G$19&gt;$D138,$D138,発電計画!$G$19))</f>
        <v/>
      </c>
      <c r="F138" s="27" t="str">
        <f>IF(発電計画!$G$30="","",ROUND((発電計画!$G$30*((E138/発電計画!$G$19)^2)/1000),3))</f>
        <v/>
      </c>
      <c r="G138" s="28">
        <f t="shared" si="16"/>
        <v>0.05</v>
      </c>
      <c r="H138" s="27" t="str">
        <f>IF(発電計画!$G$31="","",ROUND((発電計画!$G$31*((E138/発電計画!$G$19)^2)/200),3))</f>
        <v/>
      </c>
      <c r="I138" s="27" t="str">
        <f>IF(発電計画!$G$32="","",ROUND((発電計画!$G$32*((E138/発電計画!$G$19)^2)/1000),3))</f>
        <v/>
      </c>
      <c r="J138" s="28">
        <f t="shared" si="17"/>
        <v>0.5</v>
      </c>
      <c r="K138" s="27">
        <f t="shared" si="14"/>
        <v>0.55000000000000004</v>
      </c>
      <c r="L138" s="27">
        <f>発電計画!$G$15-$K$29</f>
        <v>-0.55000000000000004</v>
      </c>
      <c r="M138" s="27" t="str">
        <f>IF(発電計画!$G$19="","",9.8*発電計画!$G$19*$L138)</f>
        <v/>
      </c>
      <c r="N138" s="27" t="str">
        <f>IF(発電計画!$G$20="","",9.8*発電計画!$G$20*$L138)</f>
        <v/>
      </c>
      <c r="O138" s="206" t="str">
        <f>IF(AND($E138="",発電計画!$G$19=""),"",$E138/発電計画!$G$19)</f>
        <v/>
      </c>
      <c r="P138" s="331" t="str" cm="1">
        <f t="array" ref="P138">IF($O138="","",発電計画!$G$27*_xlfn.IFS($O138&gt;=相対合成効率!$O$14,相対合成効率!$R$14,$O138&gt;=相対合成効率!$O$15,相対合成効率!$R$15,$O138&gt;=相対合成効率!$O$16,相対合成効率!$R$16,TRUE,相対合成効率!$R$17))</f>
        <v/>
      </c>
      <c r="Q138" s="224" t="str">
        <f>IF($O138="","",IF($O138&lt;=発電計画!$G$28,0,9.8*$E138*$L138*$P138))</f>
        <v/>
      </c>
      <c r="R138" s="224" t="str">
        <f t="shared" si="15"/>
        <v/>
      </c>
      <c r="S138" s="207" t="str">
        <f>IF(D138="","",(D138*B138+SUM($D139:D$393))/(D138*365))</f>
        <v/>
      </c>
      <c r="T138" s="208"/>
    </row>
    <row r="139" spans="2:20">
      <c r="B139" s="80">
        <v>111</v>
      </c>
      <c r="C139" s="189" t="str">
        <f>流量データ!$R121</f>
        <v/>
      </c>
      <c r="D139" s="189" t="str">
        <f>IF(AND($C139="",発電計画!$G$33=""),"",MAX(0,$C139-発電計画!$G$33))</f>
        <v/>
      </c>
      <c r="E139" s="189" t="str">
        <f>IF($D139="","",IF(発電計画!$G$19&gt;$D139,$D139,発電計画!$G$19))</f>
        <v/>
      </c>
      <c r="F139" s="27" t="str">
        <f>IF(発電計画!$G$30="","",ROUND((発電計画!$G$30*((E139/発電計画!$G$19)^2)/1000),3))</f>
        <v/>
      </c>
      <c r="G139" s="28">
        <f t="shared" si="16"/>
        <v>0.05</v>
      </c>
      <c r="H139" s="27" t="str">
        <f>IF(発電計画!$G$31="","",ROUND((発電計画!$G$31*((E139/発電計画!$G$19)^2)/200),3))</f>
        <v/>
      </c>
      <c r="I139" s="27" t="str">
        <f>IF(発電計画!$G$32="","",ROUND((発電計画!$G$32*((E139/発電計画!$G$19)^2)/1000),3))</f>
        <v/>
      </c>
      <c r="J139" s="28">
        <f t="shared" si="17"/>
        <v>0.5</v>
      </c>
      <c r="K139" s="27">
        <f t="shared" si="14"/>
        <v>0.55000000000000004</v>
      </c>
      <c r="L139" s="27">
        <f>発電計画!$G$15-$K$29</f>
        <v>-0.55000000000000004</v>
      </c>
      <c r="M139" s="27" t="str">
        <f>IF(発電計画!$G$19="","",9.8*発電計画!$G$19*$L139)</f>
        <v/>
      </c>
      <c r="N139" s="27" t="str">
        <f>IF(発電計画!$G$20="","",9.8*発電計画!$G$20*$L139)</f>
        <v/>
      </c>
      <c r="O139" s="206" t="str">
        <f>IF(AND($E139="",発電計画!$G$19=""),"",$E139/発電計画!$G$19)</f>
        <v/>
      </c>
      <c r="P139" s="331" t="str" cm="1">
        <f t="array" ref="P139">IF($O139="","",発電計画!$G$27*_xlfn.IFS($O139&gt;=相対合成効率!$O$14,相対合成効率!$R$14,$O139&gt;=相対合成効率!$O$15,相対合成効率!$R$15,$O139&gt;=相対合成効率!$O$16,相対合成効率!$R$16,TRUE,相対合成効率!$R$17))</f>
        <v/>
      </c>
      <c r="Q139" s="224" t="str">
        <f>IF($O139="","",IF($O139&lt;=発電計画!$G$28,0,9.8*$E139*$L139*$P139))</f>
        <v/>
      </c>
      <c r="R139" s="224" t="str">
        <f t="shared" si="15"/>
        <v/>
      </c>
      <c r="S139" s="207" t="str">
        <f>IF(D139="","",(D139*B139+SUM($D140:D$393))/(D139*365))</f>
        <v/>
      </c>
      <c r="T139" s="208"/>
    </row>
    <row r="140" spans="2:20">
      <c r="B140" s="80">
        <v>112</v>
      </c>
      <c r="C140" s="189" t="str">
        <f>流量データ!$R122</f>
        <v/>
      </c>
      <c r="D140" s="189" t="str">
        <f>IF(AND($C140="",発電計画!$G$33=""),"",MAX(0,$C140-発電計画!$G$33))</f>
        <v/>
      </c>
      <c r="E140" s="189" t="str">
        <f>IF($D140="","",IF(発電計画!$G$19&gt;$D140,$D140,発電計画!$G$19))</f>
        <v/>
      </c>
      <c r="F140" s="27" t="str">
        <f>IF(発電計画!$G$30="","",ROUND((発電計画!$G$30*((E140/発電計画!$G$19)^2)/1000),3))</f>
        <v/>
      </c>
      <c r="G140" s="28">
        <f t="shared" si="16"/>
        <v>0.05</v>
      </c>
      <c r="H140" s="27" t="str">
        <f>IF(発電計画!$G$31="","",ROUND((発電計画!$G$31*((E140/発電計画!$G$19)^2)/200),3))</f>
        <v/>
      </c>
      <c r="I140" s="27" t="str">
        <f>IF(発電計画!$G$32="","",ROUND((発電計画!$G$32*((E140/発電計画!$G$19)^2)/1000),3))</f>
        <v/>
      </c>
      <c r="J140" s="28">
        <f t="shared" si="17"/>
        <v>0.5</v>
      </c>
      <c r="K140" s="27">
        <f t="shared" si="14"/>
        <v>0.55000000000000004</v>
      </c>
      <c r="L140" s="27">
        <f>発電計画!$G$15-$K$29</f>
        <v>-0.55000000000000004</v>
      </c>
      <c r="M140" s="27" t="str">
        <f>IF(発電計画!$G$19="","",9.8*発電計画!$G$19*$L140)</f>
        <v/>
      </c>
      <c r="N140" s="27" t="str">
        <f>IF(発電計画!$G$20="","",9.8*発電計画!$G$20*$L140)</f>
        <v/>
      </c>
      <c r="O140" s="206" t="str">
        <f>IF(AND($E140="",発電計画!$G$19=""),"",$E140/発電計画!$G$19)</f>
        <v/>
      </c>
      <c r="P140" s="331" t="str" cm="1">
        <f t="array" ref="P140">IF($O140="","",発電計画!$G$27*_xlfn.IFS($O140&gt;=相対合成効率!$O$14,相対合成効率!$R$14,$O140&gt;=相対合成効率!$O$15,相対合成効率!$R$15,$O140&gt;=相対合成効率!$O$16,相対合成効率!$R$16,TRUE,相対合成効率!$R$17))</f>
        <v/>
      </c>
      <c r="Q140" s="224" t="str">
        <f>IF($O140="","",IF($O140&lt;=発電計画!$G$28,0,9.8*$E140*$L140*$P140))</f>
        <v/>
      </c>
      <c r="R140" s="224" t="str">
        <f t="shared" si="15"/>
        <v/>
      </c>
      <c r="S140" s="207" t="str">
        <f>IF(D140="","",(D140*B140+SUM($D141:D$393))/(D140*365))</f>
        <v/>
      </c>
      <c r="T140" s="208"/>
    </row>
    <row r="141" spans="2:20">
      <c r="B141" s="80">
        <v>113</v>
      </c>
      <c r="C141" s="189" t="str">
        <f>流量データ!$R123</f>
        <v/>
      </c>
      <c r="D141" s="189" t="str">
        <f>IF(AND($C141="",発電計画!$G$33=""),"",MAX(0,$C141-発電計画!$G$33))</f>
        <v/>
      </c>
      <c r="E141" s="189" t="str">
        <f>IF($D141="","",IF(発電計画!$G$19&gt;$D141,$D141,発電計画!$G$19))</f>
        <v/>
      </c>
      <c r="F141" s="27" t="str">
        <f>IF(発電計画!$G$30="","",ROUND((発電計画!$G$30*((E141/発電計画!$G$19)^2)/1000),3))</f>
        <v/>
      </c>
      <c r="G141" s="28">
        <f t="shared" si="16"/>
        <v>0.05</v>
      </c>
      <c r="H141" s="27" t="str">
        <f>IF(発電計画!$G$31="","",ROUND((発電計画!$G$31*((E141/発電計画!$G$19)^2)/200),3))</f>
        <v/>
      </c>
      <c r="I141" s="27" t="str">
        <f>IF(発電計画!$G$32="","",ROUND((発電計画!$G$32*((E141/発電計画!$G$19)^2)/1000),3))</f>
        <v/>
      </c>
      <c r="J141" s="28">
        <f t="shared" si="17"/>
        <v>0.5</v>
      </c>
      <c r="K141" s="27">
        <f t="shared" si="14"/>
        <v>0.55000000000000004</v>
      </c>
      <c r="L141" s="27">
        <f>発電計画!$G$15-$K$29</f>
        <v>-0.55000000000000004</v>
      </c>
      <c r="M141" s="27" t="str">
        <f>IF(発電計画!$G$19="","",9.8*発電計画!$G$19*$L141)</f>
        <v/>
      </c>
      <c r="N141" s="27" t="str">
        <f>IF(発電計画!$G$20="","",9.8*発電計画!$G$20*$L141)</f>
        <v/>
      </c>
      <c r="O141" s="206" t="str">
        <f>IF(AND($E141="",発電計画!$G$19=""),"",$E141/発電計画!$G$19)</f>
        <v/>
      </c>
      <c r="P141" s="331" t="str" cm="1">
        <f t="array" ref="P141">IF($O141="","",発電計画!$G$27*_xlfn.IFS($O141&gt;=相対合成効率!$O$14,相対合成効率!$R$14,$O141&gt;=相対合成効率!$O$15,相対合成効率!$R$15,$O141&gt;=相対合成効率!$O$16,相対合成効率!$R$16,TRUE,相対合成効率!$R$17))</f>
        <v/>
      </c>
      <c r="Q141" s="224" t="str">
        <f>IF($O141="","",IF($O141&lt;=発電計画!$G$28,0,9.8*$E141*$L141*$P141))</f>
        <v/>
      </c>
      <c r="R141" s="224" t="str">
        <f t="shared" si="15"/>
        <v/>
      </c>
      <c r="S141" s="207" t="str">
        <f>IF(D141="","",(D141*B141+SUM($D142:D$393))/(D141*365))</f>
        <v/>
      </c>
      <c r="T141" s="208"/>
    </row>
    <row r="142" spans="2:20">
      <c r="B142" s="80">
        <v>114</v>
      </c>
      <c r="C142" s="189" t="str">
        <f>流量データ!$R124</f>
        <v/>
      </c>
      <c r="D142" s="189" t="str">
        <f>IF(AND($C142="",発電計画!$G$33=""),"",MAX(0,$C142-発電計画!$G$33))</f>
        <v/>
      </c>
      <c r="E142" s="189" t="str">
        <f>IF($D142="","",IF(発電計画!$G$19&gt;$D142,$D142,発電計画!$G$19))</f>
        <v/>
      </c>
      <c r="F142" s="27" t="str">
        <f>IF(発電計画!$G$30="","",ROUND((発電計画!$G$30*((E142/発電計画!$G$19)^2)/1000),3))</f>
        <v/>
      </c>
      <c r="G142" s="28">
        <f t="shared" si="16"/>
        <v>0.05</v>
      </c>
      <c r="H142" s="27" t="str">
        <f>IF(発電計画!$G$31="","",ROUND((発電計画!$G$31*((E142/発電計画!$G$19)^2)/200),3))</f>
        <v/>
      </c>
      <c r="I142" s="27" t="str">
        <f>IF(発電計画!$G$32="","",ROUND((発電計画!$G$32*((E142/発電計画!$G$19)^2)/1000),3))</f>
        <v/>
      </c>
      <c r="J142" s="28">
        <f t="shared" si="17"/>
        <v>0.5</v>
      </c>
      <c r="K142" s="27">
        <f t="shared" si="14"/>
        <v>0.55000000000000004</v>
      </c>
      <c r="L142" s="27">
        <f>発電計画!$G$15-$K$29</f>
        <v>-0.55000000000000004</v>
      </c>
      <c r="M142" s="27" t="str">
        <f>IF(発電計画!$G$19="","",9.8*発電計画!$G$19*$L142)</f>
        <v/>
      </c>
      <c r="N142" s="27" t="str">
        <f>IF(発電計画!$G$20="","",9.8*発電計画!$G$20*$L142)</f>
        <v/>
      </c>
      <c r="O142" s="206" t="str">
        <f>IF(AND($E142="",発電計画!$G$19=""),"",$E142/発電計画!$G$19)</f>
        <v/>
      </c>
      <c r="P142" s="331" t="str" cm="1">
        <f t="array" ref="P142">IF($O142="","",発電計画!$G$27*_xlfn.IFS($O142&gt;=相対合成効率!$O$14,相対合成効率!$R$14,$O142&gt;=相対合成効率!$O$15,相対合成効率!$R$15,$O142&gt;=相対合成効率!$O$16,相対合成効率!$R$16,TRUE,相対合成効率!$R$17))</f>
        <v/>
      </c>
      <c r="Q142" s="224" t="str">
        <f>IF($O142="","",IF($O142&lt;=発電計画!$G$28,0,9.8*$E142*$L142*$P142))</f>
        <v/>
      </c>
      <c r="R142" s="224" t="str">
        <f t="shared" si="15"/>
        <v/>
      </c>
      <c r="S142" s="207" t="str">
        <f>IF(D142="","",(D142*B142+SUM($D143:D$393))/(D142*365))</f>
        <v/>
      </c>
      <c r="T142" s="208"/>
    </row>
    <row r="143" spans="2:20">
      <c r="B143" s="80">
        <v>115</v>
      </c>
      <c r="C143" s="189" t="str">
        <f>流量データ!$R125</f>
        <v/>
      </c>
      <c r="D143" s="189" t="str">
        <f>IF(AND($C143="",発電計画!$G$33=""),"",MAX(0,$C143-発電計画!$G$33))</f>
        <v/>
      </c>
      <c r="E143" s="189" t="str">
        <f>IF($D143="","",IF(発電計画!$G$19&gt;$D143,$D143,発電計画!$G$19))</f>
        <v/>
      </c>
      <c r="F143" s="27" t="str">
        <f>IF(発電計画!$G$30="","",ROUND((発電計画!$G$30*((E143/発電計画!$G$19)^2)/1000),3))</f>
        <v/>
      </c>
      <c r="G143" s="28">
        <f t="shared" si="16"/>
        <v>0.05</v>
      </c>
      <c r="H143" s="27" t="str">
        <f>IF(発電計画!$G$31="","",ROUND((発電計画!$G$31*((E143/発電計画!$G$19)^2)/200),3))</f>
        <v/>
      </c>
      <c r="I143" s="27" t="str">
        <f>IF(発電計画!$G$32="","",ROUND((発電計画!$G$32*((E143/発電計画!$G$19)^2)/1000),3))</f>
        <v/>
      </c>
      <c r="J143" s="28">
        <f t="shared" si="17"/>
        <v>0.5</v>
      </c>
      <c r="K143" s="27">
        <f t="shared" si="14"/>
        <v>0.55000000000000004</v>
      </c>
      <c r="L143" s="27">
        <f>発電計画!$G$15-$K$29</f>
        <v>-0.55000000000000004</v>
      </c>
      <c r="M143" s="27" t="str">
        <f>IF(発電計画!$G$19="","",9.8*発電計画!$G$19*$L143)</f>
        <v/>
      </c>
      <c r="N143" s="27" t="str">
        <f>IF(発電計画!$G$20="","",9.8*発電計画!$G$20*$L143)</f>
        <v/>
      </c>
      <c r="O143" s="206" t="str">
        <f>IF(AND($E143="",発電計画!$G$19=""),"",$E143/発電計画!$G$19)</f>
        <v/>
      </c>
      <c r="P143" s="331" t="str" cm="1">
        <f t="array" ref="P143">IF($O143="","",発電計画!$G$27*_xlfn.IFS($O143&gt;=相対合成効率!$O$14,相対合成効率!$R$14,$O143&gt;=相対合成効率!$O$15,相対合成効率!$R$15,$O143&gt;=相対合成効率!$O$16,相対合成効率!$R$16,TRUE,相対合成効率!$R$17))</f>
        <v/>
      </c>
      <c r="Q143" s="224" t="str">
        <f>IF($O143="","",IF($O143&lt;=発電計画!$G$28,0,9.8*$E143*$L143*$P143))</f>
        <v/>
      </c>
      <c r="R143" s="224" t="str">
        <f t="shared" si="15"/>
        <v/>
      </c>
      <c r="S143" s="207" t="str">
        <f>IF(D143="","",(D143*B143+SUM($D144:D$393))/(D143*365))</f>
        <v/>
      </c>
      <c r="T143" s="208"/>
    </row>
    <row r="144" spans="2:20">
      <c r="B144" s="80">
        <v>116</v>
      </c>
      <c r="C144" s="189" t="str">
        <f>流量データ!$R126</f>
        <v/>
      </c>
      <c r="D144" s="189" t="str">
        <f>IF(AND($C144="",発電計画!$G$33=""),"",MAX(0,$C144-発電計画!$G$33))</f>
        <v/>
      </c>
      <c r="E144" s="189" t="str">
        <f>IF($D144="","",IF(発電計画!$G$19&gt;$D144,$D144,発電計画!$G$19))</f>
        <v/>
      </c>
      <c r="F144" s="27" t="str">
        <f>IF(発電計画!$G$30="","",ROUND((発電計画!$G$30*((E144/発電計画!$G$19)^2)/1000),3))</f>
        <v/>
      </c>
      <c r="G144" s="28">
        <f t="shared" si="16"/>
        <v>0.05</v>
      </c>
      <c r="H144" s="27" t="str">
        <f>IF(発電計画!$G$31="","",ROUND((発電計画!$G$31*((E144/発電計画!$G$19)^2)/200),3))</f>
        <v/>
      </c>
      <c r="I144" s="27" t="str">
        <f>IF(発電計画!$G$32="","",ROUND((発電計画!$G$32*((E144/発電計画!$G$19)^2)/1000),3))</f>
        <v/>
      </c>
      <c r="J144" s="28">
        <f t="shared" si="17"/>
        <v>0.5</v>
      </c>
      <c r="K144" s="27">
        <f t="shared" si="14"/>
        <v>0.55000000000000004</v>
      </c>
      <c r="L144" s="27">
        <f>発電計画!$G$15-$K$29</f>
        <v>-0.55000000000000004</v>
      </c>
      <c r="M144" s="27" t="str">
        <f>IF(発電計画!$G$19="","",9.8*発電計画!$G$19*$L144)</f>
        <v/>
      </c>
      <c r="N144" s="27" t="str">
        <f>IF(発電計画!$G$20="","",9.8*発電計画!$G$20*$L144)</f>
        <v/>
      </c>
      <c r="O144" s="206" t="str">
        <f>IF(AND($E144="",発電計画!$G$19=""),"",$E144/発電計画!$G$19)</f>
        <v/>
      </c>
      <c r="P144" s="331" t="str" cm="1">
        <f t="array" ref="P144">IF($O144="","",発電計画!$G$27*_xlfn.IFS($O144&gt;=相対合成効率!$O$14,相対合成効率!$R$14,$O144&gt;=相対合成効率!$O$15,相対合成効率!$R$15,$O144&gt;=相対合成効率!$O$16,相対合成効率!$R$16,TRUE,相対合成効率!$R$17))</f>
        <v/>
      </c>
      <c r="Q144" s="224" t="str">
        <f>IF($O144="","",IF($O144&lt;=発電計画!$G$28,0,9.8*$E144*$L144*$P144))</f>
        <v/>
      </c>
      <c r="R144" s="224" t="str">
        <f t="shared" si="15"/>
        <v/>
      </c>
      <c r="S144" s="207" t="str">
        <f>IF(D144="","",(D144*B144+SUM($D145:D$393))/(D144*365))</f>
        <v/>
      </c>
      <c r="T144" s="208"/>
    </row>
    <row r="145" spans="2:20">
      <c r="B145" s="80">
        <v>117</v>
      </c>
      <c r="C145" s="189" t="str">
        <f>流量データ!$R127</f>
        <v/>
      </c>
      <c r="D145" s="189" t="str">
        <f>IF(AND($C145="",発電計画!$G$33=""),"",MAX(0,$C145-発電計画!$G$33))</f>
        <v/>
      </c>
      <c r="E145" s="189" t="str">
        <f>IF($D145="","",IF(発電計画!$G$19&gt;$D145,$D145,発電計画!$G$19))</f>
        <v/>
      </c>
      <c r="F145" s="27" t="str">
        <f>IF(発電計画!$G$30="","",ROUND((発電計画!$G$30*((E145/発電計画!$G$19)^2)/1000),3))</f>
        <v/>
      </c>
      <c r="G145" s="28">
        <f t="shared" si="16"/>
        <v>0.05</v>
      </c>
      <c r="H145" s="27" t="str">
        <f>IF(発電計画!$G$31="","",ROUND((発電計画!$G$31*((E145/発電計画!$G$19)^2)/200),3))</f>
        <v/>
      </c>
      <c r="I145" s="27" t="str">
        <f>IF(発電計画!$G$32="","",ROUND((発電計画!$G$32*((E145/発電計画!$G$19)^2)/1000),3))</f>
        <v/>
      </c>
      <c r="J145" s="28">
        <f t="shared" si="17"/>
        <v>0.5</v>
      </c>
      <c r="K145" s="27">
        <f t="shared" si="14"/>
        <v>0.55000000000000004</v>
      </c>
      <c r="L145" s="27">
        <f>発電計画!$G$15-$K$29</f>
        <v>-0.55000000000000004</v>
      </c>
      <c r="M145" s="27" t="str">
        <f>IF(発電計画!$G$19="","",9.8*発電計画!$G$19*$L145)</f>
        <v/>
      </c>
      <c r="N145" s="27" t="str">
        <f>IF(発電計画!$G$20="","",9.8*発電計画!$G$20*$L145)</f>
        <v/>
      </c>
      <c r="O145" s="206" t="str">
        <f>IF(AND($E145="",発電計画!$G$19=""),"",$E145/発電計画!$G$19)</f>
        <v/>
      </c>
      <c r="P145" s="331" t="str" cm="1">
        <f t="array" ref="P145">IF($O145="","",発電計画!$G$27*_xlfn.IFS($O145&gt;=相対合成効率!$O$14,相対合成効率!$R$14,$O145&gt;=相対合成効率!$O$15,相対合成効率!$R$15,$O145&gt;=相対合成効率!$O$16,相対合成効率!$R$16,TRUE,相対合成効率!$R$17))</f>
        <v/>
      </c>
      <c r="Q145" s="224" t="str">
        <f>IF($O145="","",IF($O145&lt;=発電計画!$G$28,0,9.8*$E145*$L145*$P145))</f>
        <v/>
      </c>
      <c r="R145" s="224" t="str">
        <f t="shared" si="15"/>
        <v/>
      </c>
      <c r="S145" s="207" t="str">
        <f>IF(D145="","",(D145*B145+SUM($D146:D$393))/(D145*365))</f>
        <v/>
      </c>
      <c r="T145" s="208"/>
    </row>
    <row r="146" spans="2:20">
      <c r="B146" s="80">
        <v>118</v>
      </c>
      <c r="C146" s="189" t="str">
        <f>流量データ!$R128</f>
        <v/>
      </c>
      <c r="D146" s="189" t="str">
        <f>IF(AND($C146="",発電計画!$G$33=""),"",MAX(0,$C146-発電計画!$G$33))</f>
        <v/>
      </c>
      <c r="E146" s="189" t="str">
        <f>IF($D146="","",IF(発電計画!$G$19&gt;$D146,$D146,発電計画!$G$19))</f>
        <v/>
      </c>
      <c r="F146" s="27" t="str">
        <f>IF(発電計画!$G$30="","",ROUND((発電計画!$G$30*((E146/発電計画!$G$19)^2)/1000),3))</f>
        <v/>
      </c>
      <c r="G146" s="28">
        <f t="shared" si="16"/>
        <v>0.05</v>
      </c>
      <c r="H146" s="27" t="str">
        <f>IF(発電計画!$G$31="","",ROUND((発電計画!$G$31*((E146/発電計画!$G$19)^2)/200),3))</f>
        <v/>
      </c>
      <c r="I146" s="27" t="str">
        <f>IF(発電計画!$G$32="","",ROUND((発電計画!$G$32*((E146/発電計画!$G$19)^2)/1000),3))</f>
        <v/>
      </c>
      <c r="J146" s="28">
        <f t="shared" si="17"/>
        <v>0.5</v>
      </c>
      <c r="K146" s="27">
        <f t="shared" si="14"/>
        <v>0.55000000000000004</v>
      </c>
      <c r="L146" s="27">
        <f>発電計画!$G$15-$K$29</f>
        <v>-0.55000000000000004</v>
      </c>
      <c r="M146" s="27" t="str">
        <f>IF(発電計画!$G$19="","",9.8*発電計画!$G$19*$L146)</f>
        <v/>
      </c>
      <c r="N146" s="27" t="str">
        <f>IF(発電計画!$G$20="","",9.8*発電計画!$G$20*$L146)</f>
        <v/>
      </c>
      <c r="O146" s="206" t="str">
        <f>IF(AND($E146="",発電計画!$G$19=""),"",$E146/発電計画!$G$19)</f>
        <v/>
      </c>
      <c r="P146" s="331" t="str" cm="1">
        <f t="array" ref="P146">IF($O146="","",発電計画!$G$27*_xlfn.IFS($O146&gt;=相対合成効率!$O$14,相対合成効率!$R$14,$O146&gt;=相対合成効率!$O$15,相対合成効率!$R$15,$O146&gt;=相対合成効率!$O$16,相対合成効率!$R$16,TRUE,相対合成効率!$R$17))</f>
        <v/>
      </c>
      <c r="Q146" s="224" t="str">
        <f>IF($O146="","",IF($O146&lt;=発電計画!$G$28,0,9.8*$E146*$L146*$P146))</f>
        <v/>
      </c>
      <c r="R146" s="224" t="str">
        <f t="shared" si="15"/>
        <v/>
      </c>
      <c r="S146" s="207" t="str">
        <f>IF(D146="","",(D146*B146+SUM($D147:D$393))/(D146*365))</f>
        <v/>
      </c>
      <c r="T146" s="208"/>
    </row>
    <row r="147" spans="2:20">
      <c r="B147" s="80">
        <v>119</v>
      </c>
      <c r="C147" s="189" t="str">
        <f>流量データ!$R129</f>
        <v/>
      </c>
      <c r="D147" s="189" t="str">
        <f>IF(AND($C147="",発電計画!$G$33=""),"",MAX(0,$C147-発電計画!$G$33))</f>
        <v/>
      </c>
      <c r="E147" s="189" t="str">
        <f>IF($D147="","",IF(発電計画!$G$19&gt;$D147,$D147,発電計画!$G$19))</f>
        <v/>
      </c>
      <c r="F147" s="27" t="str">
        <f>IF(発電計画!$G$30="","",ROUND((発電計画!$G$30*((E147/発電計画!$G$19)^2)/1000),3))</f>
        <v/>
      </c>
      <c r="G147" s="28">
        <f t="shared" si="16"/>
        <v>0.05</v>
      </c>
      <c r="H147" s="27" t="str">
        <f>IF(発電計画!$G$31="","",ROUND((発電計画!$G$31*((E147/発電計画!$G$19)^2)/200),3))</f>
        <v/>
      </c>
      <c r="I147" s="27" t="str">
        <f>IF(発電計画!$G$32="","",ROUND((発電計画!$G$32*((E147/発電計画!$G$19)^2)/1000),3))</f>
        <v/>
      </c>
      <c r="J147" s="28">
        <f t="shared" si="17"/>
        <v>0.5</v>
      </c>
      <c r="K147" s="27">
        <f t="shared" si="14"/>
        <v>0.55000000000000004</v>
      </c>
      <c r="L147" s="27">
        <f>発電計画!$G$15-$K$29</f>
        <v>-0.55000000000000004</v>
      </c>
      <c r="M147" s="27" t="str">
        <f>IF(発電計画!$G$19="","",9.8*発電計画!$G$19*$L147)</f>
        <v/>
      </c>
      <c r="N147" s="27" t="str">
        <f>IF(発電計画!$G$20="","",9.8*発電計画!$G$20*$L147)</f>
        <v/>
      </c>
      <c r="O147" s="206" t="str">
        <f>IF(AND($E147="",発電計画!$G$19=""),"",$E147/発電計画!$G$19)</f>
        <v/>
      </c>
      <c r="P147" s="331" t="str" cm="1">
        <f t="array" ref="P147">IF($O147="","",発電計画!$G$27*_xlfn.IFS($O147&gt;=相対合成効率!$O$14,相対合成効率!$R$14,$O147&gt;=相対合成効率!$O$15,相対合成効率!$R$15,$O147&gt;=相対合成効率!$O$16,相対合成効率!$R$16,TRUE,相対合成効率!$R$17))</f>
        <v/>
      </c>
      <c r="Q147" s="224" t="str">
        <f>IF($O147="","",IF($O147&lt;=発電計画!$G$28,0,9.8*$E147*$L147*$P147))</f>
        <v/>
      </c>
      <c r="R147" s="224" t="str">
        <f t="shared" si="15"/>
        <v/>
      </c>
      <c r="S147" s="207" t="str">
        <f>IF(D147="","",(D147*B147+SUM($D148:D$393))/(D147*365))</f>
        <v/>
      </c>
      <c r="T147" s="208"/>
    </row>
    <row r="148" spans="2:20">
      <c r="B148" s="80">
        <v>120</v>
      </c>
      <c r="C148" s="189" t="str">
        <f>流量データ!$R130</f>
        <v/>
      </c>
      <c r="D148" s="189" t="str">
        <f>IF(AND($C148="",発電計画!$G$33=""),"",MAX(0,$C148-発電計画!$G$33))</f>
        <v/>
      </c>
      <c r="E148" s="189" t="str">
        <f>IF($D148="","",IF(発電計画!$G$19&gt;$D148,$D148,発電計画!$G$19))</f>
        <v/>
      </c>
      <c r="F148" s="27" t="str">
        <f>IF(発電計画!$G$30="","",ROUND((発電計画!$G$30*((E148/発電計画!$G$19)^2)/1000),3))</f>
        <v/>
      </c>
      <c r="G148" s="28">
        <f t="shared" si="16"/>
        <v>0.05</v>
      </c>
      <c r="H148" s="27" t="str">
        <f>IF(発電計画!$G$31="","",ROUND((発電計画!$G$31*((E148/発電計画!$G$19)^2)/200),3))</f>
        <v/>
      </c>
      <c r="I148" s="27" t="str">
        <f>IF(発電計画!$G$32="","",ROUND((発電計画!$G$32*((E148/発電計画!$G$19)^2)/1000),3))</f>
        <v/>
      </c>
      <c r="J148" s="28">
        <f t="shared" si="17"/>
        <v>0.5</v>
      </c>
      <c r="K148" s="27">
        <f t="shared" si="14"/>
        <v>0.55000000000000004</v>
      </c>
      <c r="L148" s="27">
        <f>発電計画!$G$15-$K$29</f>
        <v>-0.55000000000000004</v>
      </c>
      <c r="M148" s="27" t="str">
        <f>IF(発電計画!$G$19="","",9.8*発電計画!$G$19*$L148)</f>
        <v/>
      </c>
      <c r="N148" s="27" t="str">
        <f>IF(発電計画!$G$20="","",9.8*発電計画!$G$20*$L148)</f>
        <v/>
      </c>
      <c r="O148" s="206" t="str">
        <f>IF(AND($E148="",発電計画!$G$19=""),"",$E148/発電計画!$G$19)</f>
        <v/>
      </c>
      <c r="P148" s="331" t="str" cm="1">
        <f t="array" ref="P148">IF($O148="","",発電計画!$G$27*_xlfn.IFS($O148&gt;=相対合成効率!$O$14,相対合成効率!$R$14,$O148&gt;=相対合成効率!$O$15,相対合成効率!$R$15,$O148&gt;=相対合成効率!$O$16,相対合成効率!$R$16,TRUE,相対合成効率!$R$17))</f>
        <v/>
      </c>
      <c r="Q148" s="224" t="str">
        <f>IF($O148="","",IF($O148&lt;=発電計画!$G$28,0,9.8*$E148*$L148*$P148))</f>
        <v/>
      </c>
      <c r="R148" s="224" t="str">
        <f t="shared" si="15"/>
        <v/>
      </c>
      <c r="S148" s="207" t="str">
        <f>IF(D148="","",(D148*B148+SUM($D149:D$393))/(D148*365))</f>
        <v/>
      </c>
      <c r="T148" s="208"/>
    </row>
    <row r="149" spans="2:20">
      <c r="B149" s="80">
        <v>121</v>
      </c>
      <c r="C149" s="189" t="str">
        <f>流量データ!$R131</f>
        <v/>
      </c>
      <c r="D149" s="189" t="str">
        <f>IF(AND($C149="",発電計画!$G$33=""),"",MAX(0,$C149-発電計画!$G$33))</f>
        <v/>
      </c>
      <c r="E149" s="189" t="str">
        <f>IF($D149="","",IF(発電計画!$G$19&gt;$D149,$D149,発電計画!$G$19))</f>
        <v/>
      </c>
      <c r="F149" s="27" t="str">
        <f>IF(発電計画!$G$30="","",ROUND((発電計画!$G$30*((E149/発電計画!$G$19)^2)/1000),3))</f>
        <v/>
      </c>
      <c r="G149" s="28">
        <f t="shared" si="16"/>
        <v>0.05</v>
      </c>
      <c r="H149" s="27" t="str">
        <f>IF(発電計画!$G$31="","",ROUND((発電計画!$G$31*((E149/発電計画!$G$19)^2)/200),3))</f>
        <v/>
      </c>
      <c r="I149" s="27" t="str">
        <f>IF(発電計画!$G$32="","",ROUND((発電計画!$G$32*((E149/発電計画!$G$19)^2)/1000),3))</f>
        <v/>
      </c>
      <c r="J149" s="28">
        <f t="shared" si="17"/>
        <v>0.5</v>
      </c>
      <c r="K149" s="27">
        <f t="shared" si="14"/>
        <v>0.55000000000000004</v>
      </c>
      <c r="L149" s="27">
        <f>発電計画!$G$15-$K$29</f>
        <v>-0.55000000000000004</v>
      </c>
      <c r="M149" s="27" t="str">
        <f>IF(発電計画!$G$19="","",9.8*発電計画!$G$19*$L149)</f>
        <v/>
      </c>
      <c r="N149" s="27" t="str">
        <f>IF(発電計画!$G$20="","",9.8*発電計画!$G$20*$L149)</f>
        <v/>
      </c>
      <c r="O149" s="206" t="str">
        <f>IF(AND($E149="",発電計画!$G$19=""),"",$E149/発電計画!$G$19)</f>
        <v/>
      </c>
      <c r="P149" s="331" t="str" cm="1">
        <f t="array" ref="P149">IF($O149="","",発電計画!$G$27*_xlfn.IFS($O149&gt;=相対合成効率!$O$14,相対合成効率!$R$14,$O149&gt;=相対合成効率!$O$15,相対合成効率!$R$15,$O149&gt;=相対合成効率!$O$16,相対合成効率!$R$16,TRUE,相対合成効率!$R$17))</f>
        <v/>
      </c>
      <c r="Q149" s="224" t="str">
        <f>IF($O149="","",IF($O149&lt;=発電計画!$G$28,0,9.8*$E149*$L149*$P149))</f>
        <v/>
      </c>
      <c r="R149" s="224" t="str">
        <f t="shared" si="15"/>
        <v/>
      </c>
      <c r="S149" s="207" t="str">
        <f>IF(D149="","",(D149*B149+SUM($D150:D$393))/(D149*365))</f>
        <v/>
      </c>
      <c r="T149" s="208"/>
    </row>
    <row r="150" spans="2:20">
      <c r="B150" s="80">
        <v>122</v>
      </c>
      <c r="C150" s="189" t="str">
        <f>流量データ!$R132</f>
        <v/>
      </c>
      <c r="D150" s="189" t="str">
        <f>IF(AND($C150="",発電計画!$G$33=""),"",MAX(0,$C150-発電計画!$G$33))</f>
        <v/>
      </c>
      <c r="E150" s="189" t="str">
        <f>IF($D150="","",IF(発電計画!$G$19&gt;$D150,$D150,発電計画!$G$19))</f>
        <v/>
      </c>
      <c r="F150" s="27" t="str">
        <f>IF(発電計画!$G$30="","",ROUND((発電計画!$G$30*((E150/発電計画!$G$19)^2)/1000),3))</f>
        <v/>
      </c>
      <c r="G150" s="28">
        <f t="shared" si="16"/>
        <v>0.05</v>
      </c>
      <c r="H150" s="27" t="str">
        <f>IF(発電計画!$G$31="","",ROUND((発電計画!$G$31*((E150/発電計画!$G$19)^2)/200),3))</f>
        <v/>
      </c>
      <c r="I150" s="27" t="str">
        <f>IF(発電計画!$G$32="","",ROUND((発電計画!$G$32*((E150/発電計画!$G$19)^2)/1000),3))</f>
        <v/>
      </c>
      <c r="J150" s="28">
        <f t="shared" si="17"/>
        <v>0.5</v>
      </c>
      <c r="K150" s="27">
        <f t="shared" si="14"/>
        <v>0.55000000000000004</v>
      </c>
      <c r="L150" s="27">
        <f>発電計画!$G$15-$K$29</f>
        <v>-0.55000000000000004</v>
      </c>
      <c r="M150" s="27" t="str">
        <f>IF(発電計画!$G$19="","",9.8*発電計画!$G$19*$L150)</f>
        <v/>
      </c>
      <c r="N150" s="27" t="str">
        <f>IF(発電計画!$G$20="","",9.8*発電計画!$G$20*$L150)</f>
        <v/>
      </c>
      <c r="O150" s="206" t="str">
        <f>IF(AND($E150="",発電計画!$G$19=""),"",$E150/発電計画!$G$19)</f>
        <v/>
      </c>
      <c r="P150" s="331" t="str" cm="1">
        <f t="array" ref="P150">IF($O150="","",発電計画!$G$27*_xlfn.IFS($O150&gt;=相対合成効率!$O$14,相対合成効率!$R$14,$O150&gt;=相対合成効率!$O$15,相対合成効率!$R$15,$O150&gt;=相対合成効率!$O$16,相対合成効率!$R$16,TRUE,相対合成効率!$R$17))</f>
        <v/>
      </c>
      <c r="Q150" s="224" t="str">
        <f>IF($O150="","",IF($O150&lt;=発電計画!$G$28,0,9.8*$E150*$L150*$P150))</f>
        <v/>
      </c>
      <c r="R150" s="224" t="str">
        <f t="shared" si="15"/>
        <v/>
      </c>
      <c r="S150" s="207" t="str">
        <f>IF(D150="","",(D150*B150+SUM($D151:D$393))/(D150*365))</f>
        <v/>
      </c>
      <c r="T150" s="208"/>
    </row>
    <row r="151" spans="2:20">
      <c r="B151" s="80">
        <v>123</v>
      </c>
      <c r="C151" s="189" t="str">
        <f>流量データ!$R133</f>
        <v/>
      </c>
      <c r="D151" s="189" t="str">
        <f>IF(AND($C151="",発電計画!$G$33=""),"",MAX(0,$C151-発電計画!$G$33))</f>
        <v/>
      </c>
      <c r="E151" s="189" t="str">
        <f>IF($D151="","",IF(発電計画!$G$19&gt;$D151,$D151,発電計画!$G$19))</f>
        <v/>
      </c>
      <c r="F151" s="27" t="str">
        <f>IF(発電計画!$G$30="","",ROUND((発電計画!$G$30*((E151/発電計画!$G$19)^2)/1000),3))</f>
        <v/>
      </c>
      <c r="G151" s="28">
        <f t="shared" si="16"/>
        <v>0.05</v>
      </c>
      <c r="H151" s="27" t="str">
        <f>IF(発電計画!$G$31="","",ROUND((発電計画!$G$31*((E151/発電計画!$G$19)^2)/200),3))</f>
        <v/>
      </c>
      <c r="I151" s="27" t="str">
        <f>IF(発電計画!$G$32="","",ROUND((発電計画!$G$32*((E151/発電計画!$G$19)^2)/1000),3))</f>
        <v/>
      </c>
      <c r="J151" s="28">
        <f t="shared" si="17"/>
        <v>0.5</v>
      </c>
      <c r="K151" s="27">
        <f t="shared" si="14"/>
        <v>0.55000000000000004</v>
      </c>
      <c r="L151" s="27">
        <f>発電計画!$G$15-$K$29</f>
        <v>-0.55000000000000004</v>
      </c>
      <c r="M151" s="27" t="str">
        <f>IF(発電計画!$G$19="","",9.8*発電計画!$G$19*$L151)</f>
        <v/>
      </c>
      <c r="N151" s="27" t="str">
        <f>IF(発電計画!$G$20="","",9.8*発電計画!$G$20*$L151)</f>
        <v/>
      </c>
      <c r="O151" s="206" t="str">
        <f>IF(AND($E151="",発電計画!$G$19=""),"",$E151/発電計画!$G$19)</f>
        <v/>
      </c>
      <c r="P151" s="331" t="str" cm="1">
        <f t="array" ref="P151">IF($O151="","",発電計画!$G$27*_xlfn.IFS($O151&gt;=相対合成効率!$O$14,相対合成効率!$R$14,$O151&gt;=相対合成効率!$O$15,相対合成効率!$R$15,$O151&gt;=相対合成効率!$O$16,相対合成効率!$R$16,TRUE,相対合成効率!$R$17))</f>
        <v/>
      </c>
      <c r="Q151" s="224" t="str">
        <f>IF($O151="","",IF($O151&lt;=発電計画!$G$28,0,9.8*$E151*$L151*$P151))</f>
        <v/>
      </c>
      <c r="R151" s="224" t="str">
        <f t="shared" si="15"/>
        <v/>
      </c>
      <c r="S151" s="207" t="str">
        <f>IF(D151="","",(D151*B151+SUM($D152:D$393))/(D151*365))</f>
        <v/>
      </c>
      <c r="T151" s="208"/>
    </row>
    <row r="152" spans="2:20">
      <c r="B152" s="80">
        <v>124</v>
      </c>
      <c r="C152" s="189" t="str">
        <f>流量データ!$R134</f>
        <v/>
      </c>
      <c r="D152" s="189" t="str">
        <f>IF(AND($C152="",発電計画!$G$33=""),"",MAX(0,$C152-発電計画!$G$33))</f>
        <v/>
      </c>
      <c r="E152" s="189" t="str">
        <f>IF($D152="","",IF(発電計画!$G$19&gt;$D152,$D152,発電計画!$G$19))</f>
        <v/>
      </c>
      <c r="F152" s="27" t="str">
        <f>IF(発電計画!$G$30="","",ROUND((発電計画!$G$30*((E152/発電計画!$G$19)^2)/1000),3))</f>
        <v/>
      </c>
      <c r="G152" s="28">
        <f t="shared" si="16"/>
        <v>0.05</v>
      </c>
      <c r="H152" s="27" t="str">
        <f>IF(発電計画!$G$31="","",ROUND((発電計画!$G$31*((E152/発電計画!$G$19)^2)/200),3))</f>
        <v/>
      </c>
      <c r="I152" s="27" t="str">
        <f>IF(発電計画!$G$32="","",ROUND((発電計画!$G$32*((E152/発電計画!$G$19)^2)/1000),3))</f>
        <v/>
      </c>
      <c r="J152" s="28">
        <f t="shared" si="17"/>
        <v>0.5</v>
      </c>
      <c r="K152" s="27">
        <f t="shared" si="14"/>
        <v>0.55000000000000004</v>
      </c>
      <c r="L152" s="27">
        <f>発電計画!$G$15-$K$29</f>
        <v>-0.55000000000000004</v>
      </c>
      <c r="M152" s="27" t="str">
        <f>IF(発電計画!$G$19="","",9.8*発電計画!$G$19*$L152)</f>
        <v/>
      </c>
      <c r="N152" s="27" t="str">
        <f>IF(発電計画!$G$20="","",9.8*発電計画!$G$20*$L152)</f>
        <v/>
      </c>
      <c r="O152" s="206" t="str">
        <f>IF(AND($E152="",発電計画!$G$19=""),"",$E152/発電計画!$G$19)</f>
        <v/>
      </c>
      <c r="P152" s="331" t="str" cm="1">
        <f t="array" ref="P152">IF($O152="","",発電計画!$G$27*_xlfn.IFS($O152&gt;=相対合成効率!$O$14,相対合成効率!$R$14,$O152&gt;=相対合成効率!$O$15,相対合成効率!$R$15,$O152&gt;=相対合成効率!$O$16,相対合成効率!$R$16,TRUE,相対合成効率!$R$17))</f>
        <v/>
      </c>
      <c r="Q152" s="224" t="str">
        <f>IF($O152="","",IF($O152&lt;=発電計画!$G$28,0,9.8*$E152*$L152*$P152))</f>
        <v/>
      </c>
      <c r="R152" s="224" t="str">
        <f t="shared" si="15"/>
        <v/>
      </c>
      <c r="S152" s="207" t="str">
        <f>IF(D152="","",(D152*B152+SUM($D153:D$393))/(D152*365))</f>
        <v/>
      </c>
      <c r="T152" s="208"/>
    </row>
    <row r="153" spans="2:20">
      <c r="B153" s="80">
        <v>125</v>
      </c>
      <c r="C153" s="189" t="str">
        <f>流量データ!$R135</f>
        <v/>
      </c>
      <c r="D153" s="189" t="str">
        <f>IF(AND($C153="",発電計画!$G$33=""),"",MAX(0,$C153-発電計画!$G$33))</f>
        <v/>
      </c>
      <c r="E153" s="189" t="str">
        <f>IF($D153="","",IF(発電計画!$G$19&gt;$D153,$D153,発電計画!$G$19))</f>
        <v/>
      </c>
      <c r="F153" s="27" t="str">
        <f>IF(発電計画!$G$30="","",ROUND((発電計画!$G$30*((E153/発電計画!$G$19)^2)/1000),3))</f>
        <v/>
      </c>
      <c r="G153" s="28">
        <f t="shared" si="16"/>
        <v>0.05</v>
      </c>
      <c r="H153" s="27" t="str">
        <f>IF(発電計画!$G$31="","",ROUND((発電計画!$G$31*((E153/発電計画!$G$19)^2)/200),3))</f>
        <v/>
      </c>
      <c r="I153" s="27" t="str">
        <f>IF(発電計画!$G$32="","",ROUND((発電計画!$G$32*((E153/発電計画!$G$19)^2)/1000),3))</f>
        <v/>
      </c>
      <c r="J153" s="28">
        <f t="shared" si="17"/>
        <v>0.5</v>
      </c>
      <c r="K153" s="27">
        <f t="shared" si="14"/>
        <v>0.55000000000000004</v>
      </c>
      <c r="L153" s="27">
        <f>発電計画!$G$15-$K$29</f>
        <v>-0.55000000000000004</v>
      </c>
      <c r="M153" s="27" t="str">
        <f>IF(発電計画!$G$19="","",9.8*発電計画!$G$19*$L153)</f>
        <v/>
      </c>
      <c r="N153" s="27" t="str">
        <f>IF(発電計画!$G$20="","",9.8*発電計画!$G$20*$L153)</f>
        <v/>
      </c>
      <c r="O153" s="206" t="str">
        <f>IF(AND($E153="",発電計画!$G$19=""),"",$E153/発電計画!$G$19)</f>
        <v/>
      </c>
      <c r="P153" s="331" t="str" cm="1">
        <f t="array" ref="P153">IF($O153="","",発電計画!$G$27*_xlfn.IFS($O153&gt;=相対合成効率!$O$14,相対合成効率!$R$14,$O153&gt;=相対合成効率!$O$15,相対合成効率!$R$15,$O153&gt;=相対合成効率!$O$16,相対合成効率!$R$16,TRUE,相対合成効率!$R$17))</f>
        <v/>
      </c>
      <c r="Q153" s="224" t="str">
        <f>IF($O153="","",IF($O153&lt;=発電計画!$G$28,0,9.8*$E153*$L153*$P153))</f>
        <v/>
      </c>
      <c r="R153" s="224" t="str">
        <f t="shared" si="15"/>
        <v/>
      </c>
      <c r="S153" s="207" t="str">
        <f>IF(D153="","",(D153*B153+SUM($D154:D$393))/(D153*365))</f>
        <v/>
      </c>
      <c r="T153" s="208"/>
    </row>
    <row r="154" spans="2:20">
      <c r="B154" s="80">
        <v>126</v>
      </c>
      <c r="C154" s="189" t="str">
        <f>流量データ!$R136</f>
        <v/>
      </c>
      <c r="D154" s="189" t="str">
        <f>IF(AND($C154="",発電計画!$G$33=""),"",MAX(0,$C154-発電計画!$G$33))</f>
        <v/>
      </c>
      <c r="E154" s="189" t="str">
        <f>IF($D154="","",IF(発電計画!$G$19&gt;$D154,$D154,発電計画!$G$19))</f>
        <v/>
      </c>
      <c r="F154" s="27" t="str">
        <f>IF(発電計画!$G$30="","",ROUND((発電計画!$G$30*((E154/発電計画!$G$19)^2)/1000),3))</f>
        <v/>
      </c>
      <c r="G154" s="28">
        <f t="shared" si="16"/>
        <v>0.05</v>
      </c>
      <c r="H154" s="27" t="str">
        <f>IF(発電計画!$G$31="","",ROUND((発電計画!$G$31*((E154/発電計画!$G$19)^2)/200),3))</f>
        <v/>
      </c>
      <c r="I154" s="27" t="str">
        <f>IF(発電計画!$G$32="","",ROUND((発電計画!$G$32*((E154/発電計画!$G$19)^2)/1000),3))</f>
        <v/>
      </c>
      <c r="J154" s="28">
        <f t="shared" si="17"/>
        <v>0.5</v>
      </c>
      <c r="K154" s="27">
        <f t="shared" si="14"/>
        <v>0.55000000000000004</v>
      </c>
      <c r="L154" s="27">
        <f>発電計画!$G$15-$K$29</f>
        <v>-0.55000000000000004</v>
      </c>
      <c r="M154" s="27" t="str">
        <f>IF(発電計画!$G$19="","",9.8*発電計画!$G$19*$L154)</f>
        <v/>
      </c>
      <c r="N154" s="27" t="str">
        <f>IF(発電計画!$G$20="","",9.8*発電計画!$G$20*$L154)</f>
        <v/>
      </c>
      <c r="O154" s="206" t="str">
        <f>IF(AND($E154="",発電計画!$G$19=""),"",$E154/発電計画!$G$19)</f>
        <v/>
      </c>
      <c r="P154" s="331" t="str" cm="1">
        <f t="array" ref="P154">IF($O154="","",発電計画!$G$27*_xlfn.IFS($O154&gt;=相対合成効率!$O$14,相対合成効率!$R$14,$O154&gt;=相対合成効率!$O$15,相対合成効率!$R$15,$O154&gt;=相対合成効率!$O$16,相対合成効率!$R$16,TRUE,相対合成効率!$R$17))</f>
        <v/>
      </c>
      <c r="Q154" s="224" t="str">
        <f>IF($O154="","",IF($O154&lt;=発電計画!$G$28,0,9.8*$E154*$L154*$P154))</f>
        <v/>
      </c>
      <c r="R154" s="224" t="str">
        <f t="shared" si="15"/>
        <v/>
      </c>
      <c r="S154" s="207" t="str">
        <f>IF(D154="","",(D154*B154+SUM($D155:D$393))/(D154*365))</f>
        <v/>
      </c>
      <c r="T154" s="208"/>
    </row>
    <row r="155" spans="2:20">
      <c r="B155" s="80">
        <v>127</v>
      </c>
      <c r="C155" s="189" t="str">
        <f>流量データ!$R137</f>
        <v/>
      </c>
      <c r="D155" s="189" t="str">
        <f>IF(AND($C155="",発電計画!$G$33=""),"",MAX(0,$C155-発電計画!$G$33))</f>
        <v/>
      </c>
      <c r="E155" s="189" t="str">
        <f>IF($D155="","",IF(発電計画!$G$19&gt;$D155,$D155,発電計画!$G$19))</f>
        <v/>
      </c>
      <c r="F155" s="27" t="str">
        <f>IF(発電計画!$G$30="","",ROUND((発電計画!$G$30*((E155/発電計画!$G$19)^2)/1000),3))</f>
        <v/>
      </c>
      <c r="G155" s="28">
        <f t="shared" si="16"/>
        <v>0.05</v>
      </c>
      <c r="H155" s="27" t="str">
        <f>IF(発電計画!$G$31="","",ROUND((発電計画!$G$31*((E155/発電計画!$G$19)^2)/200),3))</f>
        <v/>
      </c>
      <c r="I155" s="27" t="str">
        <f>IF(発電計画!$G$32="","",ROUND((発電計画!$G$32*((E155/発電計画!$G$19)^2)/1000),3))</f>
        <v/>
      </c>
      <c r="J155" s="28">
        <f t="shared" si="17"/>
        <v>0.5</v>
      </c>
      <c r="K155" s="27">
        <f t="shared" si="14"/>
        <v>0.55000000000000004</v>
      </c>
      <c r="L155" s="27">
        <f>発電計画!$G$15-$K$29</f>
        <v>-0.55000000000000004</v>
      </c>
      <c r="M155" s="27" t="str">
        <f>IF(発電計画!$G$19="","",9.8*発電計画!$G$19*$L155)</f>
        <v/>
      </c>
      <c r="N155" s="27" t="str">
        <f>IF(発電計画!$G$20="","",9.8*発電計画!$G$20*$L155)</f>
        <v/>
      </c>
      <c r="O155" s="206" t="str">
        <f>IF(AND($E155="",発電計画!$G$19=""),"",$E155/発電計画!$G$19)</f>
        <v/>
      </c>
      <c r="P155" s="331" t="str" cm="1">
        <f t="array" ref="P155">IF($O155="","",発電計画!$G$27*_xlfn.IFS($O155&gt;=相対合成効率!$O$14,相対合成効率!$R$14,$O155&gt;=相対合成効率!$O$15,相対合成効率!$R$15,$O155&gt;=相対合成効率!$O$16,相対合成効率!$R$16,TRUE,相対合成効率!$R$17))</f>
        <v/>
      </c>
      <c r="Q155" s="224" t="str">
        <f>IF($O155="","",IF($O155&lt;=発電計画!$G$28,0,9.8*$E155*$L155*$P155))</f>
        <v/>
      </c>
      <c r="R155" s="224" t="str">
        <f t="shared" si="15"/>
        <v/>
      </c>
      <c r="S155" s="207" t="str">
        <f>IF(D155="","",(D155*B155+SUM($D156:D$393))/(D155*365))</f>
        <v/>
      </c>
      <c r="T155" s="208"/>
    </row>
    <row r="156" spans="2:20">
      <c r="B156" s="80">
        <v>128</v>
      </c>
      <c r="C156" s="189" t="str">
        <f>流量データ!$R138</f>
        <v/>
      </c>
      <c r="D156" s="189" t="str">
        <f>IF(AND($C156="",発電計画!$G$33=""),"",MAX(0,$C156-発電計画!$G$33))</f>
        <v/>
      </c>
      <c r="E156" s="189" t="str">
        <f>IF($D156="","",IF(発電計画!$G$19&gt;$D156,$D156,発電計画!$G$19))</f>
        <v/>
      </c>
      <c r="F156" s="27" t="str">
        <f>IF(発電計画!$G$30="","",ROUND((発電計画!$G$30*((E156/発電計画!$G$19)^2)/1000),3))</f>
        <v/>
      </c>
      <c r="G156" s="28">
        <f t="shared" si="16"/>
        <v>0.05</v>
      </c>
      <c r="H156" s="27" t="str">
        <f>IF(発電計画!$G$31="","",ROUND((発電計画!$G$31*((E156/発電計画!$G$19)^2)/200),3))</f>
        <v/>
      </c>
      <c r="I156" s="27" t="str">
        <f>IF(発電計画!$G$32="","",ROUND((発電計画!$G$32*((E156/発電計画!$G$19)^2)/1000),3))</f>
        <v/>
      </c>
      <c r="J156" s="28">
        <f t="shared" si="17"/>
        <v>0.5</v>
      </c>
      <c r="K156" s="27">
        <f t="shared" si="14"/>
        <v>0.55000000000000004</v>
      </c>
      <c r="L156" s="27">
        <f>発電計画!$G$15-$K$29</f>
        <v>-0.55000000000000004</v>
      </c>
      <c r="M156" s="27" t="str">
        <f>IF(発電計画!$G$19="","",9.8*発電計画!$G$19*$L156)</f>
        <v/>
      </c>
      <c r="N156" s="27" t="str">
        <f>IF(発電計画!$G$20="","",9.8*発電計画!$G$20*$L156)</f>
        <v/>
      </c>
      <c r="O156" s="206" t="str">
        <f>IF(AND($E156="",発電計画!$G$19=""),"",$E156/発電計画!$G$19)</f>
        <v/>
      </c>
      <c r="P156" s="331" t="str" cm="1">
        <f t="array" ref="P156">IF($O156="","",発電計画!$G$27*_xlfn.IFS($O156&gt;=相対合成効率!$O$14,相対合成効率!$R$14,$O156&gt;=相対合成効率!$O$15,相対合成効率!$R$15,$O156&gt;=相対合成効率!$O$16,相対合成効率!$R$16,TRUE,相対合成効率!$R$17))</f>
        <v/>
      </c>
      <c r="Q156" s="224" t="str">
        <f>IF($O156="","",IF($O156&lt;=発電計画!$G$28,0,9.8*$E156*$L156*$P156))</f>
        <v/>
      </c>
      <c r="R156" s="224" t="str">
        <f t="shared" si="15"/>
        <v/>
      </c>
      <c r="S156" s="207" t="str">
        <f>IF(D156="","",(D156*B156+SUM($D157:D$393))/(D156*365))</f>
        <v/>
      </c>
      <c r="T156" s="208"/>
    </row>
    <row r="157" spans="2:20">
      <c r="B157" s="80">
        <v>129</v>
      </c>
      <c r="C157" s="189" t="str">
        <f>流量データ!$R139</f>
        <v/>
      </c>
      <c r="D157" s="189" t="str">
        <f>IF(AND($C157="",発電計画!$G$33=""),"",MAX(0,$C157-発電計画!$G$33))</f>
        <v/>
      </c>
      <c r="E157" s="189" t="str">
        <f>IF($D157="","",IF(発電計画!$G$19&gt;$D157,$D157,発電計画!$G$19))</f>
        <v/>
      </c>
      <c r="F157" s="27" t="str">
        <f>IF(発電計画!$G$30="","",ROUND((発電計画!$G$30*((E157/発電計画!$G$19)^2)/1000),3))</f>
        <v/>
      </c>
      <c r="G157" s="28">
        <f t="shared" si="16"/>
        <v>0.05</v>
      </c>
      <c r="H157" s="27" t="str">
        <f>IF(発電計画!$G$31="","",ROUND((発電計画!$G$31*((E157/発電計画!$G$19)^2)/200),3))</f>
        <v/>
      </c>
      <c r="I157" s="27" t="str">
        <f>IF(発電計画!$G$32="","",ROUND((発電計画!$G$32*((E157/発電計画!$G$19)^2)/1000),3))</f>
        <v/>
      </c>
      <c r="J157" s="28">
        <f t="shared" si="17"/>
        <v>0.5</v>
      </c>
      <c r="K157" s="27">
        <f t="shared" ref="K157:K220" si="18">SUM($F157:$J157)</f>
        <v>0.55000000000000004</v>
      </c>
      <c r="L157" s="27">
        <f>発電計画!$G$15-$K$29</f>
        <v>-0.55000000000000004</v>
      </c>
      <c r="M157" s="27" t="str">
        <f>IF(発電計画!$G$19="","",9.8*発電計画!$G$19*$L157)</f>
        <v/>
      </c>
      <c r="N157" s="27" t="str">
        <f>IF(発電計画!$G$20="","",9.8*発電計画!$G$20*$L157)</f>
        <v/>
      </c>
      <c r="O157" s="206" t="str">
        <f>IF(AND($E157="",発電計画!$G$19=""),"",$E157/発電計画!$G$19)</f>
        <v/>
      </c>
      <c r="P157" s="331" t="str" cm="1">
        <f t="array" ref="P157">IF($O157="","",発電計画!$G$27*_xlfn.IFS($O157&gt;=相対合成効率!$O$14,相対合成効率!$R$14,$O157&gt;=相対合成効率!$O$15,相対合成効率!$R$15,$O157&gt;=相対合成効率!$O$16,相対合成効率!$R$16,TRUE,相対合成効率!$R$17))</f>
        <v/>
      </c>
      <c r="Q157" s="224" t="str">
        <f>IF($O157="","",IF($O157&lt;=発電計画!$G$28,0,9.8*$E157*$L157*$P157))</f>
        <v/>
      </c>
      <c r="R157" s="224" t="str">
        <f t="shared" ref="R157:R220" si="19">IF($Q157="","",$Q157*24)</f>
        <v/>
      </c>
      <c r="S157" s="207" t="str">
        <f>IF(D157="","",(D157*B157+SUM($D158:D$393))/(D157*365))</f>
        <v/>
      </c>
      <c r="T157" s="208"/>
    </row>
    <row r="158" spans="2:20">
      <c r="B158" s="80">
        <v>130</v>
      </c>
      <c r="C158" s="189" t="str">
        <f>流量データ!$R140</f>
        <v/>
      </c>
      <c r="D158" s="189" t="str">
        <f>IF(AND($C158="",発電計画!$G$33=""),"",MAX(0,$C158-発電計画!$G$33))</f>
        <v/>
      </c>
      <c r="E158" s="189" t="str">
        <f>IF($D158="","",IF(発電計画!$G$19&gt;$D158,$D158,発電計画!$G$19))</f>
        <v/>
      </c>
      <c r="F158" s="27" t="str">
        <f>IF(発電計画!$G$30="","",ROUND((発電計画!$G$30*((E158/発電計画!$G$19)^2)/1000),3))</f>
        <v/>
      </c>
      <c r="G158" s="28">
        <f t="shared" ref="G158:G221" si="20">G157</f>
        <v>0.05</v>
      </c>
      <c r="H158" s="27" t="str">
        <f>IF(発電計画!$G$31="","",ROUND((発電計画!$G$31*((E158/発電計画!$G$19)^2)/200),3))</f>
        <v/>
      </c>
      <c r="I158" s="27" t="str">
        <f>IF(発電計画!$G$32="","",ROUND((発電計画!$G$32*((E158/発電計画!$G$19)^2)/1000),3))</f>
        <v/>
      </c>
      <c r="J158" s="28">
        <f t="shared" ref="J158:J221" si="21">J157</f>
        <v>0.5</v>
      </c>
      <c r="K158" s="27">
        <f t="shared" si="18"/>
        <v>0.55000000000000004</v>
      </c>
      <c r="L158" s="27">
        <f>発電計画!$G$15-$K$29</f>
        <v>-0.55000000000000004</v>
      </c>
      <c r="M158" s="27" t="str">
        <f>IF(発電計画!$G$19="","",9.8*発電計画!$G$19*$L158)</f>
        <v/>
      </c>
      <c r="N158" s="27" t="str">
        <f>IF(発電計画!$G$20="","",9.8*発電計画!$G$20*$L158)</f>
        <v/>
      </c>
      <c r="O158" s="206" t="str">
        <f>IF(AND($E158="",発電計画!$G$19=""),"",$E158/発電計画!$G$19)</f>
        <v/>
      </c>
      <c r="P158" s="331" t="str" cm="1">
        <f t="array" ref="P158">IF($O158="","",発電計画!$G$27*_xlfn.IFS($O158&gt;=相対合成効率!$O$14,相対合成効率!$R$14,$O158&gt;=相対合成効率!$O$15,相対合成効率!$R$15,$O158&gt;=相対合成効率!$O$16,相対合成効率!$R$16,TRUE,相対合成効率!$R$17))</f>
        <v/>
      </c>
      <c r="Q158" s="224" t="str">
        <f>IF($O158="","",IF($O158&lt;=発電計画!$G$28,0,9.8*$E158*$L158*$P158))</f>
        <v/>
      </c>
      <c r="R158" s="224" t="str">
        <f t="shared" si="19"/>
        <v/>
      </c>
      <c r="S158" s="207" t="str">
        <f>IF(D158="","",(D158*B158+SUM($D159:D$393))/(D158*365))</f>
        <v/>
      </c>
      <c r="T158" s="208"/>
    </row>
    <row r="159" spans="2:20">
      <c r="B159" s="80">
        <v>131</v>
      </c>
      <c r="C159" s="189" t="str">
        <f>流量データ!$R141</f>
        <v/>
      </c>
      <c r="D159" s="189" t="str">
        <f>IF(AND($C159="",発電計画!$G$33=""),"",MAX(0,$C159-発電計画!$G$33))</f>
        <v/>
      </c>
      <c r="E159" s="189" t="str">
        <f>IF($D159="","",IF(発電計画!$G$19&gt;$D159,$D159,発電計画!$G$19))</f>
        <v/>
      </c>
      <c r="F159" s="27" t="str">
        <f>IF(発電計画!$G$30="","",ROUND((発電計画!$G$30*((E159/発電計画!$G$19)^2)/1000),3))</f>
        <v/>
      </c>
      <c r="G159" s="28">
        <f t="shared" si="20"/>
        <v>0.05</v>
      </c>
      <c r="H159" s="27" t="str">
        <f>IF(発電計画!$G$31="","",ROUND((発電計画!$G$31*((E159/発電計画!$G$19)^2)/200),3))</f>
        <v/>
      </c>
      <c r="I159" s="27" t="str">
        <f>IF(発電計画!$G$32="","",ROUND((発電計画!$G$32*((E159/発電計画!$G$19)^2)/1000),3))</f>
        <v/>
      </c>
      <c r="J159" s="28">
        <f t="shared" si="21"/>
        <v>0.5</v>
      </c>
      <c r="K159" s="27">
        <f t="shared" si="18"/>
        <v>0.55000000000000004</v>
      </c>
      <c r="L159" s="27">
        <f>発電計画!$G$15-$K$29</f>
        <v>-0.55000000000000004</v>
      </c>
      <c r="M159" s="27" t="str">
        <f>IF(発電計画!$G$19="","",9.8*発電計画!$G$19*$L159)</f>
        <v/>
      </c>
      <c r="N159" s="27" t="str">
        <f>IF(発電計画!$G$20="","",9.8*発電計画!$G$20*$L159)</f>
        <v/>
      </c>
      <c r="O159" s="206" t="str">
        <f>IF(AND($E159="",発電計画!$G$19=""),"",$E159/発電計画!$G$19)</f>
        <v/>
      </c>
      <c r="P159" s="331" t="str" cm="1">
        <f t="array" ref="P159">IF($O159="","",発電計画!$G$27*_xlfn.IFS($O159&gt;=相対合成効率!$O$14,相対合成効率!$R$14,$O159&gt;=相対合成効率!$O$15,相対合成効率!$R$15,$O159&gt;=相対合成効率!$O$16,相対合成効率!$R$16,TRUE,相対合成効率!$R$17))</f>
        <v/>
      </c>
      <c r="Q159" s="224" t="str">
        <f>IF($O159="","",IF($O159&lt;=発電計画!$G$28,0,9.8*$E159*$L159*$P159))</f>
        <v/>
      </c>
      <c r="R159" s="224" t="str">
        <f t="shared" si="19"/>
        <v/>
      </c>
      <c r="S159" s="207" t="str">
        <f>IF(D159="","",(D159*B159+SUM($D160:D$393))/(D159*365))</f>
        <v/>
      </c>
      <c r="T159" s="208"/>
    </row>
    <row r="160" spans="2:20">
      <c r="B160" s="80">
        <v>132</v>
      </c>
      <c r="C160" s="189" t="str">
        <f>流量データ!$R142</f>
        <v/>
      </c>
      <c r="D160" s="189" t="str">
        <f>IF(AND($C160="",発電計画!$G$33=""),"",MAX(0,$C160-発電計画!$G$33))</f>
        <v/>
      </c>
      <c r="E160" s="189" t="str">
        <f>IF($D160="","",IF(発電計画!$G$19&gt;$D160,$D160,発電計画!$G$19))</f>
        <v/>
      </c>
      <c r="F160" s="27" t="str">
        <f>IF(発電計画!$G$30="","",ROUND((発電計画!$G$30*((E160/発電計画!$G$19)^2)/1000),3))</f>
        <v/>
      </c>
      <c r="G160" s="28">
        <f t="shared" si="20"/>
        <v>0.05</v>
      </c>
      <c r="H160" s="27" t="str">
        <f>IF(発電計画!$G$31="","",ROUND((発電計画!$G$31*((E160/発電計画!$G$19)^2)/200),3))</f>
        <v/>
      </c>
      <c r="I160" s="27" t="str">
        <f>IF(発電計画!$G$32="","",ROUND((発電計画!$G$32*((E160/発電計画!$G$19)^2)/1000),3))</f>
        <v/>
      </c>
      <c r="J160" s="28">
        <f t="shared" si="21"/>
        <v>0.5</v>
      </c>
      <c r="K160" s="27">
        <f t="shared" si="18"/>
        <v>0.55000000000000004</v>
      </c>
      <c r="L160" s="27">
        <f>発電計画!$G$15-$K$29</f>
        <v>-0.55000000000000004</v>
      </c>
      <c r="M160" s="27" t="str">
        <f>IF(発電計画!$G$19="","",9.8*発電計画!$G$19*$L160)</f>
        <v/>
      </c>
      <c r="N160" s="27" t="str">
        <f>IF(発電計画!$G$20="","",9.8*発電計画!$G$20*$L160)</f>
        <v/>
      </c>
      <c r="O160" s="206" t="str">
        <f>IF(AND($E160="",発電計画!$G$19=""),"",$E160/発電計画!$G$19)</f>
        <v/>
      </c>
      <c r="P160" s="331" t="str" cm="1">
        <f t="array" ref="P160">IF($O160="","",発電計画!$G$27*_xlfn.IFS($O160&gt;=相対合成効率!$O$14,相対合成効率!$R$14,$O160&gt;=相対合成効率!$O$15,相対合成効率!$R$15,$O160&gt;=相対合成効率!$O$16,相対合成効率!$R$16,TRUE,相対合成効率!$R$17))</f>
        <v/>
      </c>
      <c r="Q160" s="224" t="str">
        <f>IF($O160="","",IF($O160&lt;=発電計画!$G$28,0,9.8*$E160*$L160*$P160))</f>
        <v/>
      </c>
      <c r="R160" s="224" t="str">
        <f t="shared" si="19"/>
        <v/>
      </c>
      <c r="S160" s="207" t="str">
        <f>IF(D160="","",(D160*B160+SUM($D161:D$393))/(D160*365))</f>
        <v/>
      </c>
      <c r="T160" s="208"/>
    </row>
    <row r="161" spans="2:20">
      <c r="B161" s="80">
        <v>133</v>
      </c>
      <c r="C161" s="189" t="str">
        <f>流量データ!$R143</f>
        <v/>
      </c>
      <c r="D161" s="189" t="str">
        <f>IF(AND($C161="",発電計画!$G$33=""),"",MAX(0,$C161-発電計画!$G$33))</f>
        <v/>
      </c>
      <c r="E161" s="189" t="str">
        <f>IF($D161="","",IF(発電計画!$G$19&gt;$D161,$D161,発電計画!$G$19))</f>
        <v/>
      </c>
      <c r="F161" s="27" t="str">
        <f>IF(発電計画!$G$30="","",ROUND((発電計画!$G$30*((E161/発電計画!$G$19)^2)/1000),3))</f>
        <v/>
      </c>
      <c r="G161" s="28">
        <f t="shared" si="20"/>
        <v>0.05</v>
      </c>
      <c r="H161" s="27" t="str">
        <f>IF(発電計画!$G$31="","",ROUND((発電計画!$G$31*((E161/発電計画!$G$19)^2)/200),3))</f>
        <v/>
      </c>
      <c r="I161" s="27" t="str">
        <f>IF(発電計画!$G$32="","",ROUND((発電計画!$G$32*((E161/発電計画!$G$19)^2)/1000),3))</f>
        <v/>
      </c>
      <c r="J161" s="28">
        <f t="shared" si="21"/>
        <v>0.5</v>
      </c>
      <c r="K161" s="27">
        <f t="shared" si="18"/>
        <v>0.55000000000000004</v>
      </c>
      <c r="L161" s="27">
        <f>発電計画!$G$15-$K$29</f>
        <v>-0.55000000000000004</v>
      </c>
      <c r="M161" s="27" t="str">
        <f>IF(発電計画!$G$19="","",9.8*発電計画!$G$19*$L161)</f>
        <v/>
      </c>
      <c r="N161" s="27" t="str">
        <f>IF(発電計画!$G$20="","",9.8*発電計画!$G$20*$L161)</f>
        <v/>
      </c>
      <c r="O161" s="206" t="str">
        <f>IF(AND($E161="",発電計画!$G$19=""),"",$E161/発電計画!$G$19)</f>
        <v/>
      </c>
      <c r="P161" s="331" t="str" cm="1">
        <f t="array" ref="P161">IF($O161="","",発電計画!$G$27*_xlfn.IFS($O161&gt;=相対合成効率!$O$14,相対合成効率!$R$14,$O161&gt;=相対合成効率!$O$15,相対合成効率!$R$15,$O161&gt;=相対合成効率!$O$16,相対合成効率!$R$16,TRUE,相対合成効率!$R$17))</f>
        <v/>
      </c>
      <c r="Q161" s="224" t="str">
        <f>IF($O161="","",IF($O161&lt;=発電計画!$G$28,0,9.8*$E161*$L161*$P161))</f>
        <v/>
      </c>
      <c r="R161" s="224" t="str">
        <f t="shared" si="19"/>
        <v/>
      </c>
      <c r="S161" s="207" t="str">
        <f>IF(D161="","",(D161*B161+SUM($D162:D$393))/(D161*365))</f>
        <v/>
      </c>
      <c r="T161" s="208"/>
    </row>
    <row r="162" spans="2:20">
      <c r="B162" s="80">
        <v>134</v>
      </c>
      <c r="C162" s="189" t="str">
        <f>流量データ!$R144</f>
        <v/>
      </c>
      <c r="D162" s="189" t="str">
        <f>IF(AND($C162="",発電計画!$G$33=""),"",MAX(0,$C162-発電計画!$G$33))</f>
        <v/>
      </c>
      <c r="E162" s="189" t="str">
        <f>IF($D162="","",IF(発電計画!$G$19&gt;$D162,$D162,発電計画!$G$19))</f>
        <v/>
      </c>
      <c r="F162" s="27" t="str">
        <f>IF(発電計画!$G$30="","",ROUND((発電計画!$G$30*((E162/発電計画!$G$19)^2)/1000),3))</f>
        <v/>
      </c>
      <c r="G162" s="28">
        <f t="shared" si="20"/>
        <v>0.05</v>
      </c>
      <c r="H162" s="27" t="str">
        <f>IF(発電計画!$G$31="","",ROUND((発電計画!$G$31*((E162/発電計画!$G$19)^2)/200),3))</f>
        <v/>
      </c>
      <c r="I162" s="27" t="str">
        <f>IF(発電計画!$G$32="","",ROUND((発電計画!$G$32*((E162/発電計画!$G$19)^2)/1000),3))</f>
        <v/>
      </c>
      <c r="J162" s="28">
        <f t="shared" si="21"/>
        <v>0.5</v>
      </c>
      <c r="K162" s="27">
        <f t="shared" si="18"/>
        <v>0.55000000000000004</v>
      </c>
      <c r="L162" s="27">
        <f>発電計画!$G$15-$K$29</f>
        <v>-0.55000000000000004</v>
      </c>
      <c r="M162" s="27" t="str">
        <f>IF(発電計画!$G$19="","",9.8*発電計画!$G$19*$L162)</f>
        <v/>
      </c>
      <c r="N162" s="27" t="str">
        <f>IF(発電計画!$G$20="","",9.8*発電計画!$G$20*$L162)</f>
        <v/>
      </c>
      <c r="O162" s="206" t="str">
        <f>IF(AND($E162="",発電計画!$G$19=""),"",$E162/発電計画!$G$19)</f>
        <v/>
      </c>
      <c r="P162" s="331" t="str" cm="1">
        <f t="array" ref="P162">IF($O162="","",発電計画!$G$27*_xlfn.IFS($O162&gt;=相対合成効率!$O$14,相対合成効率!$R$14,$O162&gt;=相対合成効率!$O$15,相対合成効率!$R$15,$O162&gt;=相対合成効率!$O$16,相対合成効率!$R$16,TRUE,相対合成効率!$R$17))</f>
        <v/>
      </c>
      <c r="Q162" s="224" t="str">
        <f>IF($O162="","",IF($O162&lt;=発電計画!$G$28,0,9.8*$E162*$L162*$P162))</f>
        <v/>
      </c>
      <c r="R162" s="224" t="str">
        <f t="shared" si="19"/>
        <v/>
      </c>
      <c r="S162" s="207" t="str">
        <f>IF(D162="","",(D162*B162+SUM($D163:D$393))/(D162*365))</f>
        <v/>
      </c>
      <c r="T162" s="208"/>
    </row>
    <row r="163" spans="2:20">
      <c r="B163" s="80">
        <v>135</v>
      </c>
      <c r="C163" s="189" t="str">
        <f>流量データ!$R145</f>
        <v/>
      </c>
      <c r="D163" s="189" t="str">
        <f>IF(AND($C163="",発電計画!$G$33=""),"",MAX(0,$C163-発電計画!$G$33))</f>
        <v/>
      </c>
      <c r="E163" s="189" t="str">
        <f>IF($D163="","",IF(発電計画!$G$19&gt;$D163,$D163,発電計画!$G$19))</f>
        <v/>
      </c>
      <c r="F163" s="27" t="str">
        <f>IF(発電計画!$G$30="","",ROUND((発電計画!$G$30*((E163/発電計画!$G$19)^2)/1000),3))</f>
        <v/>
      </c>
      <c r="G163" s="28">
        <f t="shared" si="20"/>
        <v>0.05</v>
      </c>
      <c r="H163" s="27" t="str">
        <f>IF(発電計画!$G$31="","",ROUND((発電計画!$G$31*((E163/発電計画!$G$19)^2)/200),3))</f>
        <v/>
      </c>
      <c r="I163" s="27" t="str">
        <f>IF(発電計画!$G$32="","",ROUND((発電計画!$G$32*((E163/発電計画!$G$19)^2)/1000),3))</f>
        <v/>
      </c>
      <c r="J163" s="28">
        <f t="shared" si="21"/>
        <v>0.5</v>
      </c>
      <c r="K163" s="27">
        <f t="shared" si="18"/>
        <v>0.55000000000000004</v>
      </c>
      <c r="L163" s="27">
        <f>発電計画!$G$15-$K$29</f>
        <v>-0.55000000000000004</v>
      </c>
      <c r="M163" s="27" t="str">
        <f>IF(発電計画!$G$19="","",9.8*発電計画!$G$19*$L163)</f>
        <v/>
      </c>
      <c r="N163" s="27" t="str">
        <f>IF(発電計画!$G$20="","",9.8*発電計画!$G$20*$L163)</f>
        <v/>
      </c>
      <c r="O163" s="206" t="str">
        <f>IF(AND($E163="",発電計画!$G$19=""),"",$E163/発電計画!$G$19)</f>
        <v/>
      </c>
      <c r="P163" s="331" t="str" cm="1">
        <f t="array" ref="P163">IF($O163="","",発電計画!$G$27*_xlfn.IFS($O163&gt;=相対合成効率!$O$14,相対合成効率!$R$14,$O163&gt;=相対合成効率!$O$15,相対合成効率!$R$15,$O163&gt;=相対合成効率!$O$16,相対合成効率!$R$16,TRUE,相対合成効率!$R$17))</f>
        <v/>
      </c>
      <c r="Q163" s="224" t="str">
        <f>IF($O163="","",IF($O163&lt;=発電計画!$G$28,0,9.8*$E163*$L163*$P163))</f>
        <v/>
      </c>
      <c r="R163" s="224" t="str">
        <f t="shared" si="19"/>
        <v/>
      </c>
      <c r="S163" s="207" t="str">
        <f>IF(D163="","",(D163*B163+SUM($D164:D$393))/(D163*365))</f>
        <v/>
      </c>
      <c r="T163" s="208"/>
    </row>
    <row r="164" spans="2:20">
      <c r="B164" s="80">
        <v>136</v>
      </c>
      <c r="C164" s="189" t="str">
        <f>流量データ!$R146</f>
        <v/>
      </c>
      <c r="D164" s="189" t="str">
        <f>IF(AND($C164="",発電計画!$G$33=""),"",MAX(0,$C164-発電計画!$G$33))</f>
        <v/>
      </c>
      <c r="E164" s="189" t="str">
        <f>IF($D164="","",IF(発電計画!$G$19&gt;$D164,$D164,発電計画!$G$19))</f>
        <v/>
      </c>
      <c r="F164" s="27" t="str">
        <f>IF(発電計画!$G$30="","",ROUND((発電計画!$G$30*((E164/発電計画!$G$19)^2)/1000),3))</f>
        <v/>
      </c>
      <c r="G164" s="28">
        <f t="shared" si="20"/>
        <v>0.05</v>
      </c>
      <c r="H164" s="27" t="str">
        <f>IF(発電計画!$G$31="","",ROUND((発電計画!$G$31*((E164/発電計画!$G$19)^2)/200),3))</f>
        <v/>
      </c>
      <c r="I164" s="27" t="str">
        <f>IF(発電計画!$G$32="","",ROUND((発電計画!$G$32*((E164/発電計画!$G$19)^2)/1000),3))</f>
        <v/>
      </c>
      <c r="J164" s="28">
        <f t="shared" si="21"/>
        <v>0.5</v>
      </c>
      <c r="K164" s="27">
        <f t="shared" si="18"/>
        <v>0.55000000000000004</v>
      </c>
      <c r="L164" s="27">
        <f>発電計画!$G$15-$K$29</f>
        <v>-0.55000000000000004</v>
      </c>
      <c r="M164" s="27" t="str">
        <f>IF(発電計画!$G$19="","",9.8*発電計画!$G$19*$L164)</f>
        <v/>
      </c>
      <c r="N164" s="27" t="str">
        <f>IF(発電計画!$G$20="","",9.8*発電計画!$G$20*$L164)</f>
        <v/>
      </c>
      <c r="O164" s="206" t="str">
        <f>IF(AND($E164="",発電計画!$G$19=""),"",$E164/発電計画!$G$19)</f>
        <v/>
      </c>
      <c r="P164" s="331" t="str" cm="1">
        <f t="array" ref="P164">IF($O164="","",発電計画!$G$27*_xlfn.IFS($O164&gt;=相対合成効率!$O$14,相対合成効率!$R$14,$O164&gt;=相対合成効率!$O$15,相対合成効率!$R$15,$O164&gt;=相対合成効率!$O$16,相対合成効率!$R$16,TRUE,相対合成効率!$R$17))</f>
        <v/>
      </c>
      <c r="Q164" s="224" t="str">
        <f>IF($O164="","",IF($O164&lt;=発電計画!$G$28,0,9.8*$E164*$L164*$P164))</f>
        <v/>
      </c>
      <c r="R164" s="224" t="str">
        <f t="shared" si="19"/>
        <v/>
      </c>
      <c r="S164" s="207" t="str">
        <f>IF(D164="","",(D164*B164+SUM($D165:D$393))/(D164*365))</f>
        <v/>
      </c>
      <c r="T164" s="208"/>
    </row>
    <row r="165" spans="2:20">
      <c r="B165" s="80">
        <v>137</v>
      </c>
      <c r="C165" s="189" t="str">
        <f>流量データ!$R147</f>
        <v/>
      </c>
      <c r="D165" s="189" t="str">
        <f>IF(AND($C165="",発電計画!$G$33=""),"",MAX(0,$C165-発電計画!$G$33))</f>
        <v/>
      </c>
      <c r="E165" s="189" t="str">
        <f>IF($D165="","",IF(発電計画!$G$19&gt;$D165,$D165,発電計画!$G$19))</f>
        <v/>
      </c>
      <c r="F165" s="27" t="str">
        <f>IF(発電計画!$G$30="","",ROUND((発電計画!$G$30*((E165/発電計画!$G$19)^2)/1000),3))</f>
        <v/>
      </c>
      <c r="G165" s="28">
        <f t="shared" si="20"/>
        <v>0.05</v>
      </c>
      <c r="H165" s="27" t="str">
        <f>IF(発電計画!$G$31="","",ROUND((発電計画!$G$31*((E165/発電計画!$G$19)^2)/200),3))</f>
        <v/>
      </c>
      <c r="I165" s="27" t="str">
        <f>IF(発電計画!$G$32="","",ROUND((発電計画!$G$32*((E165/発電計画!$G$19)^2)/1000),3))</f>
        <v/>
      </c>
      <c r="J165" s="28">
        <f t="shared" si="21"/>
        <v>0.5</v>
      </c>
      <c r="K165" s="27">
        <f t="shared" si="18"/>
        <v>0.55000000000000004</v>
      </c>
      <c r="L165" s="27">
        <f>発電計画!$G$15-$K$29</f>
        <v>-0.55000000000000004</v>
      </c>
      <c r="M165" s="27" t="str">
        <f>IF(発電計画!$G$19="","",9.8*発電計画!$G$19*$L165)</f>
        <v/>
      </c>
      <c r="N165" s="27" t="str">
        <f>IF(発電計画!$G$20="","",9.8*発電計画!$G$20*$L165)</f>
        <v/>
      </c>
      <c r="O165" s="206" t="str">
        <f>IF(AND($E165="",発電計画!$G$19=""),"",$E165/発電計画!$G$19)</f>
        <v/>
      </c>
      <c r="P165" s="331" t="str" cm="1">
        <f t="array" ref="P165">IF($O165="","",発電計画!$G$27*_xlfn.IFS($O165&gt;=相対合成効率!$O$14,相対合成効率!$R$14,$O165&gt;=相対合成効率!$O$15,相対合成効率!$R$15,$O165&gt;=相対合成効率!$O$16,相対合成効率!$R$16,TRUE,相対合成効率!$R$17))</f>
        <v/>
      </c>
      <c r="Q165" s="224" t="str">
        <f>IF($O165="","",IF($O165&lt;=発電計画!$G$28,0,9.8*$E165*$L165*$P165))</f>
        <v/>
      </c>
      <c r="R165" s="224" t="str">
        <f t="shared" si="19"/>
        <v/>
      </c>
      <c r="S165" s="207" t="str">
        <f>IF(D165="","",(D165*B165+SUM($D166:D$393))/(D165*365))</f>
        <v/>
      </c>
      <c r="T165" s="208"/>
    </row>
    <row r="166" spans="2:20">
      <c r="B166" s="80">
        <v>138</v>
      </c>
      <c r="C166" s="189" t="str">
        <f>流量データ!$R148</f>
        <v/>
      </c>
      <c r="D166" s="189" t="str">
        <f>IF(AND($C166="",発電計画!$G$33=""),"",MAX(0,$C166-発電計画!$G$33))</f>
        <v/>
      </c>
      <c r="E166" s="189" t="str">
        <f>IF($D166="","",IF(発電計画!$G$19&gt;$D166,$D166,発電計画!$G$19))</f>
        <v/>
      </c>
      <c r="F166" s="27" t="str">
        <f>IF(発電計画!$G$30="","",ROUND((発電計画!$G$30*((E166/発電計画!$G$19)^2)/1000),3))</f>
        <v/>
      </c>
      <c r="G166" s="28">
        <f t="shared" si="20"/>
        <v>0.05</v>
      </c>
      <c r="H166" s="27" t="str">
        <f>IF(発電計画!$G$31="","",ROUND((発電計画!$G$31*((E166/発電計画!$G$19)^2)/200),3))</f>
        <v/>
      </c>
      <c r="I166" s="27" t="str">
        <f>IF(発電計画!$G$32="","",ROUND((発電計画!$G$32*((E166/発電計画!$G$19)^2)/1000),3))</f>
        <v/>
      </c>
      <c r="J166" s="28">
        <f t="shared" si="21"/>
        <v>0.5</v>
      </c>
      <c r="K166" s="27">
        <f t="shared" si="18"/>
        <v>0.55000000000000004</v>
      </c>
      <c r="L166" s="27">
        <f>発電計画!$G$15-$K$29</f>
        <v>-0.55000000000000004</v>
      </c>
      <c r="M166" s="27" t="str">
        <f>IF(発電計画!$G$19="","",9.8*発電計画!$G$19*$L166)</f>
        <v/>
      </c>
      <c r="N166" s="27" t="str">
        <f>IF(発電計画!$G$20="","",9.8*発電計画!$G$20*$L166)</f>
        <v/>
      </c>
      <c r="O166" s="206" t="str">
        <f>IF(AND($E166="",発電計画!$G$19=""),"",$E166/発電計画!$G$19)</f>
        <v/>
      </c>
      <c r="P166" s="331" t="str" cm="1">
        <f t="array" ref="P166">IF($O166="","",発電計画!$G$27*_xlfn.IFS($O166&gt;=相対合成効率!$O$14,相対合成効率!$R$14,$O166&gt;=相対合成効率!$O$15,相対合成効率!$R$15,$O166&gt;=相対合成効率!$O$16,相対合成効率!$R$16,TRUE,相対合成効率!$R$17))</f>
        <v/>
      </c>
      <c r="Q166" s="224" t="str">
        <f>IF($O166="","",IF($O166&lt;=発電計画!$G$28,0,9.8*$E166*$L166*$P166))</f>
        <v/>
      </c>
      <c r="R166" s="224" t="str">
        <f t="shared" si="19"/>
        <v/>
      </c>
      <c r="S166" s="207" t="str">
        <f>IF(D166="","",(D166*B166+SUM($D167:D$393))/(D166*365))</f>
        <v/>
      </c>
      <c r="T166" s="208"/>
    </row>
    <row r="167" spans="2:20">
      <c r="B167" s="80">
        <v>139</v>
      </c>
      <c r="C167" s="189" t="str">
        <f>流量データ!$R149</f>
        <v/>
      </c>
      <c r="D167" s="189" t="str">
        <f>IF(AND($C167="",発電計画!$G$33=""),"",MAX(0,$C167-発電計画!$G$33))</f>
        <v/>
      </c>
      <c r="E167" s="189" t="str">
        <f>IF($D167="","",IF(発電計画!$G$19&gt;$D167,$D167,発電計画!$G$19))</f>
        <v/>
      </c>
      <c r="F167" s="27" t="str">
        <f>IF(発電計画!$G$30="","",ROUND((発電計画!$G$30*((E167/発電計画!$G$19)^2)/1000),3))</f>
        <v/>
      </c>
      <c r="G167" s="28">
        <f t="shared" si="20"/>
        <v>0.05</v>
      </c>
      <c r="H167" s="27" t="str">
        <f>IF(発電計画!$G$31="","",ROUND((発電計画!$G$31*((E167/発電計画!$G$19)^2)/200),3))</f>
        <v/>
      </c>
      <c r="I167" s="27" t="str">
        <f>IF(発電計画!$G$32="","",ROUND((発電計画!$G$32*((E167/発電計画!$G$19)^2)/1000),3))</f>
        <v/>
      </c>
      <c r="J167" s="28">
        <f t="shared" si="21"/>
        <v>0.5</v>
      </c>
      <c r="K167" s="27">
        <f t="shared" si="18"/>
        <v>0.55000000000000004</v>
      </c>
      <c r="L167" s="27">
        <f>発電計画!$G$15-$K$29</f>
        <v>-0.55000000000000004</v>
      </c>
      <c r="M167" s="27" t="str">
        <f>IF(発電計画!$G$19="","",9.8*発電計画!$G$19*$L167)</f>
        <v/>
      </c>
      <c r="N167" s="27" t="str">
        <f>IF(発電計画!$G$20="","",9.8*発電計画!$G$20*$L167)</f>
        <v/>
      </c>
      <c r="O167" s="206" t="str">
        <f>IF(AND($E167="",発電計画!$G$19=""),"",$E167/発電計画!$G$19)</f>
        <v/>
      </c>
      <c r="P167" s="331" t="str" cm="1">
        <f t="array" ref="P167">IF($O167="","",発電計画!$G$27*_xlfn.IFS($O167&gt;=相対合成効率!$O$14,相対合成効率!$R$14,$O167&gt;=相対合成効率!$O$15,相対合成効率!$R$15,$O167&gt;=相対合成効率!$O$16,相対合成効率!$R$16,TRUE,相対合成効率!$R$17))</f>
        <v/>
      </c>
      <c r="Q167" s="224" t="str">
        <f>IF($O167="","",IF($O167&lt;=発電計画!$G$28,0,9.8*$E167*$L167*$P167))</f>
        <v/>
      </c>
      <c r="R167" s="224" t="str">
        <f t="shared" si="19"/>
        <v/>
      </c>
      <c r="S167" s="207" t="str">
        <f>IF(D167="","",(D167*B167+SUM($D168:D$393))/(D167*365))</f>
        <v/>
      </c>
      <c r="T167" s="208"/>
    </row>
    <row r="168" spans="2:20">
      <c r="B168" s="80">
        <v>140</v>
      </c>
      <c r="C168" s="189" t="str">
        <f>流量データ!$R150</f>
        <v/>
      </c>
      <c r="D168" s="189" t="str">
        <f>IF(AND($C168="",発電計画!$G$33=""),"",MAX(0,$C168-発電計画!$G$33))</f>
        <v/>
      </c>
      <c r="E168" s="189" t="str">
        <f>IF($D168="","",IF(発電計画!$G$19&gt;$D168,$D168,発電計画!$G$19))</f>
        <v/>
      </c>
      <c r="F168" s="27" t="str">
        <f>IF(発電計画!$G$30="","",ROUND((発電計画!$G$30*((E168/発電計画!$G$19)^2)/1000),3))</f>
        <v/>
      </c>
      <c r="G168" s="28">
        <f t="shared" si="20"/>
        <v>0.05</v>
      </c>
      <c r="H168" s="27" t="str">
        <f>IF(発電計画!$G$31="","",ROUND((発電計画!$G$31*((E168/発電計画!$G$19)^2)/200),3))</f>
        <v/>
      </c>
      <c r="I168" s="27" t="str">
        <f>IF(発電計画!$G$32="","",ROUND((発電計画!$G$32*((E168/発電計画!$G$19)^2)/1000),3))</f>
        <v/>
      </c>
      <c r="J168" s="28">
        <f t="shared" si="21"/>
        <v>0.5</v>
      </c>
      <c r="K168" s="27">
        <f t="shared" si="18"/>
        <v>0.55000000000000004</v>
      </c>
      <c r="L168" s="27">
        <f>発電計画!$G$15-$K$29</f>
        <v>-0.55000000000000004</v>
      </c>
      <c r="M168" s="27" t="str">
        <f>IF(発電計画!$G$19="","",9.8*発電計画!$G$19*$L168)</f>
        <v/>
      </c>
      <c r="N168" s="27" t="str">
        <f>IF(発電計画!$G$20="","",9.8*発電計画!$G$20*$L168)</f>
        <v/>
      </c>
      <c r="O168" s="206" t="str">
        <f>IF(AND($E168="",発電計画!$G$19=""),"",$E168/発電計画!$G$19)</f>
        <v/>
      </c>
      <c r="P168" s="331" t="str" cm="1">
        <f t="array" ref="P168">IF($O168="","",発電計画!$G$27*_xlfn.IFS($O168&gt;=相対合成効率!$O$14,相対合成効率!$R$14,$O168&gt;=相対合成効率!$O$15,相対合成効率!$R$15,$O168&gt;=相対合成効率!$O$16,相対合成効率!$R$16,TRUE,相対合成効率!$R$17))</f>
        <v/>
      </c>
      <c r="Q168" s="224" t="str">
        <f>IF($O168="","",IF($O168&lt;=発電計画!$G$28,0,9.8*$E168*$L168*$P168))</f>
        <v/>
      </c>
      <c r="R168" s="224" t="str">
        <f t="shared" si="19"/>
        <v/>
      </c>
      <c r="S168" s="207" t="str">
        <f>IF(D168="","",(D168*B168+SUM($D169:D$393))/(D168*365))</f>
        <v/>
      </c>
      <c r="T168" s="208"/>
    </row>
    <row r="169" spans="2:20">
      <c r="B169" s="80">
        <v>141</v>
      </c>
      <c r="C169" s="189" t="str">
        <f>流量データ!$R151</f>
        <v/>
      </c>
      <c r="D169" s="189" t="str">
        <f>IF(AND($C169="",発電計画!$G$33=""),"",MAX(0,$C169-発電計画!$G$33))</f>
        <v/>
      </c>
      <c r="E169" s="189" t="str">
        <f>IF($D169="","",IF(発電計画!$G$19&gt;$D169,$D169,発電計画!$G$19))</f>
        <v/>
      </c>
      <c r="F169" s="27" t="str">
        <f>IF(発電計画!$G$30="","",ROUND((発電計画!$G$30*((E169/発電計画!$G$19)^2)/1000),3))</f>
        <v/>
      </c>
      <c r="G169" s="28">
        <f t="shared" si="20"/>
        <v>0.05</v>
      </c>
      <c r="H169" s="27" t="str">
        <f>IF(発電計画!$G$31="","",ROUND((発電計画!$G$31*((E169/発電計画!$G$19)^2)/200),3))</f>
        <v/>
      </c>
      <c r="I169" s="27" t="str">
        <f>IF(発電計画!$G$32="","",ROUND((発電計画!$G$32*((E169/発電計画!$G$19)^2)/1000),3))</f>
        <v/>
      </c>
      <c r="J169" s="28">
        <f t="shared" si="21"/>
        <v>0.5</v>
      </c>
      <c r="K169" s="27">
        <f t="shared" si="18"/>
        <v>0.55000000000000004</v>
      </c>
      <c r="L169" s="27">
        <f>発電計画!$G$15-$K$29</f>
        <v>-0.55000000000000004</v>
      </c>
      <c r="M169" s="27" t="str">
        <f>IF(発電計画!$G$19="","",9.8*発電計画!$G$19*$L169)</f>
        <v/>
      </c>
      <c r="N169" s="27" t="str">
        <f>IF(発電計画!$G$20="","",9.8*発電計画!$G$20*$L169)</f>
        <v/>
      </c>
      <c r="O169" s="206" t="str">
        <f>IF(AND($E169="",発電計画!$G$19=""),"",$E169/発電計画!$G$19)</f>
        <v/>
      </c>
      <c r="P169" s="331" t="str" cm="1">
        <f t="array" ref="P169">IF($O169="","",発電計画!$G$27*_xlfn.IFS($O169&gt;=相対合成効率!$O$14,相対合成効率!$R$14,$O169&gt;=相対合成効率!$O$15,相対合成効率!$R$15,$O169&gt;=相対合成効率!$O$16,相対合成効率!$R$16,TRUE,相対合成効率!$R$17))</f>
        <v/>
      </c>
      <c r="Q169" s="224" t="str">
        <f>IF($O169="","",IF($O169&lt;=発電計画!$G$28,0,9.8*$E169*$L169*$P169))</f>
        <v/>
      </c>
      <c r="R169" s="224" t="str">
        <f t="shared" si="19"/>
        <v/>
      </c>
      <c r="S169" s="207" t="str">
        <f>IF(D169="","",(D169*B169+SUM($D170:D$393))/(D169*365))</f>
        <v/>
      </c>
      <c r="T169" s="208"/>
    </row>
    <row r="170" spans="2:20">
      <c r="B170" s="80">
        <v>142</v>
      </c>
      <c r="C170" s="189" t="str">
        <f>流量データ!$R152</f>
        <v/>
      </c>
      <c r="D170" s="189" t="str">
        <f>IF(AND($C170="",発電計画!$G$33=""),"",MAX(0,$C170-発電計画!$G$33))</f>
        <v/>
      </c>
      <c r="E170" s="189" t="str">
        <f>IF($D170="","",IF(発電計画!$G$19&gt;$D170,$D170,発電計画!$G$19))</f>
        <v/>
      </c>
      <c r="F170" s="27" t="str">
        <f>IF(発電計画!$G$30="","",ROUND((発電計画!$G$30*((E170/発電計画!$G$19)^2)/1000),3))</f>
        <v/>
      </c>
      <c r="G170" s="28">
        <f t="shared" si="20"/>
        <v>0.05</v>
      </c>
      <c r="H170" s="27" t="str">
        <f>IF(発電計画!$G$31="","",ROUND((発電計画!$G$31*((E170/発電計画!$G$19)^2)/200),3))</f>
        <v/>
      </c>
      <c r="I170" s="27" t="str">
        <f>IF(発電計画!$G$32="","",ROUND((発電計画!$G$32*((E170/発電計画!$G$19)^2)/1000),3))</f>
        <v/>
      </c>
      <c r="J170" s="28">
        <f t="shared" si="21"/>
        <v>0.5</v>
      </c>
      <c r="K170" s="27">
        <f t="shared" si="18"/>
        <v>0.55000000000000004</v>
      </c>
      <c r="L170" s="27">
        <f>発電計画!$G$15-$K$29</f>
        <v>-0.55000000000000004</v>
      </c>
      <c r="M170" s="27" t="str">
        <f>IF(発電計画!$G$19="","",9.8*発電計画!$G$19*$L170)</f>
        <v/>
      </c>
      <c r="N170" s="27" t="str">
        <f>IF(発電計画!$G$20="","",9.8*発電計画!$G$20*$L170)</f>
        <v/>
      </c>
      <c r="O170" s="206" t="str">
        <f>IF(AND($E170="",発電計画!$G$19=""),"",$E170/発電計画!$G$19)</f>
        <v/>
      </c>
      <c r="P170" s="331" t="str" cm="1">
        <f t="array" ref="P170">IF($O170="","",発電計画!$G$27*_xlfn.IFS($O170&gt;=相対合成効率!$O$14,相対合成効率!$R$14,$O170&gt;=相対合成効率!$O$15,相対合成効率!$R$15,$O170&gt;=相対合成効率!$O$16,相対合成効率!$R$16,TRUE,相対合成効率!$R$17))</f>
        <v/>
      </c>
      <c r="Q170" s="224" t="str">
        <f>IF($O170="","",IF($O170&lt;=発電計画!$G$28,0,9.8*$E170*$L170*$P170))</f>
        <v/>
      </c>
      <c r="R170" s="224" t="str">
        <f t="shared" si="19"/>
        <v/>
      </c>
      <c r="S170" s="207" t="str">
        <f>IF(D170="","",(D170*B170+SUM($D171:D$393))/(D170*365))</f>
        <v/>
      </c>
      <c r="T170" s="208"/>
    </row>
    <row r="171" spans="2:20">
      <c r="B171" s="80">
        <v>143</v>
      </c>
      <c r="C171" s="189" t="str">
        <f>流量データ!$R153</f>
        <v/>
      </c>
      <c r="D171" s="189" t="str">
        <f>IF(AND($C171="",発電計画!$G$33=""),"",MAX(0,$C171-発電計画!$G$33))</f>
        <v/>
      </c>
      <c r="E171" s="189" t="str">
        <f>IF($D171="","",IF(発電計画!$G$19&gt;$D171,$D171,発電計画!$G$19))</f>
        <v/>
      </c>
      <c r="F171" s="27" t="str">
        <f>IF(発電計画!$G$30="","",ROUND((発電計画!$G$30*((E171/発電計画!$G$19)^2)/1000),3))</f>
        <v/>
      </c>
      <c r="G171" s="28">
        <f t="shared" si="20"/>
        <v>0.05</v>
      </c>
      <c r="H171" s="27" t="str">
        <f>IF(発電計画!$G$31="","",ROUND((発電計画!$G$31*((E171/発電計画!$G$19)^2)/200),3))</f>
        <v/>
      </c>
      <c r="I171" s="27" t="str">
        <f>IF(発電計画!$G$32="","",ROUND((発電計画!$G$32*((E171/発電計画!$G$19)^2)/1000),3))</f>
        <v/>
      </c>
      <c r="J171" s="28">
        <f t="shared" si="21"/>
        <v>0.5</v>
      </c>
      <c r="K171" s="27">
        <f t="shared" si="18"/>
        <v>0.55000000000000004</v>
      </c>
      <c r="L171" s="27">
        <f>発電計画!$G$15-$K$29</f>
        <v>-0.55000000000000004</v>
      </c>
      <c r="M171" s="27" t="str">
        <f>IF(発電計画!$G$19="","",9.8*発電計画!$G$19*$L171)</f>
        <v/>
      </c>
      <c r="N171" s="27" t="str">
        <f>IF(発電計画!$G$20="","",9.8*発電計画!$G$20*$L171)</f>
        <v/>
      </c>
      <c r="O171" s="206" t="str">
        <f>IF(AND($E171="",発電計画!$G$19=""),"",$E171/発電計画!$G$19)</f>
        <v/>
      </c>
      <c r="P171" s="331" t="str" cm="1">
        <f t="array" ref="P171">IF($O171="","",発電計画!$G$27*_xlfn.IFS($O171&gt;=相対合成効率!$O$14,相対合成効率!$R$14,$O171&gt;=相対合成効率!$O$15,相対合成効率!$R$15,$O171&gt;=相対合成効率!$O$16,相対合成効率!$R$16,TRUE,相対合成効率!$R$17))</f>
        <v/>
      </c>
      <c r="Q171" s="224" t="str">
        <f>IF($O171="","",IF($O171&lt;=発電計画!$G$28,0,9.8*$E171*$L171*$P171))</f>
        <v/>
      </c>
      <c r="R171" s="224" t="str">
        <f t="shared" si="19"/>
        <v/>
      </c>
      <c r="S171" s="207" t="str">
        <f>IF(D171="","",(D171*B171+SUM($D172:D$393))/(D171*365))</f>
        <v/>
      </c>
      <c r="T171" s="208"/>
    </row>
    <row r="172" spans="2:20">
      <c r="B172" s="80">
        <v>144</v>
      </c>
      <c r="C172" s="189" t="str">
        <f>流量データ!$R154</f>
        <v/>
      </c>
      <c r="D172" s="189" t="str">
        <f>IF(AND($C172="",発電計画!$G$33=""),"",MAX(0,$C172-発電計画!$G$33))</f>
        <v/>
      </c>
      <c r="E172" s="189" t="str">
        <f>IF($D172="","",IF(発電計画!$G$19&gt;$D172,$D172,発電計画!$G$19))</f>
        <v/>
      </c>
      <c r="F172" s="27" t="str">
        <f>IF(発電計画!$G$30="","",ROUND((発電計画!$G$30*((E172/発電計画!$G$19)^2)/1000),3))</f>
        <v/>
      </c>
      <c r="G172" s="28">
        <f t="shared" si="20"/>
        <v>0.05</v>
      </c>
      <c r="H172" s="27" t="str">
        <f>IF(発電計画!$G$31="","",ROUND((発電計画!$G$31*((E172/発電計画!$G$19)^2)/200),3))</f>
        <v/>
      </c>
      <c r="I172" s="27" t="str">
        <f>IF(発電計画!$G$32="","",ROUND((発電計画!$G$32*((E172/発電計画!$G$19)^2)/1000),3))</f>
        <v/>
      </c>
      <c r="J172" s="28">
        <f t="shared" si="21"/>
        <v>0.5</v>
      </c>
      <c r="K172" s="27">
        <f t="shared" si="18"/>
        <v>0.55000000000000004</v>
      </c>
      <c r="L172" s="27">
        <f>発電計画!$G$15-$K$29</f>
        <v>-0.55000000000000004</v>
      </c>
      <c r="M172" s="27" t="str">
        <f>IF(発電計画!$G$19="","",9.8*発電計画!$G$19*$L172)</f>
        <v/>
      </c>
      <c r="N172" s="27" t="str">
        <f>IF(発電計画!$G$20="","",9.8*発電計画!$G$20*$L172)</f>
        <v/>
      </c>
      <c r="O172" s="206" t="str">
        <f>IF(AND($E172="",発電計画!$G$19=""),"",$E172/発電計画!$G$19)</f>
        <v/>
      </c>
      <c r="P172" s="331" t="str" cm="1">
        <f t="array" ref="P172">IF($O172="","",発電計画!$G$27*_xlfn.IFS($O172&gt;=相対合成効率!$O$14,相対合成効率!$R$14,$O172&gt;=相対合成効率!$O$15,相対合成効率!$R$15,$O172&gt;=相対合成効率!$O$16,相対合成効率!$R$16,TRUE,相対合成効率!$R$17))</f>
        <v/>
      </c>
      <c r="Q172" s="224" t="str">
        <f>IF($O172="","",IF($O172&lt;=発電計画!$G$28,0,9.8*$E172*$L172*$P172))</f>
        <v/>
      </c>
      <c r="R172" s="224" t="str">
        <f t="shared" si="19"/>
        <v/>
      </c>
      <c r="S172" s="207" t="str">
        <f>IF(D172="","",(D172*B172+SUM($D173:D$393))/(D172*365))</f>
        <v/>
      </c>
      <c r="T172" s="208"/>
    </row>
    <row r="173" spans="2:20">
      <c r="B173" s="80">
        <v>145</v>
      </c>
      <c r="C173" s="189" t="str">
        <f>流量データ!$R155</f>
        <v/>
      </c>
      <c r="D173" s="189" t="str">
        <f>IF(AND($C173="",発電計画!$G$33=""),"",MAX(0,$C173-発電計画!$G$33))</f>
        <v/>
      </c>
      <c r="E173" s="189" t="str">
        <f>IF($D173="","",IF(発電計画!$G$19&gt;$D173,$D173,発電計画!$G$19))</f>
        <v/>
      </c>
      <c r="F173" s="27" t="str">
        <f>IF(発電計画!$G$30="","",ROUND((発電計画!$G$30*((E173/発電計画!$G$19)^2)/1000),3))</f>
        <v/>
      </c>
      <c r="G173" s="28">
        <f t="shared" si="20"/>
        <v>0.05</v>
      </c>
      <c r="H173" s="27" t="str">
        <f>IF(発電計画!$G$31="","",ROUND((発電計画!$G$31*((E173/発電計画!$G$19)^2)/200),3))</f>
        <v/>
      </c>
      <c r="I173" s="27" t="str">
        <f>IF(発電計画!$G$32="","",ROUND((発電計画!$G$32*((E173/発電計画!$G$19)^2)/1000),3))</f>
        <v/>
      </c>
      <c r="J173" s="28">
        <f t="shared" si="21"/>
        <v>0.5</v>
      </c>
      <c r="K173" s="27">
        <f t="shared" si="18"/>
        <v>0.55000000000000004</v>
      </c>
      <c r="L173" s="27">
        <f>発電計画!$G$15-$K$29</f>
        <v>-0.55000000000000004</v>
      </c>
      <c r="M173" s="27" t="str">
        <f>IF(発電計画!$G$19="","",9.8*発電計画!$G$19*$L173)</f>
        <v/>
      </c>
      <c r="N173" s="27" t="str">
        <f>IF(発電計画!$G$20="","",9.8*発電計画!$G$20*$L173)</f>
        <v/>
      </c>
      <c r="O173" s="206" t="str">
        <f>IF(AND($E173="",発電計画!$G$19=""),"",$E173/発電計画!$G$19)</f>
        <v/>
      </c>
      <c r="P173" s="331" t="str" cm="1">
        <f t="array" ref="P173">IF($O173="","",発電計画!$G$27*_xlfn.IFS($O173&gt;=相対合成効率!$O$14,相対合成効率!$R$14,$O173&gt;=相対合成効率!$O$15,相対合成効率!$R$15,$O173&gt;=相対合成効率!$O$16,相対合成効率!$R$16,TRUE,相対合成効率!$R$17))</f>
        <v/>
      </c>
      <c r="Q173" s="224" t="str">
        <f>IF($O173="","",IF($O173&lt;=発電計画!$G$28,0,9.8*$E173*$L173*$P173))</f>
        <v/>
      </c>
      <c r="R173" s="224" t="str">
        <f t="shared" si="19"/>
        <v/>
      </c>
      <c r="S173" s="207" t="str">
        <f>IF(D173="","",(D173*B173+SUM($D174:D$393))/(D173*365))</f>
        <v/>
      </c>
      <c r="T173" s="208"/>
    </row>
    <row r="174" spans="2:20">
      <c r="B174" s="80">
        <v>146</v>
      </c>
      <c r="C174" s="189" t="str">
        <f>流量データ!$R156</f>
        <v/>
      </c>
      <c r="D174" s="189" t="str">
        <f>IF(AND($C174="",発電計画!$G$33=""),"",MAX(0,$C174-発電計画!$G$33))</f>
        <v/>
      </c>
      <c r="E174" s="189" t="str">
        <f>IF($D174="","",IF(発電計画!$G$19&gt;$D174,$D174,発電計画!$G$19))</f>
        <v/>
      </c>
      <c r="F174" s="27" t="str">
        <f>IF(発電計画!$G$30="","",ROUND((発電計画!$G$30*((E174/発電計画!$G$19)^2)/1000),3))</f>
        <v/>
      </c>
      <c r="G174" s="28">
        <f t="shared" si="20"/>
        <v>0.05</v>
      </c>
      <c r="H174" s="27" t="str">
        <f>IF(発電計画!$G$31="","",ROUND((発電計画!$G$31*((E174/発電計画!$G$19)^2)/200),3))</f>
        <v/>
      </c>
      <c r="I174" s="27" t="str">
        <f>IF(発電計画!$G$32="","",ROUND((発電計画!$G$32*((E174/発電計画!$G$19)^2)/1000),3))</f>
        <v/>
      </c>
      <c r="J174" s="28">
        <f t="shared" si="21"/>
        <v>0.5</v>
      </c>
      <c r="K174" s="27">
        <f t="shared" si="18"/>
        <v>0.55000000000000004</v>
      </c>
      <c r="L174" s="27">
        <f>発電計画!$G$15-$K$29</f>
        <v>-0.55000000000000004</v>
      </c>
      <c r="M174" s="27" t="str">
        <f>IF(発電計画!$G$19="","",9.8*発電計画!$G$19*$L174)</f>
        <v/>
      </c>
      <c r="N174" s="27" t="str">
        <f>IF(発電計画!$G$20="","",9.8*発電計画!$G$20*$L174)</f>
        <v/>
      </c>
      <c r="O174" s="206" t="str">
        <f>IF(AND($E174="",発電計画!$G$19=""),"",$E174/発電計画!$G$19)</f>
        <v/>
      </c>
      <c r="P174" s="331" t="str" cm="1">
        <f t="array" ref="P174">IF($O174="","",発電計画!$G$27*_xlfn.IFS($O174&gt;=相対合成効率!$O$14,相対合成効率!$R$14,$O174&gt;=相対合成効率!$O$15,相対合成効率!$R$15,$O174&gt;=相対合成効率!$O$16,相対合成効率!$R$16,TRUE,相対合成効率!$R$17))</f>
        <v/>
      </c>
      <c r="Q174" s="224" t="str">
        <f>IF($O174="","",IF($O174&lt;=発電計画!$G$28,0,9.8*$E174*$L174*$P174))</f>
        <v/>
      </c>
      <c r="R174" s="224" t="str">
        <f t="shared" si="19"/>
        <v/>
      </c>
      <c r="S174" s="207" t="str">
        <f>IF(D174="","",(D174*B174+SUM($D175:D$393))/(D174*365))</f>
        <v/>
      </c>
      <c r="T174" s="208"/>
    </row>
    <row r="175" spans="2:20">
      <c r="B175" s="80">
        <v>147</v>
      </c>
      <c r="C175" s="189" t="str">
        <f>流量データ!$R157</f>
        <v/>
      </c>
      <c r="D175" s="189" t="str">
        <f>IF(AND($C175="",発電計画!$G$33=""),"",MAX(0,$C175-発電計画!$G$33))</f>
        <v/>
      </c>
      <c r="E175" s="189" t="str">
        <f>IF($D175="","",IF(発電計画!$G$19&gt;$D175,$D175,発電計画!$G$19))</f>
        <v/>
      </c>
      <c r="F175" s="27" t="str">
        <f>IF(発電計画!$G$30="","",ROUND((発電計画!$G$30*((E175/発電計画!$G$19)^2)/1000),3))</f>
        <v/>
      </c>
      <c r="G175" s="28">
        <f t="shared" si="20"/>
        <v>0.05</v>
      </c>
      <c r="H175" s="27" t="str">
        <f>IF(発電計画!$G$31="","",ROUND((発電計画!$G$31*((E175/発電計画!$G$19)^2)/200),3))</f>
        <v/>
      </c>
      <c r="I175" s="27" t="str">
        <f>IF(発電計画!$G$32="","",ROUND((発電計画!$G$32*((E175/発電計画!$G$19)^2)/1000),3))</f>
        <v/>
      </c>
      <c r="J175" s="28">
        <f t="shared" si="21"/>
        <v>0.5</v>
      </c>
      <c r="K175" s="27">
        <f t="shared" si="18"/>
        <v>0.55000000000000004</v>
      </c>
      <c r="L175" s="27">
        <f>発電計画!$G$15-$K$29</f>
        <v>-0.55000000000000004</v>
      </c>
      <c r="M175" s="27" t="str">
        <f>IF(発電計画!$G$19="","",9.8*発電計画!$G$19*$L175)</f>
        <v/>
      </c>
      <c r="N175" s="27" t="str">
        <f>IF(発電計画!$G$20="","",9.8*発電計画!$G$20*$L175)</f>
        <v/>
      </c>
      <c r="O175" s="206" t="str">
        <f>IF(AND($E175="",発電計画!$G$19=""),"",$E175/発電計画!$G$19)</f>
        <v/>
      </c>
      <c r="P175" s="331" t="str" cm="1">
        <f t="array" ref="P175">IF($O175="","",発電計画!$G$27*_xlfn.IFS($O175&gt;=相対合成効率!$O$14,相対合成効率!$R$14,$O175&gt;=相対合成効率!$O$15,相対合成効率!$R$15,$O175&gt;=相対合成効率!$O$16,相対合成効率!$R$16,TRUE,相対合成効率!$R$17))</f>
        <v/>
      </c>
      <c r="Q175" s="224" t="str">
        <f>IF($O175="","",IF($O175&lt;=発電計画!$G$28,0,9.8*$E175*$L175*$P175))</f>
        <v/>
      </c>
      <c r="R175" s="224" t="str">
        <f t="shared" si="19"/>
        <v/>
      </c>
      <c r="S175" s="207" t="str">
        <f>IF(D175="","",(D175*B175+SUM($D176:D$393))/(D175*365))</f>
        <v/>
      </c>
      <c r="T175" s="208"/>
    </row>
    <row r="176" spans="2:20">
      <c r="B176" s="80">
        <v>148</v>
      </c>
      <c r="C176" s="189" t="str">
        <f>流量データ!$R158</f>
        <v/>
      </c>
      <c r="D176" s="189" t="str">
        <f>IF(AND($C176="",発電計画!$G$33=""),"",MAX(0,$C176-発電計画!$G$33))</f>
        <v/>
      </c>
      <c r="E176" s="189" t="str">
        <f>IF($D176="","",IF(発電計画!$G$19&gt;$D176,$D176,発電計画!$G$19))</f>
        <v/>
      </c>
      <c r="F176" s="27" t="str">
        <f>IF(発電計画!$G$30="","",ROUND((発電計画!$G$30*((E176/発電計画!$G$19)^2)/1000),3))</f>
        <v/>
      </c>
      <c r="G176" s="28">
        <f t="shared" si="20"/>
        <v>0.05</v>
      </c>
      <c r="H176" s="27" t="str">
        <f>IF(発電計画!$G$31="","",ROUND((発電計画!$G$31*((E176/発電計画!$G$19)^2)/200),3))</f>
        <v/>
      </c>
      <c r="I176" s="27" t="str">
        <f>IF(発電計画!$G$32="","",ROUND((発電計画!$G$32*((E176/発電計画!$G$19)^2)/1000),3))</f>
        <v/>
      </c>
      <c r="J176" s="28">
        <f t="shared" si="21"/>
        <v>0.5</v>
      </c>
      <c r="K176" s="27">
        <f t="shared" si="18"/>
        <v>0.55000000000000004</v>
      </c>
      <c r="L176" s="27">
        <f>発電計画!$G$15-$K$29</f>
        <v>-0.55000000000000004</v>
      </c>
      <c r="M176" s="27" t="str">
        <f>IF(発電計画!$G$19="","",9.8*発電計画!$G$19*$L176)</f>
        <v/>
      </c>
      <c r="N176" s="27" t="str">
        <f>IF(発電計画!$G$20="","",9.8*発電計画!$G$20*$L176)</f>
        <v/>
      </c>
      <c r="O176" s="206" t="str">
        <f>IF(AND($E176="",発電計画!$G$19=""),"",$E176/発電計画!$G$19)</f>
        <v/>
      </c>
      <c r="P176" s="331" t="str" cm="1">
        <f t="array" ref="P176">IF($O176="","",発電計画!$G$27*_xlfn.IFS($O176&gt;=相対合成効率!$O$14,相対合成効率!$R$14,$O176&gt;=相対合成効率!$O$15,相対合成効率!$R$15,$O176&gt;=相対合成効率!$O$16,相対合成効率!$R$16,TRUE,相対合成効率!$R$17))</f>
        <v/>
      </c>
      <c r="Q176" s="224" t="str">
        <f>IF($O176="","",IF($O176&lt;=発電計画!$G$28,0,9.8*$E176*$L176*$P176))</f>
        <v/>
      </c>
      <c r="R176" s="224" t="str">
        <f t="shared" si="19"/>
        <v/>
      </c>
      <c r="S176" s="207" t="str">
        <f>IF(D176="","",(D176*B176+SUM($D177:D$393))/(D176*365))</f>
        <v/>
      </c>
      <c r="T176" s="208"/>
    </row>
    <row r="177" spans="2:20">
      <c r="B177" s="80">
        <v>149</v>
      </c>
      <c r="C177" s="189" t="str">
        <f>流量データ!$R159</f>
        <v/>
      </c>
      <c r="D177" s="189" t="str">
        <f>IF(AND($C177="",発電計画!$G$33=""),"",MAX(0,$C177-発電計画!$G$33))</f>
        <v/>
      </c>
      <c r="E177" s="189" t="str">
        <f>IF($D177="","",IF(発電計画!$G$19&gt;$D177,$D177,発電計画!$G$19))</f>
        <v/>
      </c>
      <c r="F177" s="27" t="str">
        <f>IF(発電計画!$G$30="","",ROUND((発電計画!$G$30*((E177/発電計画!$G$19)^2)/1000),3))</f>
        <v/>
      </c>
      <c r="G177" s="28">
        <f t="shared" si="20"/>
        <v>0.05</v>
      </c>
      <c r="H177" s="27" t="str">
        <f>IF(発電計画!$G$31="","",ROUND((発電計画!$G$31*((E177/発電計画!$G$19)^2)/200),3))</f>
        <v/>
      </c>
      <c r="I177" s="27" t="str">
        <f>IF(発電計画!$G$32="","",ROUND((発電計画!$G$32*((E177/発電計画!$G$19)^2)/1000),3))</f>
        <v/>
      </c>
      <c r="J177" s="28">
        <f t="shared" si="21"/>
        <v>0.5</v>
      </c>
      <c r="K177" s="27">
        <f t="shared" si="18"/>
        <v>0.55000000000000004</v>
      </c>
      <c r="L177" s="27">
        <f>発電計画!$G$15-$K$29</f>
        <v>-0.55000000000000004</v>
      </c>
      <c r="M177" s="27" t="str">
        <f>IF(発電計画!$G$19="","",9.8*発電計画!$G$19*$L177)</f>
        <v/>
      </c>
      <c r="N177" s="27" t="str">
        <f>IF(発電計画!$G$20="","",9.8*発電計画!$G$20*$L177)</f>
        <v/>
      </c>
      <c r="O177" s="206" t="str">
        <f>IF(AND($E177="",発電計画!$G$19=""),"",$E177/発電計画!$G$19)</f>
        <v/>
      </c>
      <c r="P177" s="331" t="str" cm="1">
        <f t="array" ref="P177">IF($O177="","",発電計画!$G$27*_xlfn.IFS($O177&gt;=相対合成効率!$O$14,相対合成効率!$R$14,$O177&gt;=相対合成効率!$O$15,相対合成効率!$R$15,$O177&gt;=相対合成効率!$O$16,相対合成効率!$R$16,TRUE,相対合成効率!$R$17))</f>
        <v/>
      </c>
      <c r="Q177" s="224" t="str">
        <f>IF($O177="","",IF($O177&lt;=発電計画!$G$28,0,9.8*$E177*$L177*$P177))</f>
        <v/>
      </c>
      <c r="R177" s="224" t="str">
        <f t="shared" si="19"/>
        <v/>
      </c>
      <c r="S177" s="207" t="str">
        <f>IF(D177="","",(D177*B177+SUM($D178:D$393))/(D177*365))</f>
        <v/>
      </c>
      <c r="T177" s="208"/>
    </row>
    <row r="178" spans="2:20">
      <c r="B178" s="80">
        <v>150</v>
      </c>
      <c r="C178" s="189" t="str">
        <f>流量データ!$R160</f>
        <v/>
      </c>
      <c r="D178" s="189" t="str">
        <f>IF(AND($C178="",発電計画!$G$33=""),"",MAX(0,$C178-発電計画!$G$33))</f>
        <v/>
      </c>
      <c r="E178" s="189" t="str">
        <f>IF($D178="","",IF(発電計画!$G$19&gt;$D178,$D178,発電計画!$G$19))</f>
        <v/>
      </c>
      <c r="F178" s="27" t="str">
        <f>IF(発電計画!$G$30="","",ROUND((発電計画!$G$30*((E178/発電計画!$G$19)^2)/1000),3))</f>
        <v/>
      </c>
      <c r="G178" s="28">
        <f t="shared" si="20"/>
        <v>0.05</v>
      </c>
      <c r="H178" s="27" t="str">
        <f>IF(発電計画!$G$31="","",ROUND((発電計画!$G$31*((E178/発電計画!$G$19)^2)/200),3))</f>
        <v/>
      </c>
      <c r="I178" s="27" t="str">
        <f>IF(発電計画!$G$32="","",ROUND((発電計画!$G$32*((E178/発電計画!$G$19)^2)/1000),3))</f>
        <v/>
      </c>
      <c r="J178" s="28">
        <f t="shared" si="21"/>
        <v>0.5</v>
      </c>
      <c r="K178" s="27">
        <f t="shared" si="18"/>
        <v>0.55000000000000004</v>
      </c>
      <c r="L178" s="27">
        <f>発電計画!$G$15-$K$29</f>
        <v>-0.55000000000000004</v>
      </c>
      <c r="M178" s="27" t="str">
        <f>IF(発電計画!$G$19="","",9.8*発電計画!$G$19*$L178)</f>
        <v/>
      </c>
      <c r="N178" s="27" t="str">
        <f>IF(発電計画!$G$20="","",9.8*発電計画!$G$20*$L178)</f>
        <v/>
      </c>
      <c r="O178" s="206" t="str">
        <f>IF(AND($E178="",発電計画!$G$19=""),"",$E178/発電計画!$G$19)</f>
        <v/>
      </c>
      <c r="P178" s="331" t="str" cm="1">
        <f t="array" ref="P178">IF($O178="","",発電計画!$G$27*_xlfn.IFS($O178&gt;=相対合成効率!$O$14,相対合成効率!$R$14,$O178&gt;=相対合成効率!$O$15,相対合成効率!$R$15,$O178&gt;=相対合成効率!$O$16,相対合成効率!$R$16,TRUE,相対合成効率!$R$17))</f>
        <v/>
      </c>
      <c r="Q178" s="224" t="str">
        <f>IF($O178="","",IF($O178&lt;=発電計画!$G$28,0,9.8*$E178*$L178*$P178))</f>
        <v/>
      </c>
      <c r="R178" s="224" t="str">
        <f t="shared" si="19"/>
        <v/>
      </c>
      <c r="S178" s="207" t="str">
        <f>IF(D178="","",(D178*B178+SUM($D179:D$393))/(D178*365))</f>
        <v/>
      </c>
      <c r="T178" s="208"/>
    </row>
    <row r="179" spans="2:20">
      <c r="B179" s="80">
        <v>151</v>
      </c>
      <c r="C179" s="189" t="str">
        <f>流量データ!$R161</f>
        <v/>
      </c>
      <c r="D179" s="189" t="str">
        <f>IF(AND($C179="",発電計画!$G$33=""),"",MAX(0,$C179-発電計画!$G$33))</f>
        <v/>
      </c>
      <c r="E179" s="189" t="str">
        <f>IF($D179="","",IF(発電計画!$G$19&gt;$D179,$D179,発電計画!$G$19))</f>
        <v/>
      </c>
      <c r="F179" s="27" t="str">
        <f>IF(発電計画!$G$30="","",ROUND((発電計画!$G$30*((E179/発電計画!$G$19)^2)/1000),3))</f>
        <v/>
      </c>
      <c r="G179" s="28">
        <f t="shared" si="20"/>
        <v>0.05</v>
      </c>
      <c r="H179" s="27" t="str">
        <f>IF(発電計画!$G$31="","",ROUND((発電計画!$G$31*((E179/発電計画!$G$19)^2)/200),3))</f>
        <v/>
      </c>
      <c r="I179" s="27" t="str">
        <f>IF(発電計画!$G$32="","",ROUND((発電計画!$G$32*((E179/発電計画!$G$19)^2)/1000),3))</f>
        <v/>
      </c>
      <c r="J179" s="28">
        <f t="shared" si="21"/>
        <v>0.5</v>
      </c>
      <c r="K179" s="27">
        <f t="shared" si="18"/>
        <v>0.55000000000000004</v>
      </c>
      <c r="L179" s="27">
        <f>発電計画!$G$15-$K$29</f>
        <v>-0.55000000000000004</v>
      </c>
      <c r="M179" s="27" t="str">
        <f>IF(発電計画!$G$19="","",9.8*発電計画!$G$19*$L179)</f>
        <v/>
      </c>
      <c r="N179" s="27" t="str">
        <f>IF(発電計画!$G$20="","",9.8*発電計画!$G$20*$L179)</f>
        <v/>
      </c>
      <c r="O179" s="206" t="str">
        <f>IF(AND($E179="",発電計画!$G$19=""),"",$E179/発電計画!$G$19)</f>
        <v/>
      </c>
      <c r="P179" s="331" t="str" cm="1">
        <f t="array" ref="P179">IF($O179="","",発電計画!$G$27*_xlfn.IFS($O179&gt;=相対合成効率!$O$14,相対合成効率!$R$14,$O179&gt;=相対合成効率!$O$15,相対合成効率!$R$15,$O179&gt;=相対合成効率!$O$16,相対合成効率!$R$16,TRUE,相対合成効率!$R$17))</f>
        <v/>
      </c>
      <c r="Q179" s="224" t="str">
        <f>IF($O179="","",IF($O179&lt;=発電計画!$G$28,0,9.8*$E179*$L179*$P179))</f>
        <v/>
      </c>
      <c r="R179" s="224" t="str">
        <f t="shared" si="19"/>
        <v/>
      </c>
      <c r="S179" s="207" t="str">
        <f>IF(D179="","",(D179*B179+SUM($D180:D$393))/(D179*365))</f>
        <v/>
      </c>
      <c r="T179" s="208"/>
    </row>
    <row r="180" spans="2:20">
      <c r="B180" s="80">
        <v>152</v>
      </c>
      <c r="C180" s="189" t="str">
        <f>流量データ!$R162</f>
        <v/>
      </c>
      <c r="D180" s="189" t="str">
        <f>IF(AND($C180="",発電計画!$G$33=""),"",MAX(0,$C180-発電計画!$G$33))</f>
        <v/>
      </c>
      <c r="E180" s="189" t="str">
        <f>IF($D180="","",IF(発電計画!$G$19&gt;$D180,$D180,発電計画!$G$19))</f>
        <v/>
      </c>
      <c r="F180" s="27" t="str">
        <f>IF(発電計画!$G$30="","",ROUND((発電計画!$G$30*((E180/発電計画!$G$19)^2)/1000),3))</f>
        <v/>
      </c>
      <c r="G180" s="28">
        <f t="shared" si="20"/>
        <v>0.05</v>
      </c>
      <c r="H180" s="27" t="str">
        <f>IF(発電計画!$G$31="","",ROUND((発電計画!$G$31*((E180/発電計画!$G$19)^2)/200),3))</f>
        <v/>
      </c>
      <c r="I180" s="27" t="str">
        <f>IF(発電計画!$G$32="","",ROUND((発電計画!$G$32*((E180/発電計画!$G$19)^2)/1000),3))</f>
        <v/>
      </c>
      <c r="J180" s="28">
        <f t="shared" si="21"/>
        <v>0.5</v>
      </c>
      <c r="K180" s="27">
        <f t="shared" si="18"/>
        <v>0.55000000000000004</v>
      </c>
      <c r="L180" s="27">
        <f>発電計画!$G$15-$K$29</f>
        <v>-0.55000000000000004</v>
      </c>
      <c r="M180" s="27" t="str">
        <f>IF(発電計画!$G$19="","",9.8*発電計画!$G$19*$L180)</f>
        <v/>
      </c>
      <c r="N180" s="27" t="str">
        <f>IF(発電計画!$G$20="","",9.8*発電計画!$G$20*$L180)</f>
        <v/>
      </c>
      <c r="O180" s="206" t="str">
        <f>IF(AND($E180="",発電計画!$G$19=""),"",$E180/発電計画!$G$19)</f>
        <v/>
      </c>
      <c r="P180" s="331" t="str" cm="1">
        <f t="array" ref="P180">IF($O180="","",発電計画!$G$27*_xlfn.IFS($O180&gt;=相対合成効率!$O$14,相対合成効率!$R$14,$O180&gt;=相対合成効率!$O$15,相対合成効率!$R$15,$O180&gt;=相対合成効率!$O$16,相対合成効率!$R$16,TRUE,相対合成効率!$R$17))</f>
        <v/>
      </c>
      <c r="Q180" s="224" t="str">
        <f>IF($O180="","",IF($O180&lt;=発電計画!$G$28,0,9.8*$E180*$L180*$P180))</f>
        <v/>
      </c>
      <c r="R180" s="224" t="str">
        <f t="shared" si="19"/>
        <v/>
      </c>
      <c r="S180" s="207" t="str">
        <f>IF(D180="","",(D180*B180+SUM($D181:D$393))/(D180*365))</f>
        <v/>
      </c>
      <c r="T180" s="208"/>
    </row>
    <row r="181" spans="2:20">
      <c r="B181" s="80">
        <v>153</v>
      </c>
      <c r="C181" s="189" t="str">
        <f>流量データ!$R163</f>
        <v/>
      </c>
      <c r="D181" s="189" t="str">
        <f>IF(AND($C181="",発電計画!$G$33=""),"",MAX(0,$C181-発電計画!$G$33))</f>
        <v/>
      </c>
      <c r="E181" s="189" t="str">
        <f>IF($D181="","",IF(発電計画!$G$19&gt;$D181,$D181,発電計画!$G$19))</f>
        <v/>
      </c>
      <c r="F181" s="27" t="str">
        <f>IF(発電計画!$G$30="","",ROUND((発電計画!$G$30*((E181/発電計画!$G$19)^2)/1000),3))</f>
        <v/>
      </c>
      <c r="G181" s="28">
        <f t="shared" si="20"/>
        <v>0.05</v>
      </c>
      <c r="H181" s="27" t="str">
        <f>IF(発電計画!$G$31="","",ROUND((発電計画!$G$31*((E181/発電計画!$G$19)^2)/200),3))</f>
        <v/>
      </c>
      <c r="I181" s="27" t="str">
        <f>IF(発電計画!$G$32="","",ROUND((発電計画!$G$32*((E181/発電計画!$G$19)^2)/1000),3))</f>
        <v/>
      </c>
      <c r="J181" s="28">
        <f t="shared" si="21"/>
        <v>0.5</v>
      </c>
      <c r="K181" s="27">
        <f t="shared" si="18"/>
        <v>0.55000000000000004</v>
      </c>
      <c r="L181" s="27">
        <f>発電計画!$G$15-$K$29</f>
        <v>-0.55000000000000004</v>
      </c>
      <c r="M181" s="27" t="str">
        <f>IF(発電計画!$G$19="","",9.8*発電計画!$G$19*$L181)</f>
        <v/>
      </c>
      <c r="N181" s="27" t="str">
        <f>IF(発電計画!$G$20="","",9.8*発電計画!$G$20*$L181)</f>
        <v/>
      </c>
      <c r="O181" s="206" t="str">
        <f>IF(AND($E181="",発電計画!$G$19=""),"",$E181/発電計画!$G$19)</f>
        <v/>
      </c>
      <c r="P181" s="331" t="str" cm="1">
        <f t="array" ref="P181">IF($O181="","",発電計画!$G$27*_xlfn.IFS($O181&gt;=相対合成効率!$O$14,相対合成効率!$R$14,$O181&gt;=相対合成効率!$O$15,相対合成効率!$R$15,$O181&gt;=相対合成効率!$O$16,相対合成効率!$R$16,TRUE,相対合成効率!$R$17))</f>
        <v/>
      </c>
      <c r="Q181" s="224" t="str">
        <f>IF($O181="","",IF($O181&lt;=発電計画!$G$28,0,9.8*$E181*$L181*$P181))</f>
        <v/>
      </c>
      <c r="R181" s="224" t="str">
        <f t="shared" si="19"/>
        <v/>
      </c>
      <c r="S181" s="207" t="str">
        <f>IF(D181="","",(D181*B181+SUM($D182:D$393))/(D181*365))</f>
        <v/>
      </c>
      <c r="T181" s="208"/>
    </row>
    <row r="182" spans="2:20">
      <c r="B182" s="80">
        <v>154</v>
      </c>
      <c r="C182" s="189" t="str">
        <f>流量データ!$R164</f>
        <v/>
      </c>
      <c r="D182" s="189" t="str">
        <f>IF(AND($C182="",発電計画!$G$33=""),"",MAX(0,$C182-発電計画!$G$33))</f>
        <v/>
      </c>
      <c r="E182" s="189" t="str">
        <f>IF($D182="","",IF(発電計画!$G$19&gt;$D182,$D182,発電計画!$G$19))</f>
        <v/>
      </c>
      <c r="F182" s="27" t="str">
        <f>IF(発電計画!$G$30="","",ROUND((発電計画!$G$30*((E182/発電計画!$G$19)^2)/1000),3))</f>
        <v/>
      </c>
      <c r="G182" s="28">
        <f t="shared" si="20"/>
        <v>0.05</v>
      </c>
      <c r="H182" s="27" t="str">
        <f>IF(発電計画!$G$31="","",ROUND((発電計画!$G$31*((E182/発電計画!$G$19)^2)/200),3))</f>
        <v/>
      </c>
      <c r="I182" s="27" t="str">
        <f>IF(発電計画!$G$32="","",ROUND((発電計画!$G$32*((E182/発電計画!$G$19)^2)/1000),3))</f>
        <v/>
      </c>
      <c r="J182" s="28">
        <f t="shared" si="21"/>
        <v>0.5</v>
      </c>
      <c r="K182" s="27">
        <f t="shared" si="18"/>
        <v>0.55000000000000004</v>
      </c>
      <c r="L182" s="27">
        <f>発電計画!$G$15-$K$29</f>
        <v>-0.55000000000000004</v>
      </c>
      <c r="M182" s="27" t="str">
        <f>IF(発電計画!$G$19="","",9.8*発電計画!$G$19*$L182)</f>
        <v/>
      </c>
      <c r="N182" s="27" t="str">
        <f>IF(発電計画!$G$20="","",9.8*発電計画!$G$20*$L182)</f>
        <v/>
      </c>
      <c r="O182" s="206" t="str">
        <f>IF(AND($E182="",発電計画!$G$19=""),"",$E182/発電計画!$G$19)</f>
        <v/>
      </c>
      <c r="P182" s="331" t="str" cm="1">
        <f t="array" ref="P182">IF($O182="","",発電計画!$G$27*_xlfn.IFS($O182&gt;=相対合成効率!$O$14,相対合成効率!$R$14,$O182&gt;=相対合成効率!$O$15,相対合成効率!$R$15,$O182&gt;=相対合成効率!$O$16,相対合成効率!$R$16,TRUE,相対合成効率!$R$17))</f>
        <v/>
      </c>
      <c r="Q182" s="224" t="str">
        <f>IF($O182="","",IF($O182&lt;=発電計画!$G$28,0,9.8*$E182*$L182*$P182))</f>
        <v/>
      </c>
      <c r="R182" s="224" t="str">
        <f t="shared" si="19"/>
        <v/>
      </c>
      <c r="S182" s="207" t="str">
        <f>IF(D182="","",(D182*B182+SUM($D183:D$393))/(D182*365))</f>
        <v/>
      </c>
      <c r="T182" s="208"/>
    </row>
    <row r="183" spans="2:20">
      <c r="B183" s="80">
        <v>155</v>
      </c>
      <c r="C183" s="189" t="str">
        <f>流量データ!$R165</f>
        <v/>
      </c>
      <c r="D183" s="189" t="str">
        <f>IF(AND($C183="",発電計画!$G$33=""),"",MAX(0,$C183-発電計画!$G$33))</f>
        <v/>
      </c>
      <c r="E183" s="189" t="str">
        <f>IF($D183="","",IF(発電計画!$G$19&gt;$D183,$D183,発電計画!$G$19))</f>
        <v/>
      </c>
      <c r="F183" s="27" t="str">
        <f>IF(発電計画!$G$30="","",ROUND((発電計画!$G$30*((E183/発電計画!$G$19)^2)/1000),3))</f>
        <v/>
      </c>
      <c r="G183" s="28">
        <f t="shared" si="20"/>
        <v>0.05</v>
      </c>
      <c r="H183" s="27" t="str">
        <f>IF(発電計画!$G$31="","",ROUND((発電計画!$G$31*((E183/発電計画!$G$19)^2)/200),3))</f>
        <v/>
      </c>
      <c r="I183" s="27" t="str">
        <f>IF(発電計画!$G$32="","",ROUND((発電計画!$G$32*((E183/発電計画!$G$19)^2)/1000),3))</f>
        <v/>
      </c>
      <c r="J183" s="28">
        <f t="shared" si="21"/>
        <v>0.5</v>
      </c>
      <c r="K183" s="27">
        <f t="shared" si="18"/>
        <v>0.55000000000000004</v>
      </c>
      <c r="L183" s="27">
        <f>発電計画!$G$15-$K$29</f>
        <v>-0.55000000000000004</v>
      </c>
      <c r="M183" s="27" t="str">
        <f>IF(発電計画!$G$19="","",9.8*発電計画!$G$19*$L183)</f>
        <v/>
      </c>
      <c r="N183" s="27" t="str">
        <f>IF(発電計画!$G$20="","",9.8*発電計画!$G$20*$L183)</f>
        <v/>
      </c>
      <c r="O183" s="206" t="str">
        <f>IF(AND($E183="",発電計画!$G$19=""),"",$E183/発電計画!$G$19)</f>
        <v/>
      </c>
      <c r="P183" s="331" t="str" cm="1">
        <f t="array" ref="P183">IF($O183="","",発電計画!$G$27*_xlfn.IFS($O183&gt;=相対合成効率!$O$14,相対合成効率!$R$14,$O183&gt;=相対合成効率!$O$15,相対合成効率!$R$15,$O183&gt;=相対合成効率!$O$16,相対合成効率!$R$16,TRUE,相対合成効率!$R$17))</f>
        <v/>
      </c>
      <c r="Q183" s="224" t="str">
        <f>IF($O183="","",IF($O183&lt;=発電計画!$G$28,0,9.8*$E183*$L183*$P183))</f>
        <v/>
      </c>
      <c r="R183" s="224" t="str">
        <f t="shared" si="19"/>
        <v/>
      </c>
      <c r="S183" s="207" t="str">
        <f>IF(D183="","",(D183*B183+SUM($D184:D$393))/(D183*365))</f>
        <v/>
      </c>
      <c r="T183" s="208"/>
    </row>
    <row r="184" spans="2:20">
      <c r="B184" s="80">
        <v>156</v>
      </c>
      <c r="C184" s="189" t="str">
        <f>流量データ!$R166</f>
        <v/>
      </c>
      <c r="D184" s="189" t="str">
        <f>IF(AND($C184="",発電計画!$G$33=""),"",MAX(0,$C184-発電計画!$G$33))</f>
        <v/>
      </c>
      <c r="E184" s="189" t="str">
        <f>IF($D184="","",IF(発電計画!$G$19&gt;$D184,$D184,発電計画!$G$19))</f>
        <v/>
      </c>
      <c r="F184" s="27" t="str">
        <f>IF(発電計画!$G$30="","",ROUND((発電計画!$G$30*((E184/発電計画!$G$19)^2)/1000),3))</f>
        <v/>
      </c>
      <c r="G184" s="28">
        <f t="shared" si="20"/>
        <v>0.05</v>
      </c>
      <c r="H184" s="27" t="str">
        <f>IF(発電計画!$G$31="","",ROUND((発電計画!$G$31*((E184/発電計画!$G$19)^2)/200),3))</f>
        <v/>
      </c>
      <c r="I184" s="27" t="str">
        <f>IF(発電計画!$G$32="","",ROUND((発電計画!$G$32*((E184/発電計画!$G$19)^2)/1000),3))</f>
        <v/>
      </c>
      <c r="J184" s="28">
        <f t="shared" si="21"/>
        <v>0.5</v>
      </c>
      <c r="K184" s="27">
        <f t="shared" si="18"/>
        <v>0.55000000000000004</v>
      </c>
      <c r="L184" s="27">
        <f>発電計画!$G$15-$K$29</f>
        <v>-0.55000000000000004</v>
      </c>
      <c r="M184" s="27" t="str">
        <f>IF(発電計画!$G$19="","",9.8*発電計画!$G$19*$L184)</f>
        <v/>
      </c>
      <c r="N184" s="27" t="str">
        <f>IF(発電計画!$G$20="","",9.8*発電計画!$G$20*$L184)</f>
        <v/>
      </c>
      <c r="O184" s="206" t="str">
        <f>IF(AND($E184="",発電計画!$G$19=""),"",$E184/発電計画!$G$19)</f>
        <v/>
      </c>
      <c r="P184" s="331" t="str" cm="1">
        <f t="array" ref="P184">IF($O184="","",発電計画!$G$27*_xlfn.IFS($O184&gt;=相対合成効率!$O$14,相対合成効率!$R$14,$O184&gt;=相対合成効率!$O$15,相対合成効率!$R$15,$O184&gt;=相対合成効率!$O$16,相対合成効率!$R$16,TRUE,相対合成効率!$R$17))</f>
        <v/>
      </c>
      <c r="Q184" s="224" t="str">
        <f>IF($O184="","",IF($O184&lt;=発電計画!$G$28,0,9.8*$E184*$L184*$P184))</f>
        <v/>
      </c>
      <c r="R184" s="224" t="str">
        <f t="shared" si="19"/>
        <v/>
      </c>
      <c r="S184" s="207" t="str">
        <f>IF(D184="","",(D184*B184+SUM($D185:D$393))/(D184*365))</f>
        <v/>
      </c>
      <c r="T184" s="208"/>
    </row>
    <row r="185" spans="2:20">
      <c r="B185" s="80">
        <v>157</v>
      </c>
      <c r="C185" s="189" t="str">
        <f>流量データ!$R167</f>
        <v/>
      </c>
      <c r="D185" s="189" t="str">
        <f>IF(AND($C185="",発電計画!$G$33=""),"",MAX(0,$C185-発電計画!$G$33))</f>
        <v/>
      </c>
      <c r="E185" s="189" t="str">
        <f>IF($D185="","",IF(発電計画!$G$19&gt;$D185,$D185,発電計画!$G$19))</f>
        <v/>
      </c>
      <c r="F185" s="27" t="str">
        <f>IF(発電計画!$G$30="","",ROUND((発電計画!$G$30*((E185/発電計画!$G$19)^2)/1000),3))</f>
        <v/>
      </c>
      <c r="G185" s="28">
        <f t="shared" si="20"/>
        <v>0.05</v>
      </c>
      <c r="H185" s="27" t="str">
        <f>IF(発電計画!$G$31="","",ROUND((発電計画!$G$31*((E185/発電計画!$G$19)^2)/200),3))</f>
        <v/>
      </c>
      <c r="I185" s="27" t="str">
        <f>IF(発電計画!$G$32="","",ROUND((発電計画!$G$32*((E185/発電計画!$G$19)^2)/1000),3))</f>
        <v/>
      </c>
      <c r="J185" s="28">
        <f t="shared" si="21"/>
        <v>0.5</v>
      </c>
      <c r="K185" s="27">
        <f t="shared" si="18"/>
        <v>0.55000000000000004</v>
      </c>
      <c r="L185" s="27">
        <f>発電計画!$G$15-$K$29</f>
        <v>-0.55000000000000004</v>
      </c>
      <c r="M185" s="27" t="str">
        <f>IF(発電計画!$G$19="","",9.8*発電計画!$G$19*$L185)</f>
        <v/>
      </c>
      <c r="N185" s="27" t="str">
        <f>IF(発電計画!$G$20="","",9.8*発電計画!$G$20*$L185)</f>
        <v/>
      </c>
      <c r="O185" s="206" t="str">
        <f>IF(AND($E185="",発電計画!$G$19=""),"",$E185/発電計画!$G$19)</f>
        <v/>
      </c>
      <c r="P185" s="331" t="str" cm="1">
        <f t="array" ref="P185">IF($O185="","",発電計画!$G$27*_xlfn.IFS($O185&gt;=相対合成効率!$O$14,相対合成効率!$R$14,$O185&gt;=相対合成効率!$O$15,相対合成効率!$R$15,$O185&gt;=相対合成効率!$O$16,相対合成効率!$R$16,TRUE,相対合成効率!$R$17))</f>
        <v/>
      </c>
      <c r="Q185" s="224" t="str">
        <f>IF($O185="","",IF($O185&lt;=発電計画!$G$28,0,9.8*$E185*$L185*$P185))</f>
        <v/>
      </c>
      <c r="R185" s="224" t="str">
        <f t="shared" si="19"/>
        <v/>
      </c>
      <c r="S185" s="207" t="str">
        <f>IF(D185="","",(D185*B185+SUM($D186:D$393))/(D185*365))</f>
        <v/>
      </c>
      <c r="T185" s="208"/>
    </row>
    <row r="186" spans="2:20">
      <c r="B186" s="80">
        <v>158</v>
      </c>
      <c r="C186" s="189" t="str">
        <f>流量データ!$R168</f>
        <v/>
      </c>
      <c r="D186" s="189" t="str">
        <f>IF(AND($C186="",発電計画!$G$33=""),"",MAX(0,$C186-発電計画!$G$33))</f>
        <v/>
      </c>
      <c r="E186" s="189" t="str">
        <f>IF($D186="","",IF(発電計画!$G$19&gt;$D186,$D186,発電計画!$G$19))</f>
        <v/>
      </c>
      <c r="F186" s="27" t="str">
        <f>IF(発電計画!$G$30="","",ROUND((発電計画!$G$30*((E186/発電計画!$G$19)^2)/1000),3))</f>
        <v/>
      </c>
      <c r="G186" s="28">
        <f t="shared" si="20"/>
        <v>0.05</v>
      </c>
      <c r="H186" s="27" t="str">
        <f>IF(発電計画!$G$31="","",ROUND((発電計画!$G$31*((E186/発電計画!$G$19)^2)/200),3))</f>
        <v/>
      </c>
      <c r="I186" s="27" t="str">
        <f>IF(発電計画!$G$32="","",ROUND((発電計画!$G$32*((E186/発電計画!$G$19)^2)/1000),3))</f>
        <v/>
      </c>
      <c r="J186" s="28">
        <f t="shared" si="21"/>
        <v>0.5</v>
      </c>
      <c r="K186" s="27">
        <f t="shared" si="18"/>
        <v>0.55000000000000004</v>
      </c>
      <c r="L186" s="27">
        <f>発電計画!$G$15-$K$29</f>
        <v>-0.55000000000000004</v>
      </c>
      <c r="M186" s="27" t="str">
        <f>IF(発電計画!$G$19="","",9.8*発電計画!$G$19*$L186)</f>
        <v/>
      </c>
      <c r="N186" s="27" t="str">
        <f>IF(発電計画!$G$20="","",9.8*発電計画!$G$20*$L186)</f>
        <v/>
      </c>
      <c r="O186" s="206" t="str">
        <f>IF(AND($E186="",発電計画!$G$19=""),"",$E186/発電計画!$G$19)</f>
        <v/>
      </c>
      <c r="P186" s="331" t="str" cm="1">
        <f t="array" ref="P186">IF($O186="","",発電計画!$G$27*_xlfn.IFS($O186&gt;=相対合成効率!$O$14,相対合成効率!$R$14,$O186&gt;=相対合成効率!$O$15,相対合成効率!$R$15,$O186&gt;=相対合成効率!$O$16,相対合成効率!$R$16,TRUE,相対合成効率!$R$17))</f>
        <v/>
      </c>
      <c r="Q186" s="224" t="str">
        <f>IF($O186="","",IF($O186&lt;=発電計画!$G$28,0,9.8*$E186*$L186*$P186))</f>
        <v/>
      </c>
      <c r="R186" s="224" t="str">
        <f t="shared" si="19"/>
        <v/>
      </c>
      <c r="S186" s="207" t="str">
        <f>IF(D186="","",(D186*B186+SUM($D187:D$393))/(D186*365))</f>
        <v/>
      </c>
      <c r="T186" s="208"/>
    </row>
    <row r="187" spans="2:20">
      <c r="B187" s="80">
        <v>159</v>
      </c>
      <c r="C187" s="189" t="str">
        <f>流量データ!$R169</f>
        <v/>
      </c>
      <c r="D187" s="189" t="str">
        <f>IF(AND($C187="",発電計画!$G$33=""),"",MAX(0,$C187-発電計画!$G$33))</f>
        <v/>
      </c>
      <c r="E187" s="189" t="str">
        <f>IF($D187="","",IF(発電計画!$G$19&gt;$D187,$D187,発電計画!$G$19))</f>
        <v/>
      </c>
      <c r="F187" s="27" t="str">
        <f>IF(発電計画!$G$30="","",ROUND((発電計画!$G$30*((E187/発電計画!$G$19)^2)/1000),3))</f>
        <v/>
      </c>
      <c r="G187" s="28">
        <f t="shared" si="20"/>
        <v>0.05</v>
      </c>
      <c r="H187" s="27" t="str">
        <f>IF(発電計画!$G$31="","",ROUND((発電計画!$G$31*((E187/発電計画!$G$19)^2)/200),3))</f>
        <v/>
      </c>
      <c r="I187" s="27" t="str">
        <f>IF(発電計画!$G$32="","",ROUND((発電計画!$G$32*((E187/発電計画!$G$19)^2)/1000),3))</f>
        <v/>
      </c>
      <c r="J187" s="28">
        <f t="shared" si="21"/>
        <v>0.5</v>
      </c>
      <c r="K187" s="27">
        <f t="shared" si="18"/>
        <v>0.55000000000000004</v>
      </c>
      <c r="L187" s="27">
        <f>発電計画!$G$15-$K$29</f>
        <v>-0.55000000000000004</v>
      </c>
      <c r="M187" s="27" t="str">
        <f>IF(発電計画!$G$19="","",9.8*発電計画!$G$19*$L187)</f>
        <v/>
      </c>
      <c r="N187" s="27" t="str">
        <f>IF(発電計画!$G$20="","",9.8*発電計画!$G$20*$L187)</f>
        <v/>
      </c>
      <c r="O187" s="206" t="str">
        <f>IF(AND($E187="",発電計画!$G$19=""),"",$E187/発電計画!$G$19)</f>
        <v/>
      </c>
      <c r="P187" s="331" t="str" cm="1">
        <f t="array" ref="P187">IF($O187="","",発電計画!$G$27*_xlfn.IFS($O187&gt;=相対合成効率!$O$14,相対合成効率!$R$14,$O187&gt;=相対合成効率!$O$15,相対合成効率!$R$15,$O187&gt;=相対合成効率!$O$16,相対合成効率!$R$16,TRUE,相対合成効率!$R$17))</f>
        <v/>
      </c>
      <c r="Q187" s="224" t="str">
        <f>IF($O187="","",IF($O187&lt;=発電計画!$G$28,0,9.8*$E187*$L187*$P187))</f>
        <v/>
      </c>
      <c r="R187" s="224" t="str">
        <f t="shared" si="19"/>
        <v/>
      </c>
      <c r="S187" s="207" t="str">
        <f>IF(D187="","",(D187*B187+SUM($D188:D$393))/(D187*365))</f>
        <v/>
      </c>
      <c r="T187" s="208"/>
    </row>
    <row r="188" spans="2:20">
      <c r="B188" s="80">
        <v>160</v>
      </c>
      <c r="C188" s="189" t="str">
        <f>流量データ!$R170</f>
        <v/>
      </c>
      <c r="D188" s="189" t="str">
        <f>IF(AND($C188="",発電計画!$G$33=""),"",MAX(0,$C188-発電計画!$G$33))</f>
        <v/>
      </c>
      <c r="E188" s="189" t="str">
        <f>IF($D188="","",IF(発電計画!$G$19&gt;$D188,$D188,発電計画!$G$19))</f>
        <v/>
      </c>
      <c r="F188" s="27" t="str">
        <f>IF(発電計画!$G$30="","",ROUND((発電計画!$G$30*((E188/発電計画!$G$19)^2)/1000),3))</f>
        <v/>
      </c>
      <c r="G188" s="28">
        <f t="shared" si="20"/>
        <v>0.05</v>
      </c>
      <c r="H188" s="27" t="str">
        <f>IF(発電計画!$G$31="","",ROUND((発電計画!$G$31*((E188/発電計画!$G$19)^2)/200),3))</f>
        <v/>
      </c>
      <c r="I188" s="27" t="str">
        <f>IF(発電計画!$G$32="","",ROUND((発電計画!$G$32*((E188/発電計画!$G$19)^2)/1000),3))</f>
        <v/>
      </c>
      <c r="J188" s="28">
        <f t="shared" si="21"/>
        <v>0.5</v>
      </c>
      <c r="K188" s="27">
        <f t="shared" si="18"/>
        <v>0.55000000000000004</v>
      </c>
      <c r="L188" s="27">
        <f>発電計画!$G$15-$K$29</f>
        <v>-0.55000000000000004</v>
      </c>
      <c r="M188" s="27" t="str">
        <f>IF(発電計画!$G$19="","",9.8*発電計画!$G$19*$L188)</f>
        <v/>
      </c>
      <c r="N188" s="27" t="str">
        <f>IF(発電計画!$G$20="","",9.8*発電計画!$G$20*$L188)</f>
        <v/>
      </c>
      <c r="O188" s="206" t="str">
        <f>IF(AND($E188="",発電計画!$G$19=""),"",$E188/発電計画!$G$19)</f>
        <v/>
      </c>
      <c r="P188" s="331" t="str" cm="1">
        <f t="array" ref="P188">IF($O188="","",発電計画!$G$27*_xlfn.IFS($O188&gt;=相対合成効率!$O$14,相対合成効率!$R$14,$O188&gt;=相対合成効率!$O$15,相対合成効率!$R$15,$O188&gt;=相対合成効率!$O$16,相対合成効率!$R$16,TRUE,相対合成効率!$R$17))</f>
        <v/>
      </c>
      <c r="Q188" s="224" t="str">
        <f>IF($O188="","",IF($O188&lt;=発電計画!$G$28,0,9.8*$E188*$L188*$P188))</f>
        <v/>
      </c>
      <c r="R188" s="224" t="str">
        <f t="shared" si="19"/>
        <v/>
      </c>
      <c r="S188" s="207" t="str">
        <f>IF(D188="","",(D188*B188+SUM($D189:D$393))/(D188*365))</f>
        <v/>
      </c>
      <c r="T188" s="208"/>
    </row>
    <row r="189" spans="2:20">
      <c r="B189" s="80">
        <v>161</v>
      </c>
      <c r="C189" s="189" t="str">
        <f>流量データ!$R171</f>
        <v/>
      </c>
      <c r="D189" s="189" t="str">
        <f>IF(AND($C189="",発電計画!$G$33=""),"",MAX(0,$C189-発電計画!$G$33))</f>
        <v/>
      </c>
      <c r="E189" s="189" t="str">
        <f>IF($D189="","",IF(発電計画!$G$19&gt;$D189,$D189,発電計画!$G$19))</f>
        <v/>
      </c>
      <c r="F189" s="27" t="str">
        <f>IF(発電計画!$G$30="","",ROUND((発電計画!$G$30*((E189/発電計画!$G$19)^2)/1000),3))</f>
        <v/>
      </c>
      <c r="G189" s="28">
        <f t="shared" si="20"/>
        <v>0.05</v>
      </c>
      <c r="H189" s="27" t="str">
        <f>IF(発電計画!$G$31="","",ROUND((発電計画!$G$31*((E189/発電計画!$G$19)^2)/200),3))</f>
        <v/>
      </c>
      <c r="I189" s="27" t="str">
        <f>IF(発電計画!$G$32="","",ROUND((発電計画!$G$32*((E189/発電計画!$G$19)^2)/1000),3))</f>
        <v/>
      </c>
      <c r="J189" s="28">
        <f t="shared" si="21"/>
        <v>0.5</v>
      </c>
      <c r="K189" s="27">
        <f t="shared" si="18"/>
        <v>0.55000000000000004</v>
      </c>
      <c r="L189" s="27">
        <f>発電計画!$G$15-$K$29</f>
        <v>-0.55000000000000004</v>
      </c>
      <c r="M189" s="27" t="str">
        <f>IF(発電計画!$G$19="","",9.8*発電計画!$G$19*$L189)</f>
        <v/>
      </c>
      <c r="N189" s="27" t="str">
        <f>IF(発電計画!$G$20="","",9.8*発電計画!$G$20*$L189)</f>
        <v/>
      </c>
      <c r="O189" s="206" t="str">
        <f>IF(AND($E189="",発電計画!$G$19=""),"",$E189/発電計画!$G$19)</f>
        <v/>
      </c>
      <c r="P189" s="331" t="str" cm="1">
        <f t="array" ref="P189">IF($O189="","",発電計画!$G$27*_xlfn.IFS($O189&gt;=相対合成効率!$O$14,相対合成効率!$R$14,$O189&gt;=相対合成効率!$O$15,相対合成効率!$R$15,$O189&gt;=相対合成効率!$O$16,相対合成効率!$R$16,TRUE,相対合成効率!$R$17))</f>
        <v/>
      </c>
      <c r="Q189" s="224" t="str">
        <f>IF($O189="","",IF($O189&lt;=発電計画!$G$28,0,9.8*$E189*$L189*$P189))</f>
        <v/>
      </c>
      <c r="R189" s="224" t="str">
        <f t="shared" si="19"/>
        <v/>
      </c>
      <c r="S189" s="207" t="str">
        <f>IF(D189="","",(D189*B189+SUM($D190:D$393))/(D189*365))</f>
        <v/>
      </c>
      <c r="T189" s="208"/>
    </row>
    <row r="190" spans="2:20">
      <c r="B190" s="80">
        <v>162</v>
      </c>
      <c r="C190" s="189" t="str">
        <f>流量データ!$R172</f>
        <v/>
      </c>
      <c r="D190" s="189" t="str">
        <f>IF(AND($C190="",発電計画!$G$33=""),"",MAX(0,$C190-発電計画!$G$33))</f>
        <v/>
      </c>
      <c r="E190" s="189" t="str">
        <f>IF($D190="","",IF(発電計画!$G$19&gt;$D190,$D190,発電計画!$G$19))</f>
        <v/>
      </c>
      <c r="F190" s="27" t="str">
        <f>IF(発電計画!$G$30="","",ROUND((発電計画!$G$30*((E190/発電計画!$G$19)^2)/1000),3))</f>
        <v/>
      </c>
      <c r="G190" s="28">
        <f t="shared" si="20"/>
        <v>0.05</v>
      </c>
      <c r="H190" s="27" t="str">
        <f>IF(発電計画!$G$31="","",ROUND((発電計画!$G$31*((E190/発電計画!$G$19)^2)/200),3))</f>
        <v/>
      </c>
      <c r="I190" s="27" t="str">
        <f>IF(発電計画!$G$32="","",ROUND((発電計画!$G$32*((E190/発電計画!$G$19)^2)/1000),3))</f>
        <v/>
      </c>
      <c r="J190" s="28">
        <f t="shared" si="21"/>
        <v>0.5</v>
      </c>
      <c r="K190" s="27">
        <f t="shared" si="18"/>
        <v>0.55000000000000004</v>
      </c>
      <c r="L190" s="27">
        <f>発電計画!$G$15-$K$29</f>
        <v>-0.55000000000000004</v>
      </c>
      <c r="M190" s="27" t="str">
        <f>IF(発電計画!$G$19="","",9.8*発電計画!$G$19*$L190)</f>
        <v/>
      </c>
      <c r="N190" s="27" t="str">
        <f>IF(発電計画!$G$20="","",9.8*発電計画!$G$20*$L190)</f>
        <v/>
      </c>
      <c r="O190" s="206" t="str">
        <f>IF(AND($E190="",発電計画!$G$19=""),"",$E190/発電計画!$G$19)</f>
        <v/>
      </c>
      <c r="P190" s="331" t="str" cm="1">
        <f t="array" ref="P190">IF($O190="","",発電計画!$G$27*_xlfn.IFS($O190&gt;=相対合成効率!$O$14,相対合成効率!$R$14,$O190&gt;=相対合成効率!$O$15,相対合成効率!$R$15,$O190&gt;=相対合成効率!$O$16,相対合成効率!$R$16,TRUE,相対合成効率!$R$17))</f>
        <v/>
      </c>
      <c r="Q190" s="224" t="str">
        <f>IF($O190="","",IF($O190&lt;=発電計画!$G$28,0,9.8*$E190*$L190*$P190))</f>
        <v/>
      </c>
      <c r="R190" s="224" t="str">
        <f t="shared" si="19"/>
        <v/>
      </c>
      <c r="S190" s="207" t="str">
        <f>IF(D190="","",(D190*B190+SUM($D191:D$393))/(D190*365))</f>
        <v/>
      </c>
      <c r="T190" s="208"/>
    </row>
    <row r="191" spans="2:20">
      <c r="B191" s="80">
        <v>163</v>
      </c>
      <c r="C191" s="189" t="str">
        <f>流量データ!$R173</f>
        <v/>
      </c>
      <c r="D191" s="189" t="str">
        <f>IF(AND($C191="",発電計画!$G$33=""),"",MAX(0,$C191-発電計画!$G$33))</f>
        <v/>
      </c>
      <c r="E191" s="189" t="str">
        <f>IF($D191="","",IF(発電計画!$G$19&gt;$D191,$D191,発電計画!$G$19))</f>
        <v/>
      </c>
      <c r="F191" s="27" t="str">
        <f>IF(発電計画!$G$30="","",ROUND((発電計画!$G$30*((E191/発電計画!$G$19)^2)/1000),3))</f>
        <v/>
      </c>
      <c r="G191" s="28">
        <f t="shared" si="20"/>
        <v>0.05</v>
      </c>
      <c r="H191" s="27" t="str">
        <f>IF(発電計画!$G$31="","",ROUND((発電計画!$G$31*((E191/発電計画!$G$19)^2)/200),3))</f>
        <v/>
      </c>
      <c r="I191" s="27" t="str">
        <f>IF(発電計画!$G$32="","",ROUND((発電計画!$G$32*((E191/発電計画!$G$19)^2)/1000),3))</f>
        <v/>
      </c>
      <c r="J191" s="28">
        <f t="shared" si="21"/>
        <v>0.5</v>
      </c>
      <c r="K191" s="27">
        <f t="shared" si="18"/>
        <v>0.55000000000000004</v>
      </c>
      <c r="L191" s="27">
        <f>発電計画!$G$15-$K$29</f>
        <v>-0.55000000000000004</v>
      </c>
      <c r="M191" s="27" t="str">
        <f>IF(発電計画!$G$19="","",9.8*発電計画!$G$19*$L191)</f>
        <v/>
      </c>
      <c r="N191" s="27" t="str">
        <f>IF(発電計画!$G$20="","",9.8*発電計画!$G$20*$L191)</f>
        <v/>
      </c>
      <c r="O191" s="206" t="str">
        <f>IF(AND($E191="",発電計画!$G$19=""),"",$E191/発電計画!$G$19)</f>
        <v/>
      </c>
      <c r="P191" s="331" t="str" cm="1">
        <f t="array" ref="P191">IF($O191="","",発電計画!$G$27*_xlfn.IFS($O191&gt;=相対合成効率!$O$14,相対合成効率!$R$14,$O191&gt;=相対合成効率!$O$15,相対合成効率!$R$15,$O191&gt;=相対合成効率!$O$16,相対合成効率!$R$16,TRUE,相対合成効率!$R$17))</f>
        <v/>
      </c>
      <c r="Q191" s="224" t="str">
        <f>IF($O191="","",IF($O191&lt;=発電計画!$G$28,0,9.8*$E191*$L191*$P191))</f>
        <v/>
      </c>
      <c r="R191" s="224" t="str">
        <f t="shared" si="19"/>
        <v/>
      </c>
      <c r="S191" s="207" t="str">
        <f>IF(D191="","",(D191*B191+SUM($D192:D$393))/(D191*365))</f>
        <v/>
      </c>
      <c r="T191" s="208"/>
    </row>
    <row r="192" spans="2:20">
      <c r="B192" s="80">
        <v>164</v>
      </c>
      <c r="C192" s="189" t="str">
        <f>流量データ!$R174</f>
        <v/>
      </c>
      <c r="D192" s="189" t="str">
        <f>IF(AND($C192="",発電計画!$G$33=""),"",MAX(0,$C192-発電計画!$G$33))</f>
        <v/>
      </c>
      <c r="E192" s="189" t="str">
        <f>IF($D192="","",IF(発電計画!$G$19&gt;$D192,$D192,発電計画!$G$19))</f>
        <v/>
      </c>
      <c r="F192" s="27" t="str">
        <f>IF(発電計画!$G$30="","",ROUND((発電計画!$G$30*((E192/発電計画!$G$19)^2)/1000),3))</f>
        <v/>
      </c>
      <c r="G192" s="28">
        <f t="shared" si="20"/>
        <v>0.05</v>
      </c>
      <c r="H192" s="27" t="str">
        <f>IF(発電計画!$G$31="","",ROUND((発電計画!$G$31*((E192/発電計画!$G$19)^2)/200),3))</f>
        <v/>
      </c>
      <c r="I192" s="27" t="str">
        <f>IF(発電計画!$G$32="","",ROUND((発電計画!$G$32*((E192/発電計画!$G$19)^2)/1000),3))</f>
        <v/>
      </c>
      <c r="J192" s="28">
        <f t="shared" si="21"/>
        <v>0.5</v>
      </c>
      <c r="K192" s="27">
        <f t="shared" si="18"/>
        <v>0.55000000000000004</v>
      </c>
      <c r="L192" s="27">
        <f>発電計画!$G$15-$K$29</f>
        <v>-0.55000000000000004</v>
      </c>
      <c r="M192" s="27" t="str">
        <f>IF(発電計画!$G$19="","",9.8*発電計画!$G$19*$L192)</f>
        <v/>
      </c>
      <c r="N192" s="27" t="str">
        <f>IF(発電計画!$G$20="","",9.8*発電計画!$G$20*$L192)</f>
        <v/>
      </c>
      <c r="O192" s="206" t="str">
        <f>IF(AND($E192="",発電計画!$G$19=""),"",$E192/発電計画!$G$19)</f>
        <v/>
      </c>
      <c r="P192" s="331" t="str" cm="1">
        <f t="array" ref="P192">IF($O192="","",発電計画!$G$27*_xlfn.IFS($O192&gt;=相対合成効率!$O$14,相対合成効率!$R$14,$O192&gt;=相対合成効率!$O$15,相対合成効率!$R$15,$O192&gt;=相対合成効率!$O$16,相対合成効率!$R$16,TRUE,相対合成効率!$R$17))</f>
        <v/>
      </c>
      <c r="Q192" s="224" t="str">
        <f>IF($O192="","",IF($O192&lt;=発電計画!$G$28,0,9.8*$E192*$L192*$P192))</f>
        <v/>
      </c>
      <c r="R192" s="224" t="str">
        <f t="shared" si="19"/>
        <v/>
      </c>
      <c r="S192" s="207" t="str">
        <f>IF(D192="","",(D192*B192+SUM($D193:D$393))/(D192*365))</f>
        <v/>
      </c>
      <c r="T192" s="208"/>
    </row>
    <row r="193" spans="2:20">
      <c r="B193" s="80">
        <v>165</v>
      </c>
      <c r="C193" s="189" t="str">
        <f>流量データ!$R175</f>
        <v/>
      </c>
      <c r="D193" s="189" t="str">
        <f>IF(AND($C193="",発電計画!$G$33=""),"",MAX(0,$C193-発電計画!$G$33))</f>
        <v/>
      </c>
      <c r="E193" s="189" t="str">
        <f>IF($D193="","",IF(発電計画!$G$19&gt;$D193,$D193,発電計画!$G$19))</f>
        <v/>
      </c>
      <c r="F193" s="27" t="str">
        <f>IF(発電計画!$G$30="","",ROUND((発電計画!$G$30*((E193/発電計画!$G$19)^2)/1000),3))</f>
        <v/>
      </c>
      <c r="G193" s="28">
        <f t="shared" si="20"/>
        <v>0.05</v>
      </c>
      <c r="H193" s="27" t="str">
        <f>IF(発電計画!$G$31="","",ROUND((発電計画!$G$31*((E193/発電計画!$G$19)^2)/200),3))</f>
        <v/>
      </c>
      <c r="I193" s="27" t="str">
        <f>IF(発電計画!$G$32="","",ROUND((発電計画!$G$32*((E193/発電計画!$G$19)^2)/1000),3))</f>
        <v/>
      </c>
      <c r="J193" s="28">
        <f t="shared" si="21"/>
        <v>0.5</v>
      </c>
      <c r="K193" s="27">
        <f t="shared" si="18"/>
        <v>0.55000000000000004</v>
      </c>
      <c r="L193" s="27">
        <f>発電計画!$G$15-$K$29</f>
        <v>-0.55000000000000004</v>
      </c>
      <c r="M193" s="27" t="str">
        <f>IF(発電計画!$G$19="","",9.8*発電計画!$G$19*$L193)</f>
        <v/>
      </c>
      <c r="N193" s="27" t="str">
        <f>IF(発電計画!$G$20="","",9.8*発電計画!$G$20*$L193)</f>
        <v/>
      </c>
      <c r="O193" s="206" t="str">
        <f>IF(AND($E193="",発電計画!$G$19=""),"",$E193/発電計画!$G$19)</f>
        <v/>
      </c>
      <c r="P193" s="331" t="str" cm="1">
        <f t="array" ref="P193">IF($O193="","",発電計画!$G$27*_xlfn.IFS($O193&gt;=相対合成効率!$O$14,相対合成効率!$R$14,$O193&gt;=相対合成効率!$O$15,相対合成効率!$R$15,$O193&gt;=相対合成効率!$O$16,相対合成効率!$R$16,TRUE,相対合成効率!$R$17))</f>
        <v/>
      </c>
      <c r="Q193" s="224" t="str">
        <f>IF($O193="","",IF($O193&lt;=発電計画!$G$28,0,9.8*$E193*$L193*$P193))</f>
        <v/>
      </c>
      <c r="R193" s="224" t="str">
        <f t="shared" si="19"/>
        <v/>
      </c>
      <c r="S193" s="207" t="str">
        <f>IF(D193="","",(D193*B193+SUM($D194:D$393))/(D193*365))</f>
        <v/>
      </c>
      <c r="T193" s="208"/>
    </row>
    <row r="194" spans="2:20">
      <c r="B194" s="80">
        <v>166</v>
      </c>
      <c r="C194" s="189" t="str">
        <f>流量データ!$R176</f>
        <v/>
      </c>
      <c r="D194" s="189" t="str">
        <f>IF(AND($C194="",発電計画!$G$33=""),"",MAX(0,$C194-発電計画!$G$33))</f>
        <v/>
      </c>
      <c r="E194" s="189" t="str">
        <f>IF($D194="","",IF(発電計画!$G$19&gt;$D194,$D194,発電計画!$G$19))</f>
        <v/>
      </c>
      <c r="F194" s="27" t="str">
        <f>IF(発電計画!$G$30="","",ROUND((発電計画!$G$30*((E194/発電計画!$G$19)^2)/1000),3))</f>
        <v/>
      </c>
      <c r="G194" s="28">
        <f t="shared" si="20"/>
        <v>0.05</v>
      </c>
      <c r="H194" s="27" t="str">
        <f>IF(発電計画!$G$31="","",ROUND((発電計画!$G$31*((E194/発電計画!$G$19)^2)/200),3))</f>
        <v/>
      </c>
      <c r="I194" s="27" t="str">
        <f>IF(発電計画!$G$32="","",ROUND((発電計画!$G$32*((E194/発電計画!$G$19)^2)/1000),3))</f>
        <v/>
      </c>
      <c r="J194" s="28">
        <f t="shared" si="21"/>
        <v>0.5</v>
      </c>
      <c r="K194" s="27">
        <f t="shared" si="18"/>
        <v>0.55000000000000004</v>
      </c>
      <c r="L194" s="27">
        <f>発電計画!$G$15-$K$29</f>
        <v>-0.55000000000000004</v>
      </c>
      <c r="M194" s="27" t="str">
        <f>IF(発電計画!$G$19="","",9.8*発電計画!$G$19*$L194)</f>
        <v/>
      </c>
      <c r="N194" s="27" t="str">
        <f>IF(発電計画!$G$20="","",9.8*発電計画!$G$20*$L194)</f>
        <v/>
      </c>
      <c r="O194" s="206" t="str">
        <f>IF(AND($E194="",発電計画!$G$19=""),"",$E194/発電計画!$G$19)</f>
        <v/>
      </c>
      <c r="P194" s="331" t="str" cm="1">
        <f t="array" ref="P194">IF($O194="","",発電計画!$G$27*_xlfn.IFS($O194&gt;=相対合成効率!$O$14,相対合成効率!$R$14,$O194&gt;=相対合成効率!$O$15,相対合成効率!$R$15,$O194&gt;=相対合成効率!$O$16,相対合成効率!$R$16,TRUE,相対合成効率!$R$17))</f>
        <v/>
      </c>
      <c r="Q194" s="224" t="str">
        <f>IF($O194="","",IF($O194&lt;=発電計画!$G$28,0,9.8*$E194*$L194*$P194))</f>
        <v/>
      </c>
      <c r="R194" s="224" t="str">
        <f t="shared" si="19"/>
        <v/>
      </c>
      <c r="S194" s="207" t="str">
        <f>IF(D194="","",(D194*B194+SUM($D195:D$393))/(D194*365))</f>
        <v/>
      </c>
      <c r="T194" s="208"/>
    </row>
    <row r="195" spans="2:20">
      <c r="B195" s="80">
        <v>167</v>
      </c>
      <c r="C195" s="189" t="str">
        <f>流量データ!$R177</f>
        <v/>
      </c>
      <c r="D195" s="189" t="str">
        <f>IF(AND($C195="",発電計画!$G$33=""),"",MAX(0,$C195-発電計画!$G$33))</f>
        <v/>
      </c>
      <c r="E195" s="189" t="str">
        <f>IF($D195="","",IF(発電計画!$G$19&gt;$D195,$D195,発電計画!$G$19))</f>
        <v/>
      </c>
      <c r="F195" s="27" t="str">
        <f>IF(発電計画!$G$30="","",ROUND((発電計画!$G$30*((E195/発電計画!$G$19)^2)/1000),3))</f>
        <v/>
      </c>
      <c r="G195" s="28">
        <f t="shared" si="20"/>
        <v>0.05</v>
      </c>
      <c r="H195" s="27" t="str">
        <f>IF(発電計画!$G$31="","",ROUND((発電計画!$G$31*((E195/発電計画!$G$19)^2)/200),3))</f>
        <v/>
      </c>
      <c r="I195" s="27" t="str">
        <f>IF(発電計画!$G$32="","",ROUND((発電計画!$G$32*((E195/発電計画!$G$19)^2)/1000),3))</f>
        <v/>
      </c>
      <c r="J195" s="28">
        <f t="shared" si="21"/>
        <v>0.5</v>
      </c>
      <c r="K195" s="27">
        <f t="shared" si="18"/>
        <v>0.55000000000000004</v>
      </c>
      <c r="L195" s="27">
        <f>発電計画!$G$15-$K$29</f>
        <v>-0.55000000000000004</v>
      </c>
      <c r="M195" s="27" t="str">
        <f>IF(発電計画!$G$19="","",9.8*発電計画!$G$19*$L195)</f>
        <v/>
      </c>
      <c r="N195" s="27" t="str">
        <f>IF(発電計画!$G$20="","",9.8*発電計画!$G$20*$L195)</f>
        <v/>
      </c>
      <c r="O195" s="206" t="str">
        <f>IF(AND($E195="",発電計画!$G$19=""),"",$E195/発電計画!$G$19)</f>
        <v/>
      </c>
      <c r="P195" s="331" t="str" cm="1">
        <f t="array" ref="P195">IF($O195="","",発電計画!$G$27*_xlfn.IFS($O195&gt;=相対合成効率!$O$14,相対合成効率!$R$14,$O195&gt;=相対合成効率!$O$15,相対合成効率!$R$15,$O195&gt;=相対合成効率!$O$16,相対合成効率!$R$16,TRUE,相対合成効率!$R$17))</f>
        <v/>
      </c>
      <c r="Q195" s="224" t="str">
        <f>IF($O195="","",IF($O195&lt;=発電計画!$G$28,0,9.8*$E195*$L195*$P195))</f>
        <v/>
      </c>
      <c r="R195" s="224" t="str">
        <f t="shared" si="19"/>
        <v/>
      </c>
      <c r="S195" s="207" t="str">
        <f>IF(D195="","",(D195*B195+SUM($D196:D$393))/(D195*365))</f>
        <v/>
      </c>
      <c r="T195" s="208"/>
    </row>
    <row r="196" spans="2:20">
      <c r="B196" s="80">
        <v>168</v>
      </c>
      <c r="C196" s="189" t="str">
        <f>流量データ!$R178</f>
        <v/>
      </c>
      <c r="D196" s="189" t="str">
        <f>IF(AND($C196="",発電計画!$G$33=""),"",MAX(0,$C196-発電計画!$G$33))</f>
        <v/>
      </c>
      <c r="E196" s="189" t="str">
        <f>IF($D196="","",IF(発電計画!$G$19&gt;$D196,$D196,発電計画!$G$19))</f>
        <v/>
      </c>
      <c r="F196" s="27" t="str">
        <f>IF(発電計画!$G$30="","",ROUND((発電計画!$G$30*((E196/発電計画!$G$19)^2)/1000),3))</f>
        <v/>
      </c>
      <c r="G196" s="28">
        <f t="shared" si="20"/>
        <v>0.05</v>
      </c>
      <c r="H196" s="27" t="str">
        <f>IF(発電計画!$G$31="","",ROUND((発電計画!$G$31*((E196/発電計画!$G$19)^2)/200),3))</f>
        <v/>
      </c>
      <c r="I196" s="27" t="str">
        <f>IF(発電計画!$G$32="","",ROUND((発電計画!$G$32*((E196/発電計画!$G$19)^2)/1000),3))</f>
        <v/>
      </c>
      <c r="J196" s="28">
        <f t="shared" si="21"/>
        <v>0.5</v>
      </c>
      <c r="K196" s="27">
        <f t="shared" si="18"/>
        <v>0.55000000000000004</v>
      </c>
      <c r="L196" s="27">
        <f>発電計画!$G$15-$K$29</f>
        <v>-0.55000000000000004</v>
      </c>
      <c r="M196" s="27" t="str">
        <f>IF(発電計画!$G$19="","",9.8*発電計画!$G$19*$L196)</f>
        <v/>
      </c>
      <c r="N196" s="27" t="str">
        <f>IF(発電計画!$G$20="","",9.8*発電計画!$G$20*$L196)</f>
        <v/>
      </c>
      <c r="O196" s="206" t="str">
        <f>IF(AND($E196="",発電計画!$G$19=""),"",$E196/発電計画!$G$19)</f>
        <v/>
      </c>
      <c r="P196" s="331" t="str" cm="1">
        <f t="array" ref="P196">IF($O196="","",発電計画!$G$27*_xlfn.IFS($O196&gt;=相対合成効率!$O$14,相対合成効率!$R$14,$O196&gt;=相対合成効率!$O$15,相対合成効率!$R$15,$O196&gt;=相対合成効率!$O$16,相対合成効率!$R$16,TRUE,相対合成効率!$R$17))</f>
        <v/>
      </c>
      <c r="Q196" s="224" t="str">
        <f>IF($O196="","",IF($O196&lt;=発電計画!$G$28,0,9.8*$E196*$L196*$P196))</f>
        <v/>
      </c>
      <c r="R196" s="224" t="str">
        <f t="shared" si="19"/>
        <v/>
      </c>
      <c r="S196" s="207" t="str">
        <f>IF(D196="","",(D196*B196+SUM($D197:D$393))/(D196*365))</f>
        <v/>
      </c>
      <c r="T196" s="208"/>
    </row>
    <row r="197" spans="2:20">
      <c r="B197" s="80">
        <v>169</v>
      </c>
      <c r="C197" s="189" t="str">
        <f>流量データ!$R179</f>
        <v/>
      </c>
      <c r="D197" s="189" t="str">
        <f>IF(AND($C197="",発電計画!$G$33=""),"",MAX(0,$C197-発電計画!$G$33))</f>
        <v/>
      </c>
      <c r="E197" s="189" t="str">
        <f>IF($D197="","",IF(発電計画!$G$19&gt;$D197,$D197,発電計画!$G$19))</f>
        <v/>
      </c>
      <c r="F197" s="27" t="str">
        <f>IF(発電計画!$G$30="","",ROUND((発電計画!$G$30*((E197/発電計画!$G$19)^2)/1000),3))</f>
        <v/>
      </c>
      <c r="G197" s="28">
        <f t="shared" si="20"/>
        <v>0.05</v>
      </c>
      <c r="H197" s="27" t="str">
        <f>IF(発電計画!$G$31="","",ROUND((発電計画!$G$31*((E197/発電計画!$G$19)^2)/200),3))</f>
        <v/>
      </c>
      <c r="I197" s="27" t="str">
        <f>IF(発電計画!$G$32="","",ROUND((発電計画!$G$32*((E197/発電計画!$G$19)^2)/1000),3))</f>
        <v/>
      </c>
      <c r="J197" s="28">
        <f t="shared" si="21"/>
        <v>0.5</v>
      </c>
      <c r="K197" s="27">
        <f t="shared" si="18"/>
        <v>0.55000000000000004</v>
      </c>
      <c r="L197" s="27">
        <f>発電計画!$G$15-$K$29</f>
        <v>-0.55000000000000004</v>
      </c>
      <c r="M197" s="27" t="str">
        <f>IF(発電計画!$G$19="","",9.8*発電計画!$G$19*$L197)</f>
        <v/>
      </c>
      <c r="N197" s="27" t="str">
        <f>IF(発電計画!$G$20="","",9.8*発電計画!$G$20*$L197)</f>
        <v/>
      </c>
      <c r="O197" s="206" t="str">
        <f>IF(AND($E197="",発電計画!$G$19=""),"",$E197/発電計画!$G$19)</f>
        <v/>
      </c>
      <c r="P197" s="331" t="str" cm="1">
        <f t="array" ref="P197">IF($O197="","",発電計画!$G$27*_xlfn.IFS($O197&gt;=相対合成効率!$O$14,相対合成効率!$R$14,$O197&gt;=相対合成効率!$O$15,相対合成効率!$R$15,$O197&gt;=相対合成効率!$O$16,相対合成効率!$R$16,TRUE,相対合成効率!$R$17))</f>
        <v/>
      </c>
      <c r="Q197" s="224" t="str">
        <f>IF($O197="","",IF($O197&lt;=発電計画!$G$28,0,9.8*$E197*$L197*$P197))</f>
        <v/>
      </c>
      <c r="R197" s="224" t="str">
        <f t="shared" si="19"/>
        <v/>
      </c>
      <c r="S197" s="207" t="str">
        <f>IF(D197="","",(D197*B197+SUM($D198:D$393))/(D197*365))</f>
        <v/>
      </c>
      <c r="T197" s="208"/>
    </row>
    <row r="198" spans="2:20">
      <c r="B198" s="80">
        <v>170</v>
      </c>
      <c r="C198" s="189" t="str">
        <f>流量データ!$R180</f>
        <v/>
      </c>
      <c r="D198" s="189" t="str">
        <f>IF(AND($C198="",発電計画!$G$33=""),"",MAX(0,$C198-発電計画!$G$33))</f>
        <v/>
      </c>
      <c r="E198" s="189" t="str">
        <f>IF($D198="","",IF(発電計画!$G$19&gt;$D198,$D198,発電計画!$G$19))</f>
        <v/>
      </c>
      <c r="F198" s="27" t="str">
        <f>IF(発電計画!$G$30="","",ROUND((発電計画!$G$30*((E198/発電計画!$G$19)^2)/1000),3))</f>
        <v/>
      </c>
      <c r="G198" s="28">
        <f t="shared" si="20"/>
        <v>0.05</v>
      </c>
      <c r="H198" s="27" t="str">
        <f>IF(発電計画!$G$31="","",ROUND((発電計画!$G$31*((E198/発電計画!$G$19)^2)/200),3))</f>
        <v/>
      </c>
      <c r="I198" s="27" t="str">
        <f>IF(発電計画!$G$32="","",ROUND((発電計画!$G$32*((E198/発電計画!$G$19)^2)/1000),3))</f>
        <v/>
      </c>
      <c r="J198" s="28">
        <f t="shared" si="21"/>
        <v>0.5</v>
      </c>
      <c r="K198" s="27">
        <f t="shared" si="18"/>
        <v>0.55000000000000004</v>
      </c>
      <c r="L198" s="27">
        <f>発電計画!$G$15-$K$29</f>
        <v>-0.55000000000000004</v>
      </c>
      <c r="M198" s="27" t="str">
        <f>IF(発電計画!$G$19="","",9.8*発電計画!$G$19*$L198)</f>
        <v/>
      </c>
      <c r="N198" s="27" t="str">
        <f>IF(発電計画!$G$20="","",9.8*発電計画!$G$20*$L198)</f>
        <v/>
      </c>
      <c r="O198" s="206" t="str">
        <f>IF(AND($E198="",発電計画!$G$19=""),"",$E198/発電計画!$G$19)</f>
        <v/>
      </c>
      <c r="P198" s="331" t="str" cm="1">
        <f t="array" ref="P198">IF($O198="","",発電計画!$G$27*_xlfn.IFS($O198&gt;=相対合成効率!$O$14,相対合成効率!$R$14,$O198&gt;=相対合成効率!$O$15,相対合成効率!$R$15,$O198&gt;=相対合成効率!$O$16,相対合成効率!$R$16,TRUE,相対合成効率!$R$17))</f>
        <v/>
      </c>
      <c r="Q198" s="224" t="str">
        <f>IF($O198="","",IF($O198&lt;=発電計画!$G$28,0,9.8*$E198*$L198*$P198))</f>
        <v/>
      </c>
      <c r="R198" s="224" t="str">
        <f t="shared" si="19"/>
        <v/>
      </c>
      <c r="S198" s="207" t="str">
        <f>IF(D198="","",(D198*B198+SUM($D199:D$393))/(D198*365))</f>
        <v/>
      </c>
      <c r="T198" s="208"/>
    </row>
    <row r="199" spans="2:20">
      <c r="B199" s="80">
        <v>171</v>
      </c>
      <c r="C199" s="189" t="str">
        <f>流量データ!$R181</f>
        <v/>
      </c>
      <c r="D199" s="189" t="str">
        <f>IF(AND($C199="",発電計画!$G$33=""),"",MAX(0,$C199-発電計画!$G$33))</f>
        <v/>
      </c>
      <c r="E199" s="189" t="str">
        <f>IF($D199="","",IF(発電計画!$G$19&gt;$D199,$D199,発電計画!$G$19))</f>
        <v/>
      </c>
      <c r="F199" s="27" t="str">
        <f>IF(発電計画!$G$30="","",ROUND((発電計画!$G$30*((E199/発電計画!$G$19)^2)/1000),3))</f>
        <v/>
      </c>
      <c r="G199" s="28">
        <f t="shared" si="20"/>
        <v>0.05</v>
      </c>
      <c r="H199" s="27" t="str">
        <f>IF(発電計画!$G$31="","",ROUND((発電計画!$G$31*((E199/発電計画!$G$19)^2)/200),3))</f>
        <v/>
      </c>
      <c r="I199" s="27" t="str">
        <f>IF(発電計画!$G$32="","",ROUND((発電計画!$G$32*((E199/発電計画!$G$19)^2)/1000),3))</f>
        <v/>
      </c>
      <c r="J199" s="28">
        <f t="shared" si="21"/>
        <v>0.5</v>
      </c>
      <c r="K199" s="27">
        <f t="shared" si="18"/>
        <v>0.55000000000000004</v>
      </c>
      <c r="L199" s="27">
        <f>発電計画!$G$15-$K$29</f>
        <v>-0.55000000000000004</v>
      </c>
      <c r="M199" s="27" t="str">
        <f>IF(発電計画!$G$19="","",9.8*発電計画!$G$19*$L199)</f>
        <v/>
      </c>
      <c r="N199" s="27" t="str">
        <f>IF(発電計画!$G$20="","",9.8*発電計画!$G$20*$L199)</f>
        <v/>
      </c>
      <c r="O199" s="206" t="str">
        <f>IF(AND($E199="",発電計画!$G$19=""),"",$E199/発電計画!$G$19)</f>
        <v/>
      </c>
      <c r="P199" s="331" t="str" cm="1">
        <f t="array" ref="P199">IF($O199="","",発電計画!$G$27*_xlfn.IFS($O199&gt;=相対合成効率!$O$14,相対合成効率!$R$14,$O199&gt;=相対合成効率!$O$15,相対合成効率!$R$15,$O199&gt;=相対合成効率!$O$16,相対合成効率!$R$16,TRUE,相対合成効率!$R$17))</f>
        <v/>
      </c>
      <c r="Q199" s="224" t="str">
        <f>IF($O199="","",IF($O199&lt;=発電計画!$G$28,0,9.8*$E199*$L199*$P199))</f>
        <v/>
      </c>
      <c r="R199" s="224" t="str">
        <f t="shared" si="19"/>
        <v/>
      </c>
      <c r="S199" s="207" t="str">
        <f>IF(D199="","",(D199*B199+SUM($D200:D$393))/(D199*365))</f>
        <v/>
      </c>
      <c r="T199" s="208"/>
    </row>
    <row r="200" spans="2:20">
      <c r="B200" s="80">
        <v>172</v>
      </c>
      <c r="C200" s="189" t="str">
        <f>流量データ!$R182</f>
        <v/>
      </c>
      <c r="D200" s="189" t="str">
        <f>IF(AND($C200="",発電計画!$G$33=""),"",MAX(0,$C200-発電計画!$G$33))</f>
        <v/>
      </c>
      <c r="E200" s="189" t="str">
        <f>IF($D200="","",IF(発電計画!$G$19&gt;$D200,$D200,発電計画!$G$19))</f>
        <v/>
      </c>
      <c r="F200" s="27" t="str">
        <f>IF(発電計画!$G$30="","",ROUND((発電計画!$G$30*((E200/発電計画!$G$19)^2)/1000),3))</f>
        <v/>
      </c>
      <c r="G200" s="28">
        <f t="shared" si="20"/>
        <v>0.05</v>
      </c>
      <c r="H200" s="27" t="str">
        <f>IF(発電計画!$G$31="","",ROUND((発電計画!$G$31*((E200/発電計画!$G$19)^2)/200),3))</f>
        <v/>
      </c>
      <c r="I200" s="27" t="str">
        <f>IF(発電計画!$G$32="","",ROUND((発電計画!$G$32*((E200/発電計画!$G$19)^2)/1000),3))</f>
        <v/>
      </c>
      <c r="J200" s="28">
        <f t="shared" si="21"/>
        <v>0.5</v>
      </c>
      <c r="K200" s="27">
        <f t="shared" si="18"/>
        <v>0.55000000000000004</v>
      </c>
      <c r="L200" s="27">
        <f>発電計画!$G$15-$K$29</f>
        <v>-0.55000000000000004</v>
      </c>
      <c r="M200" s="27" t="str">
        <f>IF(発電計画!$G$19="","",9.8*発電計画!$G$19*$L200)</f>
        <v/>
      </c>
      <c r="N200" s="27" t="str">
        <f>IF(発電計画!$G$20="","",9.8*発電計画!$G$20*$L200)</f>
        <v/>
      </c>
      <c r="O200" s="206" t="str">
        <f>IF(AND($E200="",発電計画!$G$19=""),"",$E200/発電計画!$G$19)</f>
        <v/>
      </c>
      <c r="P200" s="331" t="str" cm="1">
        <f t="array" ref="P200">IF($O200="","",発電計画!$G$27*_xlfn.IFS($O200&gt;=相対合成効率!$O$14,相対合成効率!$R$14,$O200&gt;=相対合成効率!$O$15,相対合成効率!$R$15,$O200&gt;=相対合成効率!$O$16,相対合成効率!$R$16,TRUE,相対合成効率!$R$17))</f>
        <v/>
      </c>
      <c r="Q200" s="224" t="str">
        <f>IF($O200="","",IF($O200&lt;=発電計画!$G$28,0,9.8*$E200*$L200*$P200))</f>
        <v/>
      </c>
      <c r="R200" s="224" t="str">
        <f t="shared" si="19"/>
        <v/>
      </c>
      <c r="S200" s="207" t="str">
        <f>IF(D200="","",(D200*B200+SUM($D201:D$393))/(D200*365))</f>
        <v/>
      </c>
      <c r="T200" s="208"/>
    </row>
    <row r="201" spans="2:20">
      <c r="B201" s="80">
        <v>173</v>
      </c>
      <c r="C201" s="189" t="str">
        <f>流量データ!$R183</f>
        <v/>
      </c>
      <c r="D201" s="189" t="str">
        <f>IF(AND($C201="",発電計画!$G$33=""),"",MAX(0,$C201-発電計画!$G$33))</f>
        <v/>
      </c>
      <c r="E201" s="189" t="str">
        <f>IF($D201="","",IF(発電計画!$G$19&gt;$D201,$D201,発電計画!$G$19))</f>
        <v/>
      </c>
      <c r="F201" s="27" t="str">
        <f>IF(発電計画!$G$30="","",ROUND((発電計画!$G$30*((E201/発電計画!$G$19)^2)/1000),3))</f>
        <v/>
      </c>
      <c r="G201" s="28">
        <f t="shared" si="20"/>
        <v>0.05</v>
      </c>
      <c r="H201" s="27" t="str">
        <f>IF(発電計画!$G$31="","",ROUND((発電計画!$G$31*((E201/発電計画!$G$19)^2)/200),3))</f>
        <v/>
      </c>
      <c r="I201" s="27" t="str">
        <f>IF(発電計画!$G$32="","",ROUND((発電計画!$G$32*((E201/発電計画!$G$19)^2)/1000),3))</f>
        <v/>
      </c>
      <c r="J201" s="28">
        <f t="shared" si="21"/>
        <v>0.5</v>
      </c>
      <c r="K201" s="27">
        <f t="shared" si="18"/>
        <v>0.55000000000000004</v>
      </c>
      <c r="L201" s="27">
        <f>発電計画!$G$15-$K$29</f>
        <v>-0.55000000000000004</v>
      </c>
      <c r="M201" s="27" t="str">
        <f>IF(発電計画!$G$19="","",9.8*発電計画!$G$19*$L201)</f>
        <v/>
      </c>
      <c r="N201" s="27" t="str">
        <f>IF(発電計画!$G$20="","",9.8*発電計画!$G$20*$L201)</f>
        <v/>
      </c>
      <c r="O201" s="206" t="str">
        <f>IF(AND($E201="",発電計画!$G$19=""),"",$E201/発電計画!$G$19)</f>
        <v/>
      </c>
      <c r="P201" s="331" t="str" cm="1">
        <f t="array" ref="P201">IF($O201="","",発電計画!$G$27*_xlfn.IFS($O201&gt;=相対合成効率!$O$14,相対合成効率!$R$14,$O201&gt;=相対合成効率!$O$15,相対合成効率!$R$15,$O201&gt;=相対合成効率!$O$16,相対合成効率!$R$16,TRUE,相対合成効率!$R$17))</f>
        <v/>
      </c>
      <c r="Q201" s="224" t="str">
        <f>IF($O201="","",IF($O201&lt;=発電計画!$G$28,0,9.8*$E201*$L201*$P201))</f>
        <v/>
      </c>
      <c r="R201" s="224" t="str">
        <f t="shared" si="19"/>
        <v/>
      </c>
      <c r="S201" s="207" t="str">
        <f>IF(D201="","",(D201*B201+SUM($D202:D$393))/(D201*365))</f>
        <v/>
      </c>
      <c r="T201" s="208"/>
    </row>
    <row r="202" spans="2:20">
      <c r="B202" s="80">
        <v>174</v>
      </c>
      <c r="C202" s="189" t="str">
        <f>流量データ!$R184</f>
        <v/>
      </c>
      <c r="D202" s="189" t="str">
        <f>IF(AND($C202="",発電計画!$G$33=""),"",MAX(0,$C202-発電計画!$G$33))</f>
        <v/>
      </c>
      <c r="E202" s="189" t="str">
        <f>IF($D202="","",IF(発電計画!$G$19&gt;$D202,$D202,発電計画!$G$19))</f>
        <v/>
      </c>
      <c r="F202" s="27" t="str">
        <f>IF(発電計画!$G$30="","",ROUND((発電計画!$G$30*((E202/発電計画!$G$19)^2)/1000),3))</f>
        <v/>
      </c>
      <c r="G202" s="28">
        <f t="shared" si="20"/>
        <v>0.05</v>
      </c>
      <c r="H202" s="27" t="str">
        <f>IF(発電計画!$G$31="","",ROUND((発電計画!$G$31*((E202/発電計画!$G$19)^2)/200),3))</f>
        <v/>
      </c>
      <c r="I202" s="27" t="str">
        <f>IF(発電計画!$G$32="","",ROUND((発電計画!$G$32*((E202/発電計画!$G$19)^2)/1000),3))</f>
        <v/>
      </c>
      <c r="J202" s="28">
        <f t="shared" si="21"/>
        <v>0.5</v>
      </c>
      <c r="K202" s="27">
        <f t="shared" si="18"/>
        <v>0.55000000000000004</v>
      </c>
      <c r="L202" s="27">
        <f>発電計画!$G$15-$K$29</f>
        <v>-0.55000000000000004</v>
      </c>
      <c r="M202" s="27" t="str">
        <f>IF(発電計画!$G$19="","",9.8*発電計画!$G$19*$L202)</f>
        <v/>
      </c>
      <c r="N202" s="27" t="str">
        <f>IF(発電計画!$G$20="","",9.8*発電計画!$G$20*$L202)</f>
        <v/>
      </c>
      <c r="O202" s="206" t="str">
        <f>IF(AND($E202="",発電計画!$G$19=""),"",$E202/発電計画!$G$19)</f>
        <v/>
      </c>
      <c r="P202" s="331" t="str" cm="1">
        <f t="array" ref="P202">IF($O202="","",発電計画!$G$27*_xlfn.IFS($O202&gt;=相対合成効率!$O$14,相対合成効率!$R$14,$O202&gt;=相対合成効率!$O$15,相対合成効率!$R$15,$O202&gt;=相対合成効率!$O$16,相対合成効率!$R$16,TRUE,相対合成効率!$R$17))</f>
        <v/>
      </c>
      <c r="Q202" s="224" t="str">
        <f>IF($O202="","",IF($O202&lt;=発電計画!$G$28,0,9.8*$E202*$L202*$P202))</f>
        <v/>
      </c>
      <c r="R202" s="224" t="str">
        <f t="shared" si="19"/>
        <v/>
      </c>
      <c r="S202" s="207" t="str">
        <f>IF(D202="","",(D202*B202+SUM($D203:D$393))/(D202*365))</f>
        <v/>
      </c>
      <c r="T202" s="208"/>
    </row>
    <row r="203" spans="2:20">
      <c r="B203" s="80">
        <v>175</v>
      </c>
      <c r="C203" s="189" t="str">
        <f>流量データ!$R185</f>
        <v/>
      </c>
      <c r="D203" s="189" t="str">
        <f>IF(AND($C203="",発電計画!$G$33=""),"",MAX(0,$C203-発電計画!$G$33))</f>
        <v/>
      </c>
      <c r="E203" s="189" t="str">
        <f>IF($D203="","",IF(発電計画!$G$19&gt;$D203,$D203,発電計画!$G$19))</f>
        <v/>
      </c>
      <c r="F203" s="27" t="str">
        <f>IF(発電計画!$G$30="","",ROUND((発電計画!$G$30*((E203/発電計画!$G$19)^2)/1000),3))</f>
        <v/>
      </c>
      <c r="G203" s="28">
        <f t="shared" si="20"/>
        <v>0.05</v>
      </c>
      <c r="H203" s="27" t="str">
        <f>IF(発電計画!$G$31="","",ROUND((発電計画!$G$31*((E203/発電計画!$G$19)^2)/200),3))</f>
        <v/>
      </c>
      <c r="I203" s="27" t="str">
        <f>IF(発電計画!$G$32="","",ROUND((発電計画!$G$32*((E203/発電計画!$G$19)^2)/1000),3))</f>
        <v/>
      </c>
      <c r="J203" s="28">
        <f t="shared" si="21"/>
        <v>0.5</v>
      </c>
      <c r="K203" s="27">
        <f t="shared" si="18"/>
        <v>0.55000000000000004</v>
      </c>
      <c r="L203" s="27">
        <f>発電計画!$G$15-$K$29</f>
        <v>-0.55000000000000004</v>
      </c>
      <c r="M203" s="27" t="str">
        <f>IF(発電計画!$G$19="","",9.8*発電計画!$G$19*$L203)</f>
        <v/>
      </c>
      <c r="N203" s="27" t="str">
        <f>IF(発電計画!$G$20="","",9.8*発電計画!$G$20*$L203)</f>
        <v/>
      </c>
      <c r="O203" s="206" t="str">
        <f>IF(AND($E203="",発電計画!$G$19=""),"",$E203/発電計画!$G$19)</f>
        <v/>
      </c>
      <c r="P203" s="331" t="str" cm="1">
        <f t="array" ref="P203">IF($O203="","",発電計画!$G$27*_xlfn.IFS($O203&gt;=相対合成効率!$O$14,相対合成効率!$R$14,$O203&gt;=相対合成効率!$O$15,相対合成効率!$R$15,$O203&gt;=相対合成効率!$O$16,相対合成効率!$R$16,TRUE,相対合成効率!$R$17))</f>
        <v/>
      </c>
      <c r="Q203" s="224" t="str">
        <f>IF($O203="","",IF($O203&lt;=発電計画!$G$28,0,9.8*$E203*$L203*$P203))</f>
        <v/>
      </c>
      <c r="R203" s="224" t="str">
        <f t="shared" si="19"/>
        <v/>
      </c>
      <c r="S203" s="207" t="str">
        <f>IF(D203="","",(D203*B203+SUM($D204:D$393))/(D203*365))</f>
        <v/>
      </c>
      <c r="T203" s="208"/>
    </row>
    <row r="204" spans="2:20">
      <c r="B204" s="80">
        <v>176</v>
      </c>
      <c r="C204" s="189" t="str">
        <f>流量データ!$R186</f>
        <v/>
      </c>
      <c r="D204" s="189" t="str">
        <f>IF(AND($C204="",発電計画!$G$33=""),"",MAX(0,$C204-発電計画!$G$33))</f>
        <v/>
      </c>
      <c r="E204" s="189" t="str">
        <f>IF($D204="","",IF(発電計画!$G$19&gt;$D204,$D204,発電計画!$G$19))</f>
        <v/>
      </c>
      <c r="F204" s="27" t="str">
        <f>IF(発電計画!$G$30="","",ROUND((発電計画!$G$30*((E204/発電計画!$G$19)^2)/1000),3))</f>
        <v/>
      </c>
      <c r="G204" s="28">
        <f t="shared" si="20"/>
        <v>0.05</v>
      </c>
      <c r="H204" s="27" t="str">
        <f>IF(発電計画!$G$31="","",ROUND((発電計画!$G$31*((E204/発電計画!$G$19)^2)/200),3))</f>
        <v/>
      </c>
      <c r="I204" s="27" t="str">
        <f>IF(発電計画!$G$32="","",ROUND((発電計画!$G$32*((E204/発電計画!$G$19)^2)/1000),3))</f>
        <v/>
      </c>
      <c r="J204" s="28">
        <f t="shared" si="21"/>
        <v>0.5</v>
      </c>
      <c r="K204" s="27">
        <f t="shared" si="18"/>
        <v>0.55000000000000004</v>
      </c>
      <c r="L204" s="27">
        <f>発電計画!$G$15-$K$29</f>
        <v>-0.55000000000000004</v>
      </c>
      <c r="M204" s="27" t="str">
        <f>IF(発電計画!$G$19="","",9.8*発電計画!$G$19*$L204)</f>
        <v/>
      </c>
      <c r="N204" s="27" t="str">
        <f>IF(発電計画!$G$20="","",9.8*発電計画!$G$20*$L204)</f>
        <v/>
      </c>
      <c r="O204" s="206" t="str">
        <f>IF(AND($E204="",発電計画!$G$19=""),"",$E204/発電計画!$G$19)</f>
        <v/>
      </c>
      <c r="P204" s="331" t="str" cm="1">
        <f t="array" ref="P204">IF($O204="","",発電計画!$G$27*_xlfn.IFS($O204&gt;=相対合成効率!$O$14,相対合成効率!$R$14,$O204&gt;=相対合成効率!$O$15,相対合成効率!$R$15,$O204&gt;=相対合成効率!$O$16,相対合成効率!$R$16,TRUE,相対合成効率!$R$17))</f>
        <v/>
      </c>
      <c r="Q204" s="224" t="str">
        <f>IF($O204="","",IF($O204&lt;=発電計画!$G$28,0,9.8*$E204*$L204*$P204))</f>
        <v/>
      </c>
      <c r="R204" s="224" t="str">
        <f t="shared" si="19"/>
        <v/>
      </c>
      <c r="S204" s="207" t="str">
        <f>IF(D204="","",(D204*B204+SUM($D205:D$393))/(D204*365))</f>
        <v/>
      </c>
      <c r="T204" s="208"/>
    </row>
    <row r="205" spans="2:20">
      <c r="B205" s="80">
        <v>177</v>
      </c>
      <c r="C205" s="189" t="str">
        <f>流量データ!$R187</f>
        <v/>
      </c>
      <c r="D205" s="189" t="str">
        <f>IF(AND($C205="",発電計画!$G$33=""),"",MAX(0,$C205-発電計画!$G$33))</f>
        <v/>
      </c>
      <c r="E205" s="189" t="str">
        <f>IF($D205="","",IF(発電計画!$G$19&gt;$D205,$D205,発電計画!$G$19))</f>
        <v/>
      </c>
      <c r="F205" s="27" t="str">
        <f>IF(発電計画!$G$30="","",ROUND((発電計画!$G$30*((E205/発電計画!$G$19)^2)/1000),3))</f>
        <v/>
      </c>
      <c r="G205" s="28">
        <f t="shared" si="20"/>
        <v>0.05</v>
      </c>
      <c r="H205" s="27" t="str">
        <f>IF(発電計画!$G$31="","",ROUND((発電計画!$G$31*((E205/発電計画!$G$19)^2)/200),3))</f>
        <v/>
      </c>
      <c r="I205" s="27" t="str">
        <f>IF(発電計画!$G$32="","",ROUND((発電計画!$G$32*((E205/発電計画!$G$19)^2)/1000),3))</f>
        <v/>
      </c>
      <c r="J205" s="28">
        <f t="shared" si="21"/>
        <v>0.5</v>
      </c>
      <c r="K205" s="27">
        <f t="shared" si="18"/>
        <v>0.55000000000000004</v>
      </c>
      <c r="L205" s="27">
        <f>発電計画!$G$15-$K$29</f>
        <v>-0.55000000000000004</v>
      </c>
      <c r="M205" s="27" t="str">
        <f>IF(発電計画!$G$19="","",9.8*発電計画!$G$19*$L205)</f>
        <v/>
      </c>
      <c r="N205" s="27" t="str">
        <f>IF(発電計画!$G$20="","",9.8*発電計画!$G$20*$L205)</f>
        <v/>
      </c>
      <c r="O205" s="206" t="str">
        <f>IF(AND($E205="",発電計画!$G$19=""),"",$E205/発電計画!$G$19)</f>
        <v/>
      </c>
      <c r="P205" s="331" t="str" cm="1">
        <f t="array" ref="P205">IF($O205="","",発電計画!$G$27*_xlfn.IFS($O205&gt;=相対合成効率!$O$14,相対合成効率!$R$14,$O205&gt;=相対合成効率!$O$15,相対合成効率!$R$15,$O205&gt;=相対合成効率!$O$16,相対合成効率!$R$16,TRUE,相対合成効率!$R$17))</f>
        <v/>
      </c>
      <c r="Q205" s="224" t="str">
        <f>IF($O205="","",IF($O205&lt;=発電計画!$G$28,0,9.8*$E205*$L205*$P205))</f>
        <v/>
      </c>
      <c r="R205" s="224" t="str">
        <f t="shared" si="19"/>
        <v/>
      </c>
      <c r="S205" s="207" t="str">
        <f>IF(D205="","",(D205*B205+SUM($D206:D$393))/(D205*365))</f>
        <v/>
      </c>
      <c r="T205" s="208"/>
    </row>
    <row r="206" spans="2:20">
      <c r="B206" s="80">
        <v>178</v>
      </c>
      <c r="C206" s="189" t="str">
        <f>流量データ!$R188</f>
        <v/>
      </c>
      <c r="D206" s="189" t="str">
        <f>IF(AND($C206="",発電計画!$G$33=""),"",MAX(0,$C206-発電計画!$G$33))</f>
        <v/>
      </c>
      <c r="E206" s="189" t="str">
        <f>IF($D206="","",IF(発電計画!$G$19&gt;$D206,$D206,発電計画!$G$19))</f>
        <v/>
      </c>
      <c r="F206" s="27" t="str">
        <f>IF(発電計画!$G$30="","",ROUND((発電計画!$G$30*((E206/発電計画!$G$19)^2)/1000),3))</f>
        <v/>
      </c>
      <c r="G206" s="28">
        <f t="shared" si="20"/>
        <v>0.05</v>
      </c>
      <c r="H206" s="27" t="str">
        <f>IF(発電計画!$G$31="","",ROUND((発電計画!$G$31*((E206/発電計画!$G$19)^2)/200),3))</f>
        <v/>
      </c>
      <c r="I206" s="27" t="str">
        <f>IF(発電計画!$G$32="","",ROUND((発電計画!$G$32*((E206/発電計画!$G$19)^2)/1000),3))</f>
        <v/>
      </c>
      <c r="J206" s="28">
        <f t="shared" si="21"/>
        <v>0.5</v>
      </c>
      <c r="K206" s="27">
        <f t="shared" si="18"/>
        <v>0.55000000000000004</v>
      </c>
      <c r="L206" s="27">
        <f>発電計画!$G$15-$K$29</f>
        <v>-0.55000000000000004</v>
      </c>
      <c r="M206" s="27" t="str">
        <f>IF(発電計画!$G$19="","",9.8*発電計画!$G$19*$L206)</f>
        <v/>
      </c>
      <c r="N206" s="27" t="str">
        <f>IF(発電計画!$G$20="","",9.8*発電計画!$G$20*$L206)</f>
        <v/>
      </c>
      <c r="O206" s="206" t="str">
        <f>IF(AND($E206="",発電計画!$G$19=""),"",$E206/発電計画!$G$19)</f>
        <v/>
      </c>
      <c r="P206" s="331" t="str" cm="1">
        <f t="array" ref="P206">IF($O206="","",発電計画!$G$27*_xlfn.IFS($O206&gt;=相対合成効率!$O$14,相対合成効率!$R$14,$O206&gt;=相対合成効率!$O$15,相対合成効率!$R$15,$O206&gt;=相対合成効率!$O$16,相対合成効率!$R$16,TRUE,相対合成効率!$R$17))</f>
        <v/>
      </c>
      <c r="Q206" s="224" t="str">
        <f>IF($O206="","",IF($O206&lt;=発電計画!$G$28,0,9.8*$E206*$L206*$P206))</f>
        <v/>
      </c>
      <c r="R206" s="224" t="str">
        <f t="shared" si="19"/>
        <v/>
      </c>
      <c r="S206" s="207" t="str">
        <f>IF(D206="","",(D206*B206+SUM($D207:D$393))/(D206*365))</f>
        <v/>
      </c>
      <c r="T206" s="208"/>
    </row>
    <row r="207" spans="2:20">
      <c r="B207" s="80">
        <v>179</v>
      </c>
      <c r="C207" s="189" t="str">
        <f>流量データ!$R189</f>
        <v/>
      </c>
      <c r="D207" s="189" t="str">
        <f>IF(AND($C207="",発電計画!$G$33=""),"",MAX(0,$C207-発電計画!$G$33))</f>
        <v/>
      </c>
      <c r="E207" s="189" t="str">
        <f>IF($D207="","",IF(発電計画!$G$19&gt;$D207,$D207,発電計画!$G$19))</f>
        <v/>
      </c>
      <c r="F207" s="27" t="str">
        <f>IF(発電計画!$G$30="","",ROUND((発電計画!$G$30*((E207/発電計画!$G$19)^2)/1000),3))</f>
        <v/>
      </c>
      <c r="G207" s="28">
        <f t="shared" si="20"/>
        <v>0.05</v>
      </c>
      <c r="H207" s="27" t="str">
        <f>IF(発電計画!$G$31="","",ROUND((発電計画!$G$31*((E207/発電計画!$G$19)^2)/200),3))</f>
        <v/>
      </c>
      <c r="I207" s="27" t="str">
        <f>IF(発電計画!$G$32="","",ROUND((発電計画!$G$32*((E207/発電計画!$G$19)^2)/1000),3))</f>
        <v/>
      </c>
      <c r="J207" s="28">
        <f t="shared" si="21"/>
        <v>0.5</v>
      </c>
      <c r="K207" s="27">
        <f t="shared" si="18"/>
        <v>0.55000000000000004</v>
      </c>
      <c r="L207" s="27">
        <f>発電計画!$G$15-$K$29</f>
        <v>-0.55000000000000004</v>
      </c>
      <c r="M207" s="27" t="str">
        <f>IF(発電計画!$G$19="","",9.8*発電計画!$G$19*$L207)</f>
        <v/>
      </c>
      <c r="N207" s="27" t="str">
        <f>IF(発電計画!$G$20="","",9.8*発電計画!$G$20*$L207)</f>
        <v/>
      </c>
      <c r="O207" s="206" t="str">
        <f>IF(AND($E207="",発電計画!$G$19=""),"",$E207/発電計画!$G$19)</f>
        <v/>
      </c>
      <c r="P207" s="331" t="str" cm="1">
        <f t="array" ref="P207">IF($O207="","",発電計画!$G$27*_xlfn.IFS($O207&gt;=相対合成効率!$O$14,相対合成効率!$R$14,$O207&gt;=相対合成効率!$O$15,相対合成効率!$R$15,$O207&gt;=相対合成効率!$O$16,相対合成効率!$R$16,TRUE,相対合成効率!$R$17))</f>
        <v/>
      </c>
      <c r="Q207" s="224" t="str">
        <f>IF($O207="","",IF($O207&lt;=発電計画!$G$28,0,9.8*$E207*$L207*$P207))</f>
        <v/>
      </c>
      <c r="R207" s="224" t="str">
        <f t="shared" si="19"/>
        <v/>
      </c>
      <c r="S207" s="207" t="str">
        <f>IF(D207="","",(D207*B207+SUM($D208:D$393))/(D207*365))</f>
        <v/>
      </c>
      <c r="T207" s="208"/>
    </row>
    <row r="208" spans="2:20">
      <c r="B208" s="80">
        <v>180</v>
      </c>
      <c r="C208" s="189" t="str">
        <f>流量データ!$R190</f>
        <v/>
      </c>
      <c r="D208" s="189" t="str">
        <f>IF(AND($C208="",発電計画!$G$33=""),"",MAX(0,$C208-発電計画!$G$33))</f>
        <v/>
      </c>
      <c r="E208" s="189" t="str">
        <f>IF($D208="","",IF(発電計画!$G$19&gt;$D208,$D208,発電計画!$G$19))</f>
        <v/>
      </c>
      <c r="F208" s="27" t="str">
        <f>IF(発電計画!$G$30="","",ROUND((発電計画!$G$30*((E208/発電計画!$G$19)^2)/1000),3))</f>
        <v/>
      </c>
      <c r="G208" s="28">
        <f t="shared" si="20"/>
        <v>0.05</v>
      </c>
      <c r="H208" s="27" t="str">
        <f>IF(発電計画!$G$31="","",ROUND((発電計画!$G$31*((E208/発電計画!$G$19)^2)/200),3))</f>
        <v/>
      </c>
      <c r="I208" s="27" t="str">
        <f>IF(発電計画!$G$32="","",ROUND((発電計画!$G$32*((E208/発電計画!$G$19)^2)/1000),3))</f>
        <v/>
      </c>
      <c r="J208" s="28">
        <f t="shared" si="21"/>
        <v>0.5</v>
      </c>
      <c r="K208" s="27">
        <f t="shared" si="18"/>
        <v>0.55000000000000004</v>
      </c>
      <c r="L208" s="27">
        <f>発電計画!$G$15-$K$29</f>
        <v>-0.55000000000000004</v>
      </c>
      <c r="M208" s="27" t="str">
        <f>IF(発電計画!$G$19="","",9.8*発電計画!$G$19*$L208)</f>
        <v/>
      </c>
      <c r="N208" s="27" t="str">
        <f>IF(発電計画!$G$20="","",9.8*発電計画!$G$20*$L208)</f>
        <v/>
      </c>
      <c r="O208" s="206" t="str">
        <f>IF(AND($E208="",発電計画!$G$19=""),"",$E208/発電計画!$G$19)</f>
        <v/>
      </c>
      <c r="P208" s="331" t="str" cm="1">
        <f t="array" ref="P208">IF($O208="","",発電計画!$G$27*_xlfn.IFS($O208&gt;=相対合成効率!$O$14,相対合成効率!$R$14,$O208&gt;=相対合成効率!$O$15,相対合成効率!$R$15,$O208&gt;=相対合成効率!$O$16,相対合成効率!$R$16,TRUE,相対合成効率!$R$17))</f>
        <v/>
      </c>
      <c r="Q208" s="224" t="str">
        <f>IF($O208="","",IF($O208&lt;=発電計画!$G$28,0,9.8*$E208*$L208*$P208))</f>
        <v/>
      </c>
      <c r="R208" s="224" t="str">
        <f t="shared" si="19"/>
        <v/>
      </c>
      <c r="S208" s="207" t="str">
        <f>IF(D208="","",(D208*B208+SUM($D209:D$393))/(D208*365))</f>
        <v/>
      </c>
      <c r="T208" s="208"/>
    </row>
    <row r="209" spans="2:20">
      <c r="B209" s="80">
        <v>181</v>
      </c>
      <c r="C209" s="189" t="str">
        <f>流量データ!$R191</f>
        <v/>
      </c>
      <c r="D209" s="189" t="str">
        <f>IF(AND($C209="",発電計画!$G$33=""),"",MAX(0,$C209-発電計画!$G$33))</f>
        <v/>
      </c>
      <c r="E209" s="189" t="str">
        <f>IF($D209="","",IF(発電計画!$G$19&gt;$D209,$D209,発電計画!$G$19))</f>
        <v/>
      </c>
      <c r="F209" s="27" t="str">
        <f>IF(発電計画!$G$30="","",ROUND((発電計画!$G$30*((E209/発電計画!$G$19)^2)/1000),3))</f>
        <v/>
      </c>
      <c r="G209" s="28">
        <f t="shared" si="20"/>
        <v>0.05</v>
      </c>
      <c r="H209" s="27" t="str">
        <f>IF(発電計画!$G$31="","",ROUND((発電計画!$G$31*((E209/発電計画!$G$19)^2)/200),3))</f>
        <v/>
      </c>
      <c r="I209" s="27" t="str">
        <f>IF(発電計画!$G$32="","",ROUND((発電計画!$G$32*((E209/発電計画!$G$19)^2)/1000),3))</f>
        <v/>
      </c>
      <c r="J209" s="28">
        <f t="shared" si="21"/>
        <v>0.5</v>
      </c>
      <c r="K209" s="27">
        <f t="shared" si="18"/>
        <v>0.55000000000000004</v>
      </c>
      <c r="L209" s="27">
        <f>発電計画!$G$15-$K$29</f>
        <v>-0.55000000000000004</v>
      </c>
      <c r="M209" s="27" t="str">
        <f>IF(発電計画!$G$19="","",9.8*発電計画!$G$19*$L209)</f>
        <v/>
      </c>
      <c r="N209" s="27" t="str">
        <f>IF(発電計画!$G$20="","",9.8*発電計画!$G$20*$L209)</f>
        <v/>
      </c>
      <c r="O209" s="206" t="str">
        <f>IF(AND($E209="",発電計画!$G$19=""),"",$E209/発電計画!$G$19)</f>
        <v/>
      </c>
      <c r="P209" s="331" t="str" cm="1">
        <f t="array" ref="P209">IF($O209="","",発電計画!$G$27*_xlfn.IFS($O209&gt;=相対合成効率!$O$14,相対合成効率!$R$14,$O209&gt;=相対合成効率!$O$15,相対合成効率!$R$15,$O209&gt;=相対合成効率!$O$16,相対合成効率!$R$16,TRUE,相対合成効率!$R$17))</f>
        <v/>
      </c>
      <c r="Q209" s="224" t="str">
        <f>IF($O209="","",IF($O209&lt;=発電計画!$G$28,0,9.8*$E209*$L209*$P209))</f>
        <v/>
      </c>
      <c r="R209" s="224" t="str">
        <f t="shared" si="19"/>
        <v/>
      </c>
      <c r="S209" s="207" t="str">
        <f>IF(D209="","",(D209*B209+SUM($D210:D$393))/(D209*365))</f>
        <v/>
      </c>
      <c r="T209" s="208"/>
    </row>
    <row r="210" spans="2:20">
      <c r="B210" s="80">
        <v>182</v>
      </c>
      <c r="C210" s="189" t="str">
        <f>流量データ!$R192</f>
        <v/>
      </c>
      <c r="D210" s="189" t="str">
        <f>IF(AND($C210="",発電計画!$G$33=""),"",MAX(0,$C210-発電計画!$G$33))</f>
        <v/>
      </c>
      <c r="E210" s="189" t="str">
        <f>IF($D210="","",IF(発電計画!$G$19&gt;$D210,$D210,発電計画!$G$19))</f>
        <v/>
      </c>
      <c r="F210" s="27" t="str">
        <f>IF(発電計画!$G$30="","",ROUND((発電計画!$G$30*((E210/発電計画!$G$19)^2)/1000),3))</f>
        <v/>
      </c>
      <c r="G210" s="28">
        <f t="shared" si="20"/>
        <v>0.05</v>
      </c>
      <c r="H210" s="27" t="str">
        <f>IF(発電計画!$G$31="","",ROUND((発電計画!$G$31*((E210/発電計画!$G$19)^2)/200),3))</f>
        <v/>
      </c>
      <c r="I210" s="27" t="str">
        <f>IF(発電計画!$G$32="","",ROUND((発電計画!$G$32*((E210/発電計画!$G$19)^2)/1000),3))</f>
        <v/>
      </c>
      <c r="J210" s="28">
        <f t="shared" si="21"/>
        <v>0.5</v>
      </c>
      <c r="K210" s="27">
        <f t="shared" si="18"/>
        <v>0.55000000000000004</v>
      </c>
      <c r="L210" s="27">
        <f>発電計画!$G$15-$K$29</f>
        <v>-0.55000000000000004</v>
      </c>
      <c r="M210" s="27" t="str">
        <f>IF(発電計画!$G$19="","",9.8*発電計画!$G$19*$L210)</f>
        <v/>
      </c>
      <c r="N210" s="27" t="str">
        <f>IF(発電計画!$G$20="","",9.8*発電計画!$G$20*$L210)</f>
        <v/>
      </c>
      <c r="O210" s="206" t="str">
        <f>IF(AND($E210="",発電計画!$G$19=""),"",$E210/発電計画!$G$19)</f>
        <v/>
      </c>
      <c r="P210" s="331" t="str" cm="1">
        <f t="array" ref="P210">IF($O210="","",発電計画!$G$27*_xlfn.IFS($O210&gt;=相対合成効率!$O$14,相対合成効率!$R$14,$O210&gt;=相対合成効率!$O$15,相対合成効率!$R$15,$O210&gt;=相対合成効率!$O$16,相対合成効率!$R$16,TRUE,相対合成効率!$R$17))</f>
        <v/>
      </c>
      <c r="Q210" s="224" t="str">
        <f>IF($O210="","",IF($O210&lt;=発電計画!$G$28,0,9.8*$E210*$L210*$P210))</f>
        <v/>
      </c>
      <c r="R210" s="224" t="str">
        <f t="shared" si="19"/>
        <v/>
      </c>
      <c r="S210" s="207" t="str">
        <f>IF(D210="","",(D210*B210+SUM($D211:D$393))/(D210*365))</f>
        <v/>
      </c>
      <c r="T210" s="208"/>
    </row>
    <row r="211" spans="2:20">
      <c r="B211" s="80">
        <v>183</v>
      </c>
      <c r="C211" s="189" t="str">
        <f>流量データ!$R193</f>
        <v/>
      </c>
      <c r="D211" s="189" t="str">
        <f>IF(AND($C211="",発電計画!$G$33=""),"",MAX(0,$C211-発電計画!$G$33))</f>
        <v/>
      </c>
      <c r="E211" s="189" t="str">
        <f>IF($D211="","",IF(発電計画!$G$19&gt;$D211,$D211,発電計画!$G$19))</f>
        <v/>
      </c>
      <c r="F211" s="27" t="str">
        <f>IF(発電計画!$G$30="","",ROUND((発電計画!$G$30*((E211/発電計画!$G$19)^2)/1000),3))</f>
        <v/>
      </c>
      <c r="G211" s="28">
        <f t="shared" si="20"/>
        <v>0.05</v>
      </c>
      <c r="H211" s="27" t="str">
        <f>IF(発電計画!$G$31="","",ROUND((発電計画!$G$31*((E211/発電計画!$G$19)^2)/200),3))</f>
        <v/>
      </c>
      <c r="I211" s="27" t="str">
        <f>IF(発電計画!$G$32="","",ROUND((発電計画!$G$32*((E211/発電計画!$G$19)^2)/1000),3))</f>
        <v/>
      </c>
      <c r="J211" s="28">
        <f t="shared" si="21"/>
        <v>0.5</v>
      </c>
      <c r="K211" s="27">
        <f t="shared" si="18"/>
        <v>0.55000000000000004</v>
      </c>
      <c r="L211" s="27">
        <f>発電計画!$G$15-$K$29</f>
        <v>-0.55000000000000004</v>
      </c>
      <c r="M211" s="27" t="str">
        <f>IF(発電計画!$G$19="","",9.8*発電計画!$G$19*$L211)</f>
        <v/>
      </c>
      <c r="N211" s="27" t="str">
        <f>IF(発電計画!$G$20="","",9.8*発電計画!$G$20*$L211)</f>
        <v/>
      </c>
      <c r="O211" s="206" t="str">
        <f>IF(AND($E211="",発電計画!$G$19=""),"",$E211/発電計画!$G$19)</f>
        <v/>
      </c>
      <c r="P211" s="331" t="str" cm="1">
        <f t="array" ref="P211">IF($O211="","",発電計画!$G$27*_xlfn.IFS($O211&gt;=相対合成効率!$O$14,相対合成効率!$R$14,$O211&gt;=相対合成効率!$O$15,相対合成効率!$R$15,$O211&gt;=相対合成効率!$O$16,相対合成効率!$R$16,TRUE,相対合成効率!$R$17))</f>
        <v/>
      </c>
      <c r="Q211" s="224" t="str">
        <f>IF($O211="","",IF($O211&lt;=発電計画!$G$28,0,9.8*$E211*$L211*$P211))</f>
        <v/>
      </c>
      <c r="R211" s="224" t="str">
        <f t="shared" si="19"/>
        <v/>
      </c>
      <c r="S211" s="207" t="str">
        <f>IF(D211="","",(D211*B211+SUM($D212:D$393))/(D211*365))</f>
        <v/>
      </c>
      <c r="T211" s="208"/>
    </row>
    <row r="212" spans="2:20">
      <c r="B212" s="80">
        <v>184</v>
      </c>
      <c r="C212" s="189" t="str">
        <f>流量データ!$R194</f>
        <v/>
      </c>
      <c r="D212" s="189" t="str">
        <f>IF(AND($C212="",発電計画!$G$33=""),"",MAX(0,$C212-発電計画!$G$33))</f>
        <v/>
      </c>
      <c r="E212" s="189" t="str">
        <f>IF($D212="","",IF(発電計画!$G$19&gt;$D212,$D212,発電計画!$G$19))</f>
        <v/>
      </c>
      <c r="F212" s="27" t="str">
        <f>IF(発電計画!$G$30="","",ROUND((発電計画!$G$30*((E212/発電計画!$G$19)^2)/1000),3))</f>
        <v/>
      </c>
      <c r="G212" s="28">
        <f t="shared" si="20"/>
        <v>0.05</v>
      </c>
      <c r="H212" s="27" t="str">
        <f>IF(発電計画!$G$31="","",ROUND((発電計画!$G$31*((E212/発電計画!$G$19)^2)/200),3))</f>
        <v/>
      </c>
      <c r="I212" s="27" t="str">
        <f>IF(発電計画!$G$32="","",ROUND((発電計画!$G$32*((E212/発電計画!$G$19)^2)/1000),3))</f>
        <v/>
      </c>
      <c r="J212" s="28">
        <f t="shared" si="21"/>
        <v>0.5</v>
      </c>
      <c r="K212" s="27">
        <f t="shared" si="18"/>
        <v>0.55000000000000004</v>
      </c>
      <c r="L212" s="27">
        <f>発電計画!$G$15-$K$29</f>
        <v>-0.55000000000000004</v>
      </c>
      <c r="M212" s="27" t="str">
        <f>IF(発電計画!$G$19="","",9.8*発電計画!$G$19*$L212)</f>
        <v/>
      </c>
      <c r="N212" s="27" t="str">
        <f>IF(発電計画!$G$20="","",9.8*発電計画!$G$20*$L212)</f>
        <v/>
      </c>
      <c r="O212" s="206" t="str">
        <f>IF(AND($E212="",発電計画!$G$19=""),"",$E212/発電計画!$G$19)</f>
        <v/>
      </c>
      <c r="P212" s="331" t="str" cm="1">
        <f t="array" ref="P212">IF($O212="","",発電計画!$G$27*_xlfn.IFS($O212&gt;=相対合成効率!$O$14,相対合成効率!$R$14,$O212&gt;=相対合成効率!$O$15,相対合成効率!$R$15,$O212&gt;=相対合成効率!$O$16,相対合成効率!$R$16,TRUE,相対合成効率!$R$17))</f>
        <v/>
      </c>
      <c r="Q212" s="224" t="str">
        <f>IF($O212="","",IF($O212&lt;=発電計画!$G$28,0,9.8*$E212*$L212*$P212))</f>
        <v/>
      </c>
      <c r="R212" s="224" t="str">
        <f t="shared" si="19"/>
        <v/>
      </c>
      <c r="S212" s="207" t="str">
        <f>IF(D212="","",(D212*B212+SUM($D213:D$393))/(D212*365))</f>
        <v/>
      </c>
      <c r="T212" s="208"/>
    </row>
    <row r="213" spans="2:20">
      <c r="B213" s="80">
        <v>185</v>
      </c>
      <c r="C213" s="189" t="str">
        <f>流量データ!$R195</f>
        <v/>
      </c>
      <c r="D213" s="189" t="str">
        <f>IF(AND($C213="",発電計画!$G$33=""),"",MAX(0,$C213-発電計画!$G$33))</f>
        <v/>
      </c>
      <c r="E213" s="189" t="str">
        <f>IF($D213="","",IF(発電計画!$G$19&gt;$D213,$D213,発電計画!$G$19))</f>
        <v/>
      </c>
      <c r="F213" s="27" t="str">
        <f>IF(発電計画!$G$30="","",ROUND((発電計画!$G$30*((E213/発電計画!$G$19)^2)/1000),3))</f>
        <v/>
      </c>
      <c r="G213" s="28">
        <f t="shared" si="20"/>
        <v>0.05</v>
      </c>
      <c r="H213" s="27" t="str">
        <f>IF(発電計画!$G$31="","",ROUND((発電計画!$G$31*((E213/発電計画!$G$19)^2)/200),3))</f>
        <v/>
      </c>
      <c r="I213" s="27" t="str">
        <f>IF(発電計画!$G$32="","",ROUND((発電計画!$G$32*((E213/発電計画!$G$19)^2)/1000),3))</f>
        <v/>
      </c>
      <c r="J213" s="28">
        <f t="shared" si="21"/>
        <v>0.5</v>
      </c>
      <c r="K213" s="27">
        <f t="shared" si="18"/>
        <v>0.55000000000000004</v>
      </c>
      <c r="L213" s="27">
        <f>発電計画!$G$15-$K$29</f>
        <v>-0.55000000000000004</v>
      </c>
      <c r="M213" s="27" t="str">
        <f>IF(発電計画!$G$19="","",9.8*発電計画!$G$19*$L213)</f>
        <v/>
      </c>
      <c r="N213" s="27" t="str">
        <f>IF(発電計画!$G$20="","",9.8*発電計画!$G$20*$L213)</f>
        <v/>
      </c>
      <c r="O213" s="206" t="str">
        <f>IF(AND($E213="",発電計画!$G$19=""),"",$E213/発電計画!$G$19)</f>
        <v/>
      </c>
      <c r="P213" s="331" t="str" cm="1">
        <f t="array" ref="P213">IF($O213="","",発電計画!$G$27*_xlfn.IFS($O213&gt;=相対合成効率!$O$14,相対合成効率!$R$14,$O213&gt;=相対合成効率!$O$15,相対合成効率!$R$15,$O213&gt;=相対合成効率!$O$16,相対合成効率!$R$16,TRUE,相対合成効率!$R$17))</f>
        <v/>
      </c>
      <c r="Q213" s="224" t="str">
        <f>IF($O213="","",IF($O213&lt;=発電計画!$G$28,0,9.8*$E213*$L213*$P213))</f>
        <v/>
      </c>
      <c r="R213" s="224" t="str">
        <f t="shared" si="19"/>
        <v/>
      </c>
      <c r="S213" s="207" t="str">
        <f>IF(D213="","",(D213*B213+SUM($D214:D$393))/(D213*365))</f>
        <v/>
      </c>
      <c r="T213" s="208"/>
    </row>
    <row r="214" spans="2:20">
      <c r="B214" s="80">
        <v>186</v>
      </c>
      <c r="C214" s="189" t="str">
        <f>流量データ!$R196</f>
        <v/>
      </c>
      <c r="D214" s="189" t="str">
        <f>IF(AND($C214="",発電計画!$G$33=""),"",MAX(0,$C214-発電計画!$G$33))</f>
        <v/>
      </c>
      <c r="E214" s="189" t="str">
        <f>IF($D214="","",IF(発電計画!$G$19&gt;$D214,$D214,発電計画!$G$19))</f>
        <v/>
      </c>
      <c r="F214" s="27" t="str">
        <f>IF(発電計画!$G$30="","",ROUND((発電計画!$G$30*((E214/発電計画!$G$19)^2)/1000),3))</f>
        <v/>
      </c>
      <c r="G214" s="28">
        <f t="shared" si="20"/>
        <v>0.05</v>
      </c>
      <c r="H214" s="27" t="str">
        <f>IF(発電計画!$G$31="","",ROUND((発電計画!$G$31*((E214/発電計画!$G$19)^2)/200),3))</f>
        <v/>
      </c>
      <c r="I214" s="27" t="str">
        <f>IF(発電計画!$G$32="","",ROUND((発電計画!$G$32*((E214/発電計画!$G$19)^2)/1000),3))</f>
        <v/>
      </c>
      <c r="J214" s="28">
        <f t="shared" si="21"/>
        <v>0.5</v>
      </c>
      <c r="K214" s="27">
        <f t="shared" si="18"/>
        <v>0.55000000000000004</v>
      </c>
      <c r="L214" s="27">
        <f>発電計画!$G$15-$K$29</f>
        <v>-0.55000000000000004</v>
      </c>
      <c r="M214" s="27" t="str">
        <f>IF(発電計画!$G$19="","",9.8*発電計画!$G$19*$L214)</f>
        <v/>
      </c>
      <c r="N214" s="27" t="str">
        <f>IF(発電計画!$G$20="","",9.8*発電計画!$G$20*$L214)</f>
        <v/>
      </c>
      <c r="O214" s="206" t="str">
        <f>IF(AND($E214="",発電計画!$G$19=""),"",$E214/発電計画!$G$19)</f>
        <v/>
      </c>
      <c r="P214" s="331" t="str" cm="1">
        <f t="array" ref="P214">IF($O214="","",発電計画!$G$27*_xlfn.IFS($O214&gt;=相対合成効率!$O$14,相対合成効率!$R$14,$O214&gt;=相対合成効率!$O$15,相対合成効率!$R$15,$O214&gt;=相対合成効率!$O$16,相対合成効率!$R$16,TRUE,相対合成効率!$R$17))</f>
        <v/>
      </c>
      <c r="Q214" s="224" t="str">
        <f>IF($O214="","",IF($O214&lt;=発電計画!$G$28,0,9.8*$E214*$L214*$P214))</f>
        <v/>
      </c>
      <c r="R214" s="224" t="str">
        <f t="shared" si="19"/>
        <v/>
      </c>
      <c r="S214" s="207" t="str">
        <f>IF(D214="","",(D214*B214+SUM($D215:D$393))/(D214*365))</f>
        <v/>
      </c>
      <c r="T214" s="208"/>
    </row>
    <row r="215" spans="2:20">
      <c r="B215" s="80">
        <v>187</v>
      </c>
      <c r="C215" s="189" t="str">
        <f>流量データ!$R197</f>
        <v/>
      </c>
      <c r="D215" s="189" t="str">
        <f>IF(AND($C215="",発電計画!$G$33=""),"",MAX(0,$C215-発電計画!$G$33))</f>
        <v/>
      </c>
      <c r="E215" s="189" t="str">
        <f>IF($D215="","",IF(発電計画!$G$19&gt;$D215,$D215,発電計画!$G$19))</f>
        <v/>
      </c>
      <c r="F215" s="27" t="str">
        <f>IF(発電計画!$G$30="","",ROUND((発電計画!$G$30*((E215/発電計画!$G$19)^2)/1000),3))</f>
        <v/>
      </c>
      <c r="G215" s="28">
        <f t="shared" si="20"/>
        <v>0.05</v>
      </c>
      <c r="H215" s="27" t="str">
        <f>IF(発電計画!$G$31="","",ROUND((発電計画!$G$31*((E215/発電計画!$G$19)^2)/200),3))</f>
        <v/>
      </c>
      <c r="I215" s="27" t="str">
        <f>IF(発電計画!$G$32="","",ROUND((発電計画!$G$32*((E215/発電計画!$G$19)^2)/1000),3))</f>
        <v/>
      </c>
      <c r="J215" s="28">
        <f t="shared" si="21"/>
        <v>0.5</v>
      </c>
      <c r="K215" s="27">
        <f t="shared" si="18"/>
        <v>0.55000000000000004</v>
      </c>
      <c r="L215" s="27">
        <f>発電計画!$G$15-$K$29</f>
        <v>-0.55000000000000004</v>
      </c>
      <c r="M215" s="27" t="str">
        <f>IF(発電計画!$G$19="","",9.8*発電計画!$G$19*$L215)</f>
        <v/>
      </c>
      <c r="N215" s="27" t="str">
        <f>IF(発電計画!$G$20="","",9.8*発電計画!$G$20*$L215)</f>
        <v/>
      </c>
      <c r="O215" s="206" t="str">
        <f>IF(AND($E215="",発電計画!$G$19=""),"",$E215/発電計画!$G$19)</f>
        <v/>
      </c>
      <c r="P215" s="331" t="str" cm="1">
        <f t="array" ref="P215">IF($O215="","",発電計画!$G$27*_xlfn.IFS($O215&gt;=相対合成効率!$O$14,相対合成効率!$R$14,$O215&gt;=相対合成効率!$O$15,相対合成効率!$R$15,$O215&gt;=相対合成効率!$O$16,相対合成効率!$R$16,TRUE,相対合成効率!$R$17))</f>
        <v/>
      </c>
      <c r="Q215" s="224" t="str">
        <f>IF($O215="","",IF($O215&lt;=発電計画!$G$28,0,9.8*$E215*$L215*$P215))</f>
        <v/>
      </c>
      <c r="R215" s="224" t="str">
        <f t="shared" si="19"/>
        <v/>
      </c>
      <c r="S215" s="207" t="str">
        <f>IF(D215="","",(D215*B215+SUM($D216:D$393))/(D215*365))</f>
        <v/>
      </c>
      <c r="T215" s="208"/>
    </row>
    <row r="216" spans="2:20">
      <c r="B216" s="80">
        <v>188</v>
      </c>
      <c r="C216" s="189" t="str">
        <f>流量データ!$R198</f>
        <v/>
      </c>
      <c r="D216" s="189" t="str">
        <f>IF(AND($C216="",発電計画!$G$33=""),"",MAX(0,$C216-発電計画!$G$33))</f>
        <v/>
      </c>
      <c r="E216" s="189" t="str">
        <f>IF($D216="","",IF(発電計画!$G$19&gt;$D216,$D216,発電計画!$G$19))</f>
        <v/>
      </c>
      <c r="F216" s="27" t="str">
        <f>IF(発電計画!$G$30="","",ROUND((発電計画!$G$30*((E216/発電計画!$G$19)^2)/1000),3))</f>
        <v/>
      </c>
      <c r="G216" s="28">
        <f t="shared" si="20"/>
        <v>0.05</v>
      </c>
      <c r="H216" s="27" t="str">
        <f>IF(発電計画!$G$31="","",ROUND((発電計画!$G$31*((E216/発電計画!$G$19)^2)/200),3))</f>
        <v/>
      </c>
      <c r="I216" s="27" t="str">
        <f>IF(発電計画!$G$32="","",ROUND((発電計画!$G$32*((E216/発電計画!$G$19)^2)/1000),3))</f>
        <v/>
      </c>
      <c r="J216" s="28">
        <f t="shared" si="21"/>
        <v>0.5</v>
      </c>
      <c r="K216" s="27">
        <f t="shared" si="18"/>
        <v>0.55000000000000004</v>
      </c>
      <c r="L216" s="27">
        <f>発電計画!$G$15-$K$29</f>
        <v>-0.55000000000000004</v>
      </c>
      <c r="M216" s="27" t="str">
        <f>IF(発電計画!$G$19="","",9.8*発電計画!$G$19*$L216)</f>
        <v/>
      </c>
      <c r="N216" s="27" t="str">
        <f>IF(発電計画!$G$20="","",9.8*発電計画!$G$20*$L216)</f>
        <v/>
      </c>
      <c r="O216" s="206" t="str">
        <f>IF(AND($E216="",発電計画!$G$19=""),"",$E216/発電計画!$G$19)</f>
        <v/>
      </c>
      <c r="P216" s="331" t="str" cm="1">
        <f t="array" ref="P216">IF($O216="","",発電計画!$G$27*_xlfn.IFS($O216&gt;=相対合成効率!$O$14,相対合成効率!$R$14,$O216&gt;=相対合成効率!$O$15,相対合成効率!$R$15,$O216&gt;=相対合成効率!$O$16,相対合成効率!$R$16,TRUE,相対合成効率!$R$17))</f>
        <v/>
      </c>
      <c r="Q216" s="224" t="str">
        <f>IF($O216="","",IF($O216&lt;=発電計画!$G$28,0,9.8*$E216*$L216*$P216))</f>
        <v/>
      </c>
      <c r="R216" s="224" t="str">
        <f t="shared" si="19"/>
        <v/>
      </c>
      <c r="S216" s="207" t="str">
        <f>IF(D216="","",(D216*B216+SUM($D217:D$393))/(D216*365))</f>
        <v/>
      </c>
      <c r="T216" s="208"/>
    </row>
    <row r="217" spans="2:20">
      <c r="B217" s="80">
        <v>189</v>
      </c>
      <c r="C217" s="189" t="str">
        <f>流量データ!$R199</f>
        <v/>
      </c>
      <c r="D217" s="189" t="str">
        <f>IF(AND($C217="",発電計画!$G$33=""),"",MAX(0,$C217-発電計画!$G$33))</f>
        <v/>
      </c>
      <c r="E217" s="189" t="str">
        <f>IF($D217="","",IF(発電計画!$G$19&gt;$D217,$D217,発電計画!$G$19))</f>
        <v/>
      </c>
      <c r="F217" s="27" t="str">
        <f>IF(発電計画!$G$30="","",ROUND((発電計画!$G$30*((E217/発電計画!$G$19)^2)/1000),3))</f>
        <v/>
      </c>
      <c r="G217" s="28">
        <f t="shared" si="20"/>
        <v>0.05</v>
      </c>
      <c r="H217" s="27" t="str">
        <f>IF(発電計画!$G$31="","",ROUND((発電計画!$G$31*((E217/発電計画!$G$19)^2)/200),3))</f>
        <v/>
      </c>
      <c r="I217" s="27" t="str">
        <f>IF(発電計画!$G$32="","",ROUND((発電計画!$G$32*((E217/発電計画!$G$19)^2)/1000),3))</f>
        <v/>
      </c>
      <c r="J217" s="28">
        <f t="shared" si="21"/>
        <v>0.5</v>
      </c>
      <c r="K217" s="27">
        <f t="shared" si="18"/>
        <v>0.55000000000000004</v>
      </c>
      <c r="L217" s="27">
        <f>発電計画!$G$15-$K$29</f>
        <v>-0.55000000000000004</v>
      </c>
      <c r="M217" s="27" t="str">
        <f>IF(発電計画!$G$19="","",9.8*発電計画!$G$19*$L217)</f>
        <v/>
      </c>
      <c r="N217" s="27" t="str">
        <f>IF(発電計画!$G$20="","",9.8*発電計画!$G$20*$L217)</f>
        <v/>
      </c>
      <c r="O217" s="206" t="str">
        <f>IF(AND($E217="",発電計画!$G$19=""),"",$E217/発電計画!$G$19)</f>
        <v/>
      </c>
      <c r="P217" s="331" t="str" cm="1">
        <f t="array" ref="P217">IF($O217="","",発電計画!$G$27*_xlfn.IFS($O217&gt;=相対合成効率!$O$14,相対合成効率!$R$14,$O217&gt;=相対合成効率!$O$15,相対合成効率!$R$15,$O217&gt;=相対合成効率!$O$16,相対合成効率!$R$16,TRUE,相対合成効率!$R$17))</f>
        <v/>
      </c>
      <c r="Q217" s="224" t="str">
        <f>IF($O217="","",IF($O217&lt;=発電計画!$G$28,0,9.8*$E217*$L217*$P217))</f>
        <v/>
      </c>
      <c r="R217" s="224" t="str">
        <f t="shared" si="19"/>
        <v/>
      </c>
      <c r="S217" s="207" t="str">
        <f>IF(D217="","",(D217*B217+SUM($D218:D$393))/(D217*365))</f>
        <v/>
      </c>
      <c r="T217" s="208"/>
    </row>
    <row r="218" spans="2:20">
      <c r="B218" s="80">
        <v>190</v>
      </c>
      <c r="C218" s="189" t="str">
        <f>流量データ!$R200</f>
        <v/>
      </c>
      <c r="D218" s="189" t="str">
        <f>IF(AND($C218="",発電計画!$G$33=""),"",MAX(0,$C218-発電計画!$G$33))</f>
        <v/>
      </c>
      <c r="E218" s="189" t="str">
        <f>IF($D218="","",IF(発電計画!$G$19&gt;$D218,$D218,発電計画!$G$19))</f>
        <v/>
      </c>
      <c r="F218" s="27" t="str">
        <f>IF(発電計画!$G$30="","",ROUND((発電計画!$G$30*((E218/発電計画!$G$19)^2)/1000),3))</f>
        <v/>
      </c>
      <c r="G218" s="28">
        <f t="shared" si="20"/>
        <v>0.05</v>
      </c>
      <c r="H218" s="27" t="str">
        <f>IF(発電計画!$G$31="","",ROUND((発電計画!$G$31*((E218/発電計画!$G$19)^2)/200),3))</f>
        <v/>
      </c>
      <c r="I218" s="27" t="str">
        <f>IF(発電計画!$G$32="","",ROUND((発電計画!$G$32*((E218/発電計画!$G$19)^2)/1000),3))</f>
        <v/>
      </c>
      <c r="J218" s="28">
        <f t="shared" si="21"/>
        <v>0.5</v>
      </c>
      <c r="K218" s="27">
        <f t="shared" si="18"/>
        <v>0.55000000000000004</v>
      </c>
      <c r="L218" s="27">
        <f>発電計画!$G$15-$K$29</f>
        <v>-0.55000000000000004</v>
      </c>
      <c r="M218" s="27" t="str">
        <f>IF(発電計画!$G$19="","",9.8*発電計画!$G$19*$L218)</f>
        <v/>
      </c>
      <c r="N218" s="27" t="str">
        <f>IF(発電計画!$G$20="","",9.8*発電計画!$G$20*$L218)</f>
        <v/>
      </c>
      <c r="O218" s="206" t="str">
        <f>IF(AND($E218="",発電計画!$G$19=""),"",$E218/発電計画!$G$19)</f>
        <v/>
      </c>
      <c r="P218" s="331" t="str" cm="1">
        <f t="array" ref="P218">IF($O218="","",発電計画!$G$27*_xlfn.IFS($O218&gt;=相対合成効率!$O$14,相対合成効率!$R$14,$O218&gt;=相対合成効率!$O$15,相対合成効率!$R$15,$O218&gt;=相対合成効率!$O$16,相対合成効率!$R$16,TRUE,相対合成効率!$R$17))</f>
        <v/>
      </c>
      <c r="Q218" s="224" t="str">
        <f>IF($O218="","",IF($O218&lt;=発電計画!$G$28,0,9.8*$E218*$L218*$P218))</f>
        <v/>
      </c>
      <c r="R218" s="224" t="str">
        <f t="shared" si="19"/>
        <v/>
      </c>
      <c r="S218" s="207" t="str">
        <f>IF(D218="","",(D218*B218+SUM($D219:D$393))/(D218*365))</f>
        <v/>
      </c>
      <c r="T218" s="208"/>
    </row>
    <row r="219" spans="2:20">
      <c r="B219" s="80">
        <v>191</v>
      </c>
      <c r="C219" s="189" t="str">
        <f>流量データ!$R201</f>
        <v/>
      </c>
      <c r="D219" s="189" t="str">
        <f>IF(AND($C219="",発電計画!$G$33=""),"",MAX(0,$C219-発電計画!$G$33))</f>
        <v/>
      </c>
      <c r="E219" s="189" t="str">
        <f>IF($D219="","",IF(発電計画!$G$19&gt;$D219,$D219,発電計画!$G$19))</f>
        <v/>
      </c>
      <c r="F219" s="27" t="str">
        <f>IF(発電計画!$G$30="","",ROUND((発電計画!$G$30*((E219/発電計画!$G$19)^2)/1000),3))</f>
        <v/>
      </c>
      <c r="G219" s="28">
        <f t="shared" si="20"/>
        <v>0.05</v>
      </c>
      <c r="H219" s="27" t="str">
        <f>IF(発電計画!$G$31="","",ROUND((発電計画!$G$31*((E219/発電計画!$G$19)^2)/200),3))</f>
        <v/>
      </c>
      <c r="I219" s="27" t="str">
        <f>IF(発電計画!$G$32="","",ROUND((発電計画!$G$32*((E219/発電計画!$G$19)^2)/1000),3))</f>
        <v/>
      </c>
      <c r="J219" s="28">
        <f t="shared" si="21"/>
        <v>0.5</v>
      </c>
      <c r="K219" s="27">
        <f t="shared" si="18"/>
        <v>0.55000000000000004</v>
      </c>
      <c r="L219" s="27">
        <f>発電計画!$G$15-$K$29</f>
        <v>-0.55000000000000004</v>
      </c>
      <c r="M219" s="27" t="str">
        <f>IF(発電計画!$G$19="","",9.8*発電計画!$G$19*$L219)</f>
        <v/>
      </c>
      <c r="N219" s="27" t="str">
        <f>IF(発電計画!$G$20="","",9.8*発電計画!$G$20*$L219)</f>
        <v/>
      </c>
      <c r="O219" s="206" t="str">
        <f>IF(AND($E219="",発電計画!$G$19=""),"",$E219/発電計画!$G$19)</f>
        <v/>
      </c>
      <c r="P219" s="331" t="str" cm="1">
        <f t="array" ref="P219">IF($O219="","",発電計画!$G$27*_xlfn.IFS($O219&gt;=相対合成効率!$O$14,相対合成効率!$R$14,$O219&gt;=相対合成効率!$O$15,相対合成効率!$R$15,$O219&gt;=相対合成効率!$O$16,相対合成効率!$R$16,TRUE,相対合成効率!$R$17))</f>
        <v/>
      </c>
      <c r="Q219" s="224" t="str">
        <f>IF($O219="","",IF($O219&lt;=発電計画!$G$28,0,9.8*$E219*$L219*$P219))</f>
        <v/>
      </c>
      <c r="R219" s="224" t="str">
        <f t="shared" si="19"/>
        <v/>
      </c>
      <c r="S219" s="207" t="str">
        <f>IF(D219="","",(D219*B219+SUM($D220:D$393))/(D219*365))</f>
        <v/>
      </c>
      <c r="T219" s="208"/>
    </row>
    <row r="220" spans="2:20">
      <c r="B220" s="80">
        <v>192</v>
      </c>
      <c r="C220" s="189" t="str">
        <f>流量データ!$R202</f>
        <v/>
      </c>
      <c r="D220" s="189" t="str">
        <f>IF(AND($C220="",発電計画!$G$33=""),"",MAX(0,$C220-発電計画!$G$33))</f>
        <v/>
      </c>
      <c r="E220" s="189" t="str">
        <f>IF($D220="","",IF(発電計画!$G$19&gt;$D220,$D220,発電計画!$G$19))</f>
        <v/>
      </c>
      <c r="F220" s="27" t="str">
        <f>IF(発電計画!$G$30="","",ROUND((発電計画!$G$30*((E220/発電計画!$G$19)^2)/1000),3))</f>
        <v/>
      </c>
      <c r="G220" s="28">
        <f t="shared" si="20"/>
        <v>0.05</v>
      </c>
      <c r="H220" s="27" t="str">
        <f>IF(発電計画!$G$31="","",ROUND((発電計画!$G$31*((E220/発電計画!$G$19)^2)/200),3))</f>
        <v/>
      </c>
      <c r="I220" s="27" t="str">
        <f>IF(発電計画!$G$32="","",ROUND((発電計画!$G$32*((E220/発電計画!$G$19)^2)/1000),3))</f>
        <v/>
      </c>
      <c r="J220" s="28">
        <f t="shared" si="21"/>
        <v>0.5</v>
      </c>
      <c r="K220" s="27">
        <f t="shared" si="18"/>
        <v>0.55000000000000004</v>
      </c>
      <c r="L220" s="27">
        <f>発電計画!$G$15-$K$29</f>
        <v>-0.55000000000000004</v>
      </c>
      <c r="M220" s="27" t="str">
        <f>IF(発電計画!$G$19="","",9.8*発電計画!$G$19*$L220)</f>
        <v/>
      </c>
      <c r="N220" s="27" t="str">
        <f>IF(発電計画!$G$20="","",9.8*発電計画!$G$20*$L220)</f>
        <v/>
      </c>
      <c r="O220" s="206" t="str">
        <f>IF(AND($E220="",発電計画!$G$19=""),"",$E220/発電計画!$G$19)</f>
        <v/>
      </c>
      <c r="P220" s="331" t="str" cm="1">
        <f t="array" ref="P220">IF($O220="","",発電計画!$G$27*_xlfn.IFS($O220&gt;=相対合成効率!$O$14,相対合成効率!$R$14,$O220&gt;=相対合成効率!$O$15,相対合成効率!$R$15,$O220&gt;=相対合成効率!$O$16,相対合成効率!$R$16,TRUE,相対合成効率!$R$17))</f>
        <v/>
      </c>
      <c r="Q220" s="224" t="str">
        <f>IF($O220="","",IF($O220&lt;=発電計画!$G$28,0,9.8*$E220*$L220*$P220))</f>
        <v/>
      </c>
      <c r="R220" s="224" t="str">
        <f t="shared" si="19"/>
        <v/>
      </c>
      <c r="S220" s="207" t="str">
        <f>IF(D220="","",(D220*B220+SUM($D221:D$393))/(D220*365))</f>
        <v/>
      </c>
      <c r="T220" s="208"/>
    </row>
    <row r="221" spans="2:20">
      <c r="B221" s="80">
        <v>193</v>
      </c>
      <c r="C221" s="189" t="str">
        <f>流量データ!$R203</f>
        <v/>
      </c>
      <c r="D221" s="189" t="str">
        <f>IF(AND($C221="",発電計画!$G$33=""),"",MAX(0,$C221-発電計画!$G$33))</f>
        <v/>
      </c>
      <c r="E221" s="189" t="str">
        <f>IF($D221="","",IF(発電計画!$G$19&gt;$D221,$D221,発電計画!$G$19))</f>
        <v/>
      </c>
      <c r="F221" s="27" t="str">
        <f>IF(発電計画!$G$30="","",ROUND((発電計画!$G$30*((E221/発電計画!$G$19)^2)/1000),3))</f>
        <v/>
      </c>
      <c r="G221" s="28">
        <f t="shared" si="20"/>
        <v>0.05</v>
      </c>
      <c r="H221" s="27" t="str">
        <f>IF(発電計画!$G$31="","",ROUND((発電計画!$G$31*((E221/発電計画!$G$19)^2)/200),3))</f>
        <v/>
      </c>
      <c r="I221" s="27" t="str">
        <f>IF(発電計画!$G$32="","",ROUND((発電計画!$G$32*((E221/発電計画!$G$19)^2)/1000),3))</f>
        <v/>
      </c>
      <c r="J221" s="28">
        <f t="shared" si="21"/>
        <v>0.5</v>
      </c>
      <c r="K221" s="27">
        <f t="shared" ref="K221:K284" si="22">SUM($F221:$J221)</f>
        <v>0.55000000000000004</v>
      </c>
      <c r="L221" s="27">
        <f>発電計画!$G$15-$K$29</f>
        <v>-0.55000000000000004</v>
      </c>
      <c r="M221" s="27" t="str">
        <f>IF(発電計画!$G$19="","",9.8*発電計画!$G$19*$L221)</f>
        <v/>
      </c>
      <c r="N221" s="27" t="str">
        <f>IF(発電計画!$G$20="","",9.8*発電計画!$G$20*$L221)</f>
        <v/>
      </c>
      <c r="O221" s="206" t="str">
        <f>IF(AND($E221="",発電計画!$G$19=""),"",$E221/発電計画!$G$19)</f>
        <v/>
      </c>
      <c r="P221" s="331" t="str" cm="1">
        <f t="array" ref="P221">IF($O221="","",発電計画!$G$27*_xlfn.IFS($O221&gt;=相対合成効率!$O$14,相対合成効率!$R$14,$O221&gt;=相対合成効率!$O$15,相対合成効率!$R$15,$O221&gt;=相対合成効率!$O$16,相対合成効率!$R$16,TRUE,相対合成効率!$R$17))</f>
        <v/>
      </c>
      <c r="Q221" s="224" t="str">
        <f>IF($O221="","",IF($O221&lt;=発電計画!$G$28,0,9.8*$E221*$L221*$P221))</f>
        <v/>
      </c>
      <c r="R221" s="224" t="str">
        <f t="shared" ref="R221:R284" si="23">IF($Q221="","",$Q221*24)</f>
        <v/>
      </c>
      <c r="S221" s="207" t="str">
        <f>IF(D221="","",(D221*B221+SUM($D222:D$393))/(D221*365))</f>
        <v/>
      </c>
      <c r="T221" s="208"/>
    </row>
    <row r="222" spans="2:20">
      <c r="B222" s="80">
        <v>194</v>
      </c>
      <c r="C222" s="189" t="str">
        <f>流量データ!$R204</f>
        <v/>
      </c>
      <c r="D222" s="189" t="str">
        <f>IF(AND($C222="",発電計画!$G$33=""),"",MAX(0,$C222-発電計画!$G$33))</f>
        <v/>
      </c>
      <c r="E222" s="189" t="str">
        <f>IF($D222="","",IF(発電計画!$G$19&gt;$D222,$D222,発電計画!$G$19))</f>
        <v/>
      </c>
      <c r="F222" s="27" t="str">
        <f>IF(発電計画!$G$30="","",ROUND((発電計画!$G$30*((E222/発電計画!$G$19)^2)/1000),3))</f>
        <v/>
      </c>
      <c r="G222" s="28">
        <f t="shared" ref="G222:G285" si="24">G221</f>
        <v>0.05</v>
      </c>
      <c r="H222" s="27" t="str">
        <f>IF(発電計画!$G$31="","",ROUND((発電計画!$G$31*((E222/発電計画!$G$19)^2)/200),3))</f>
        <v/>
      </c>
      <c r="I222" s="27" t="str">
        <f>IF(発電計画!$G$32="","",ROUND((発電計画!$G$32*((E222/発電計画!$G$19)^2)/1000),3))</f>
        <v/>
      </c>
      <c r="J222" s="28">
        <f t="shared" ref="J222:J285" si="25">J221</f>
        <v>0.5</v>
      </c>
      <c r="K222" s="27">
        <f t="shared" si="22"/>
        <v>0.55000000000000004</v>
      </c>
      <c r="L222" s="27">
        <f>発電計画!$G$15-$K$29</f>
        <v>-0.55000000000000004</v>
      </c>
      <c r="M222" s="27" t="str">
        <f>IF(発電計画!$G$19="","",9.8*発電計画!$G$19*$L222)</f>
        <v/>
      </c>
      <c r="N222" s="27" t="str">
        <f>IF(発電計画!$G$20="","",9.8*発電計画!$G$20*$L222)</f>
        <v/>
      </c>
      <c r="O222" s="206" t="str">
        <f>IF(AND($E222="",発電計画!$G$19=""),"",$E222/発電計画!$G$19)</f>
        <v/>
      </c>
      <c r="P222" s="331" t="str" cm="1">
        <f t="array" ref="P222">IF($O222="","",発電計画!$G$27*_xlfn.IFS($O222&gt;=相対合成効率!$O$14,相対合成効率!$R$14,$O222&gt;=相対合成効率!$O$15,相対合成効率!$R$15,$O222&gt;=相対合成効率!$O$16,相対合成効率!$R$16,TRUE,相対合成効率!$R$17))</f>
        <v/>
      </c>
      <c r="Q222" s="224" t="str">
        <f>IF($O222="","",IF($O222&lt;=発電計画!$G$28,0,9.8*$E222*$L222*$P222))</f>
        <v/>
      </c>
      <c r="R222" s="224" t="str">
        <f t="shared" si="23"/>
        <v/>
      </c>
      <c r="S222" s="207" t="str">
        <f>IF(D222="","",(D222*B222+SUM($D223:D$393))/(D222*365))</f>
        <v/>
      </c>
      <c r="T222" s="208"/>
    </row>
    <row r="223" spans="2:20">
      <c r="B223" s="80">
        <v>195</v>
      </c>
      <c r="C223" s="189" t="str">
        <f>流量データ!$R205</f>
        <v/>
      </c>
      <c r="D223" s="189" t="str">
        <f>IF(AND($C223="",発電計画!$G$33=""),"",MAX(0,$C223-発電計画!$G$33))</f>
        <v/>
      </c>
      <c r="E223" s="189" t="str">
        <f>IF($D223="","",IF(発電計画!$G$19&gt;$D223,$D223,発電計画!$G$19))</f>
        <v/>
      </c>
      <c r="F223" s="27" t="str">
        <f>IF(発電計画!$G$30="","",ROUND((発電計画!$G$30*((E223/発電計画!$G$19)^2)/1000),3))</f>
        <v/>
      </c>
      <c r="G223" s="28">
        <f t="shared" si="24"/>
        <v>0.05</v>
      </c>
      <c r="H223" s="27" t="str">
        <f>IF(発電計画!$G$31="","",ROUND((発電計画!$G$31*((E223/発電計画!$G$19)^2)/200),3))</f>
        <v/>
      </c>
      <c r="I223" s="27" t="str">
        <f>IF(発電計画!$G$32="","",ROUND((発電計画!$G$32*((E223/発電計画!$G$19)^2)/1000),3))</f>
        <v/>
      </c>
      <c r="J223" s="28">
        <f t="shared" si="25"/>
        <v>0.5</v>
      </c>
      <c r="K223" s="27">
        <f t="shared" si="22"/>
        <v>0.55000000000000004</v>
      </c>
      <c r="L223" s="27">
        <f>発電計画!$G$15-$K$29</f>
        <v>-0.55000000000000004</v>
      </c>
      <c r="M223" s="27" t="str">
        <f>IF(発電計画!$G$19="","",9.8*発電計画!$G$19*$L223)</f>
        <v/>
      </c>
      <c r="N223" s="27" t="str">
        <f>IF(発電計画!$G$20="","",9.8*発電計画!$G$20*$L223)</f>
        <v/>
      </c>
      <c r="O223" s="206" t="str">
        <f>IF(AND($E223="",発電計画!$G$19=""),"",$E223/発電計画!$G$19)</f>
        <v/>
      </c>
      <c r="P223" s="331" t="str" cm="1">
        <f t="array" ref="P223">IF($O223="","",発電計画!$G$27*_xlfn.IFS($O223&gt;=相対合成効率!$O$14,相対合成効率!$R$14,$O223&gt;=相対合成効率!$O$15,相対合成効率!$R$15,$O223&gt;=相対合成効率!$O$16,相対合成効率!$R$16,TRUE,相対合成効率!$R$17))</f>
        <v/>
      </c>
      <c r="Q223" s="224" t="str">
        <f>IF($O223="","",IF($O223&lt;=発電計画!$G$28,0,9.8*$E223*$L223*$P223))</f>
        <v/>
      </c>
      <c r="R223" s="224" t="str">
        <f t="shared" si="23"/>
        <v/>
      </c>
      <c r="S223" s="207" t="str">
        <f>IF(D223="","",(D223*B223+SUM($D224:D$393))/(D223*365))</f>
        <v/>
      </c>
      <c r="T223" s="208"/>
    </row>
    <row r="224" spans="2:20">
      <c r="B224" s="80">
        <v>196</v>
      </c>
      <c r="C224" s="189" t="str">
        <f>流量データ!$R206</f>
        <v/>
      </c>
      <c r="D224" s="189" t="str">
        <f>IF(AND($C224="",発電計画!$G$33=""),"",MAX(0,$C224-発電計画!$G$33))</f>
        <v/>
      </c>
      <c r="E224" s="189" t="str">
        <f>IF($D224="","",IF(発電計画!$G$19&gt;$D224,$D224,発電計画!$G$19))</f>
        <v/>
      </c>
      <c r="F224" s="27" t="str">
        <f>IF(発電計画!$G$30="","",ROUND((発電計画!$G$30*((E224/発電計画!$G$19)^2)/1000),3))</f>
        <v/>
      </c>
      <c r="G224" s="28">
        <f t="shared" si="24"/>
        <v>0.05</v>
      </c>
      <c r="H224" s="27" t="str">
        <f>IF(発電計画!$G$31="","",ROUND((発電計画!$G$31*((E224/発電計画!$G$19)^2)/200),3))</f>
        <v/>
      </c>
      <c r="I224" s="27" t="str">
        <f>IF(発電計画!$G$32="","",ROUND((発電計画!$G$32*((E224/発電計画!$G$19)^2)/1000),3))</f>
        <v/>
      </c>
      <c r="J224" s="28">
        <f t="shared" si="25"/>
        <v>0.5</v>
      </c>
      <c r="K224" s="27">
        <f t="shared" si="22"/>
        <v>0.55000000000000004</v>
      </c>
      <c r="L224" s="27">
        <f>発電計画!$G$15-$K$29</f>
        <v>-0.55000000000000004</v>
      </c>
      <c r="M224" s="27" t="str">
        <f>IF(発電計画!$G$19="","",9.8*発電計画!$G$19*$L224)</f>
        <v/>
      </c>
      <c r="N224" s="27" t="str">
        <f>IF(発電計画!$G$20="","",9.8*発電計画!$G$20*$L224)</f>
        <v/>
      </c>
      <c r="O224" s="206" t="str">
        <f>IF(AND($E224="",発電計画!$G$19=""),"",$E224/発電計画!$G$19)</f>
        <v/>
      </c>
      <c r="P224" s="331" t="str" cm="1">
        <f t="array" ref="P224">IF($O224="","",発電計画!$G$27*_xlfn.IFS($O224&gt;=相対合成効率!$O$14,相対合成効率!$R$14,$O224&gt;=相対合成効率!$O$15,相対合成効率!$R$15,$O224&gt;=相対合成効率!$O$16,相対合成効率!$R$16,TRUE,相対合成効率!$R$17))</f>
        <v/>
      </c>
      <c r="Q224" s="224" t="str">
        <f>IF($O224="","",IF($O224&lt;=発電計画!$G$28,0,9.8*$E224*$L224*$P224))</f>
        <v/>
      </c>
      <c r="R224" s="224" t="str">
        <f t="shared" si="23"/>
        <v/>
      </c>
      <c r="S224" s="207" t="str">
        <f>IF(D224="","",(D224*B224+SUM($D225:D$393))/(D224*365))</f>
        <v/>
      </c>
      <c r="T224" s="208"/>
    </row>
    <row r="225" spans="2:20">
      <c r="B225" s="80">
        <v>197</v>
      </c>
      <c r="C225" s="189" t="str">
        <f>流量データ!$R207</f>
        <v/>
      </c>
      <c r="D225" s="189" t="str">
        <f>IF(AND($C225="",発電計画!$G$33=""),"",MAX(0,$C225-発電計画!$G$33))</f>
        <v/>
      </c>
      <c r="E225" s="189" t="str">
        <f>IF($D225="","",IF(発電計画!$G$19&gt;$D225,$D225,発電計画!$G$19))</f>
        <v/>
      </c>
      <c r="F225" s="27" t="str">
        <f>IF(発電計画!$G$30="","",ROUND((発電計画!$G$30*((E225/発電計画!$G$19)^2)/1000),3))</f>
        <v/>
      </c>
      <c r="G225" s="28">
        <f t="shared" si="24"/>
        <v>0.05</v>
      </c>
      <c r="H225" s="27" t="str">
        <f>IF(発電計画!$G$31="","",ROUND((発電計画!$G$31*((E225/発電計画!$G$19)^2)/200),3))</f>
        <v/>
      </c>
      <c r="I225" s="27" t="str">
        <f>IF(発電計画!$G$32="","",ROUND((発電計画!$G$32*((E225/発電計画!$G$19)^2)/1000),3))</f>
        <v/>
      </c>
      <c r="J225" s="28">
        <f t="shared" si="25"/>
        <v>0.5</v>
      </c>
      <c r="K225" s="27">
        <f t="shared" si="22"/>
        <v>0.55000000000000004</v>
      </c>
      <c r="L225" s="27">
        <f>発電計画!$G$15-$K$29</f>
        <v>-0.55000000000000004</v>
      </c>
      <c r="M225" s="27" t="str">
        <f>IF(発電計画!$G$19="","",9.8*発電計画!$G$19*$L225)</f>
        <v/>
      </c>
      <c r="N225" s="27" t="str">
        <f>IF(発電計画!$G$20="","",9.8*発電計画!$G$20*$L225)</f>
        <v/>
      </c>
      <c r="O225" s="206" t="str">
        <f>IF(AND($E225="",発電計画!$G$19=""),"",$E225/発電計画!$G$19)</f>
        <v/>
      </c>
      <c r="P225" s="331" t="str" cm="1">
        <f t="array" ref="P225">IF($O225="","",発電計画!$G$27*_xlfn.IFS($O225&gt;=相対合成効率!$O$14,相対合成効率!$R$14,$O225&gt;=相対合成効率!$O$15,相対合成効率!$R$15,$O225&gt;=相対合成効率!$O$16,相対合成効率!$R$16,TRUE,相対合成効率!$R$17))</f>
        <v/>
      </c>
      <c r="Q225" s="224" t="str">
        <f>IF($O225="","",IF($O225&lt;=発電計画!$G$28,0,9.8*$E225*$L225*$P225))</f>
        <v/>
      </c>
      <c r="R225" s="224" t="str">
        <f t="shared" si="23"/>
        <v/>
      </c>
      <c r="S225" s="207" t="str">
        <f>IF(D225="","",(D225*B225+SUM($D226:D$393))/(D225*365))</f>
        <v/>
      </c>
      <c r="T225" s="208"/>
    </row>
    <row r="226" spans="2:20">
      <c r="B226" s="80">
        <v>198</v>
      </c>
      <c r="C226" s="189" t="str">
        <f>流量データ!$R208</f>
        <v/>
      </c>
      <c r="D226" s="189" t="str">
        <f>IF(AND($C226="",発電計画!$G$33=""),"",MAX(0,$C226-発電計画!$G$33))</f>
        <v/>
      </c>
      <c r="E226" s="189" t="str">
        <f>IF($D226="","",IF(発電計画!$G$19&gt;$D226,$D226,発電計画!$G$19))</f>
        <v/>
      </c>
      <c r="F226" s="27" t="str">
        <f>IF(発電計画!$G$30="","",ROUND((発電計画!$G$30*((E226/発電計画!$G$19)^2)/1000),3))</f>
        <v/>
      </c>
      <c r="G226" s="28">
        <f t="shared" si="24"/>
        <v>0.05</v>
      </c>
      <c r="H226" s="27" t="str">
        <f>IF(発電計画!$G$31="","",ROUND((発電計画!$G$31*((E226/発電計画!$G$19)^2)/200),3))</f>
        <v/>
      </c>
      <c r="I226" s="27" t="str">
        <f>IF(発電計画!$G$32="","",ROUND((発電計画!$G$32*((E226/発電計画!$G$19)^2)/1000),3))</f>
        <v/>
      </c>
      <c r="J226" s="28">
        <f t="shared" si="25"/>
        <v>0.5</v>
      </c>
      <c r="K226" s="27">
        <f t="shared" si="22"/>
        <v>0.55000000000000004</v>
      </c>
      <c r="L226" s="27">
        <f>発電計画!$G$15-$K$29</f>
        <v>-0.55000000000000004</v>
      </c>
      <c r="M226" s="27" t="str">
        <f>IF(発電計画!$G$19="","",9.8*発電計画!$G$19*$L226)</f>
        <v/>
      </c>
      <c r="N226" s="27" t="str">
        <f>IF(発電計画!$G$20="","",9.8*発電計画!$G$20*$L226)</f>
        <v/>
      </c>
      <c r="O226" s="206" t="str">
        <f>IF(AND($E226="",発電計画!$G$19=""),"",$E226/発電計画!$G$19)</f>
        <v/>
      </c>
      <c r="P226" s="331" t="str" cm="1">
        <f t="array" ref="P226">IF($O226="","",発電計画!$G$27*_xlfn.IFS($O226&gt;=相対合成効率!$O$14,相対合成効率!$R$14,$O226&gt;=相対合成効率!$O$15,相対合成効率!$R$15,$O226&gt;=相対合成効率!$O$16,相対合成効率!$R$16,TRUE,相対合成効率!$R$17))</f>
        <v/>
      </c>
      <c r="Q226" s="224" t="str">
        <f>IF($O226="","",IF($O226&lt;=発電計画!$G$28,0,9.8*$E226*$L226*$P226))</f>
        <v/>
      </c>
      <c r="R226" s="224" t="str">
        <f t="shared" si="23"/>
        <v/>
      </c>
      <c r="S226" s="207" t="str">
        <f>IF(D226="","",(D226*B226+SUM($D227:D$393))/(D226*365))</f>
        <v/>
      </c>
      <c r="T226" s="208"/>
    </row>
    <row r="227" spans="2:20">
      <c r="B227" s="80">
        <v>199</v>
      </c>
      <c r="C227" s="189" t="str">
        <f>流量データ!$R209</f>
        <v/>
      </c>
      <c r="D227" s="189" t="str">
        <f>IF(AND($C227="",発電計画!$G$33=""),"",MAX(0,$C227-発電計画!$G$33))</f>
        <v/>
      </c>
      <c r="E227" s="189" t="str">
        <f>IF($D227="","",IF(発電計画!$G$19&gt;$D227,$D227,発電計画!$G$19))</f>
        <v/>
      </c>
      <c r="F227" s="27" t="str">
        <f>IF(発電計画!$G$30="","",ROUND((発電計画!$G$30*((E227/発電計画!$G$19)^2)/1000),3))</f>
        <v/>
      </c>
      <c r="G227" s="28">
        <f t="shared" si="24"/>
        <v>0.05</v>
      </c>
      <c r="H227" s="27" t="str">
        <f>IF(発電計画!$G$31="","",ROUND((発電計画!$G$31*((E227/発電計画!$G$19)^2)/200),3))</f>
        <v/>
      </c>
      <c r="I227" s="27" t="str">
        <f>IF(発電計画!$G$32="","",ROUND((発電計画!$G$32*((E227/発電計画!$G$19)^2)/1000),3))</f>
        <v/>
      </c>
      <c r="J227" s="28">
        <f t="shared" si="25"/>
        <v>0.5</v>
      </c>
      <c r="K227" s="27">
        <f t="shared" si="22"/>
        <v>0.55000000000000004</v>
      </c>
      <c r="L227" s="27">
        <f>発電計画!$G$15-$K$29</f>
        <v>-0.55000000000000004</v>
      </c>
      <c r="M227" s="27" t="str">
        <f>IF(発電計画!$G$19="","",9.8*発電計画!$G$19*$L227)</f>
        <v/>
      </c>
      <c r="N227" s="27" t="str">
        <f>IF(発電計画!$G$20="","",9.8*発電計画!$G$20*$L227)</f>
        <v/>
      </c>
      <c r="O227" s="206" t="str">
        <f>IF(AND($E227="",発電計画!$G$19=""),"",$E227/発電計画!$G$19)</f>
        <v/>
      </c>
      <c r="P227" s="331" t="str" cm="1">
        <f t="array" ref="P227">IF($O227="","",発電計画!$G$27*_xlfn.IFS($O227&gt;=相対合成効率!$O$14,相対合成効率!$R$14,$O227&gt;=相対合成効率!$O$15,相対合成効率!$R$15,$O227&gt;=相対合成効率!$O$16,相対合成効率!$R$16,TRUE,相対合成効率!$R$17))</f>
        <v/>
      </c>
      <c r="Q227" s="224" t="str">
        <f>IF($O227="","",IF($O227&lt;=発電計画!$G$28,0,9.8*$E227*$L227*$P227))</f>
        <v/>
      </c>
      <c r="R227" s="224" t="str">
        <f t="shared" si="23"/>
        <v/>
      </c>
      <c r="S227" s="207" t="str">
        <f>IF(D227="","",(D227*B227+SUM($D228:D$393))/(D227*365))</f>
        <v/>
      </c>
      <c r="T227" s="208"/>
    </row>
    <row r="228" spans="2:20">
      <c r="B228" s="80">
        <v>200</v>
      </c>
      <c r="C228" s="189" t="str">
        <f>流量データ!$R210</f>
        <v/>
      </c>
      <c r="D228" s="189" t="str">
        <f>IF(AND($C228="",発電計画!$G$33=""),"",MAX(0,$C228-発電計画!$G$33))</f>
        <v/>
      </c>
      <c r="E228" s="189" t="str">
        <f>IF($D228="","",IF(発電計画!$G$19&gt;$D228,$D228,発電計画!$G$19))</f>
        <v/>
      </c>
      <c r="F228" s="27" t="str">
        <f>IF(発電計画!$G$30="","",ROUND((発電計画!$G$30*((E228/発電計画!$G$19)^2)/1000),3))</f>
        <v/>
      </c>
      <c r="G228" s="28">
        <f t="shared" si="24"/>
        <v>0.05</v>
      </c>
      <c r="H228" s="27" t="str">
        <f>IF(発電計画!$G$31="","",ROUND((発電計画!$G$31*((E228/発電計画!$G$19)^2)/200),3))</f>
        <v/>
      </c>
      <c r="I228" s="27" t="str">
        <f>IF(発電計画!$G$32="","",ROUND((発電計画!$G$32*((E228/発電計画!$G$19)^2)/1000),3))</f>
        <v/>
      </c>
      <c r="J228" s="28">
        <f t="shared" si="25"/>
        <v>0.5</v>
      </c>
      <c r="K228" s="27">
        <f t="shared" si="22"/>
        <v>0.55000000000000004</v>
      </c>
      <c r="L228" s="27">
        <f>発電計画!$G$15-$K$29</f>
        <v>-0.55000000000000004</v>
      </c>
      <c r="M228" s="27" t="str">
        <f>IF(発電計画!$G$19="","",9.8*発電計画!$G$19*$L228)</f>
        <v/>
      </c>
      <c r="N228" s="27" t="str">
        <f>IF(発電計画!$G$20="","",9.8*発電計画!$G$20*$L228)</f>
        <v/>
      </c>
      <c r="O228" s="206" t="str">
        <f>IF(AND($E228="",発電計画!$G$19=""),"",$E228/発電計画!$G$19)</f>
        <v/>
      </c>
      <c r="P228" s="331" t="str" cm="1">
        <f t="array" ref="P228">IF($O228="","",発電計画!$G$27*_xlfn.IFS($O228&gt;=相対合成効率!$O$14,相対合成効率!$R$14,$O228&gt;=相対合成効率!$O$15,相対合成効率!$R$15,$O228&gt;=相対合成効率!$O$16,相対合成効率!$R$16,TRUE,相対合成効率!$R$17))</f>
        <v/>
      </c>
      <c r="Q228" s="224" t="str">
        <f>IF($O228="","",IF($O228&lt;=発電計画!$G$28,0,9.8*$E228*$L228*$P228))</f>
        <v/>
      </c>
      <c r="R228" s="224" t="str">
        <f t="shared" si="23"/>
        <v/>
      </c>
      <c r="S228" s="207" t="str">
        <f>IF(D228="","",(D228*B228+SUM($D229:D$393))/(D228*365))</f>
        <v/>
      </c>
      <c r="T228" s="208"/>
    </row>
    <row r="229" spans="2:20">
      <c r="B229" s="80">
        <v>201</v>
      </c>
      <c r="C229" s="189" t="str">
        <f>流量データ!$R211</f>
        <v/>
      </c>
      <c r="D229" s="189" t="str">
        <f>IF(AND($C229="",発電計画!$G$33=""),"",MAX(0,$C229-発電計画!$G$33))</f>
        <v/>
      </c>
      <c r="E229" s="189" t="str">
        <f>IF($D229="","",IF(発電計画!$G$19&gt;$D229,$D229,発電計画!$G$19))</f>
        <v/>
      </c>
      <c r="F229" s="27" t="str">
        <f>IF(発電計画!$G$30="","",ROUND((発電計画!$G$30*((E229/発電計画!$G$19)^2)/1000),3))</f>
        <v/>
      </c>
      <c r="G229" s="28">
        <f t="shared" si="24"/>
        <v>0.05</v>
      </c>
      <c r="H229" s="27" t="str">
        <f>IF(発電計画!$G$31="","",ROUND((発電計画!$G$31*((E229/発電計画!$G$19)^2)/200),3))</f>
        <v/>
      </c>
      <c r="I229" s="27" t="str">
        <f>IF(発電計画!$G$32="","",ROUND((発電計画!$G$32*((E229/発電計画!$G$19)^2)/1000),3))</f>
        <v/>
      </c>
      <c r="J229" s="28">
        <f t="shared" si="25"/>
        <v>0.5</v>
      </c>
      <c r="K229" s="27">
        <f t="shared" si="22"/>
        <v>0.55000000000000004</v>
      </c>
      <c r="L229" s="27">
        <f>発電計画!$G$15-$K$29</f>
        <v>-0.55000000000000004</v>
      </c>
      <c r="M229" s="27" t="str">
        <f>IF(発電計画!$G$19="","",9.8*発電計画!$G$19*$L229)</f>
        <v/>
      </c>
      <c r="N229" s="27" t="str">
        <f>IF(発電計画!$G$20="","",9.8*発電計画!$G$20*$L229)</f>
        <v/>
      </c>
      <c r="O229" s="206" t="str">
        <f>IF(AND($E229="",発電計画!$G$19=""),"",$E229/発電計画!$G$19)</f>
        <v/>
      </c>
      <c r="P229" s="331" t="str" cm="1">
        <f t="array" ref="P229">IF($O229="","",発電計画!$G$27*_xlfn.IFS($O229&gt;=相対合成効率!$O$14,相対合成効率!$R$14,$O229&gt;=相対合成効率!$O$15,相対合成効率!$R$15,$O229&gt;=相対合成効率!$O$16,相対合成効率!$R$16,TRUE,相対合成効率!$R$17))</f>
        <v/>
      </c>
      <c r="Q229" s="224" t="str">
        <f>IF($O229="","",IF($O229&lt;=発電計画!$G$28,0,9.8*$E229*$L229*$P229))</f>
        <v/>
      </c>
      <c r="R229" s="224" t="str">
        <f t="shared" si="23"/>
        <v/>
      </c>
      <c r="S229" s="207" t="str">
        <f>IF(D229="","",(D229*B229+SUM($D230:D$393))/(D229*365))</f>
        <v/>
      </c>
      <c r="T229" s="208"/>
    </row>
    <row r="230" spans="2:20">
      <c r="B230" s="80">
        <v>202</v>
      </c>
      <c r="C230" s="189" t="str">
        <f>流量データ!$R212</f>
        <v/>
      </c>
      <c r="D230" s="189" t="str">
        <f>IF(AND($C230="",発電計画!$G$33=""),"",MAX(0,$C230-発電計画!$G$33))</f>
        <v/>
      </c>
      <c r="E230" s="189" t="str">
        <f>IF($D230="","",IF(発電計画!$G$19&gt;$D230,$D230,発電計画!$G$19))</f>
        <v/>
      </c>
      <c r="F230" s="27" t="str">
        <f>IF(発電計画!$G$30="","",ROUND((発電計画!$G$30*((E230/発電計画!$G$19)^2)/1000),3))</f>
        <v/>
      </c>
      <c r="G230" s="28">
        <f t="shared" si="24"/>
        <v>0.05</v>
      </c>
      <c r="H230" s="27" t="str">
        <f>IF(発電計画!$G$31="","",ROUND((発電計画!$G$31*((E230/発電計画!$G$19)^2)/200),3))</f>
        <v/>
      </c>
      <c r="I230" s="27" t="str">
        <f>IF(発電計画!$G$32="","",ROUND((発電計画!$G$32*((E230/発電計画!$G$19)^2)/1000),3))</f>
        <v/>
      </c>
      <c r="J230" s="28">
        <f t="shared" si="25"/>
        <v>0.5</v>
      </c>
      <c r="K230" s="27">
        <f t="shared" si="22"/>
        <v>0.55000000000000004</v>
      </c>
      <c r="L230" s="27">
        <f>発電計画!$G$15-$K$29</f>
        <v>-0.55000000000000004</v>
      </c>
      <c r="M230" s="27" t="str">
        <f>IF(発電計画!$G$19="","",9.8*発電計画!$G$19*$L230)</f>
        <v/>
      </c>
      <c r="N230" s="27" t="str">
        <f>IF(発電計画!$G$20="","",9.8*発電計画!$G$20*$L230)</f>
        <v/>
      </c>
      <c r="O230" s="206" t="str">
        <f>IF(AND($E230="",発電計画!$G$19=""),"",$E230/発電計画!$G$19)</f>
        <v/>
      </c>
      <c r="P230" s="331" t="str" cm="1">
        <f t="array" ref="P230">IF($O230="","",発電計画!$G$27*_xlfn.IFS($O230&gt;=相対合成効率!$O$14,相対合成効率!$R$14,$O230&gt;=相対合成効率!$O$15,相対合成効率!$R$15,$O230&gt;=相対合成効率!$O$16,相対合成効率!$R$16,TRUE,相対合成効率!$R$17))</f>
        <v/>
      </c>
      <c r="Q230" s="224" t="str">
        <f>IF($O230="","",IF($O230&lt;=発電計画!$G$28,0,9.8*$E230*$L230*$P230))</f>
        <v/>
      </c>
      <c r="R230" s="224" t="str">
        <f t="shared" si="23"/>
        <v/>
      </c>
      <c r="S230" s="207" t="str">
        <f>IF(D230="","",(D230*B230+SUM($D231:D$393))/(D230*365))</f>
        <v/>
      </c>
      <c r="T230" s="208"/>
    </row>
    <row r="231" spans="2:20">
      <c r="B231" s="80">
        <v>203</v>
      </c>
      <c r="C231" s="189" t="str">
        <f>流量データ!$R213</f>
        <v/>
      </c>
      <c r="D231" s="189" t="str">
        <f>IF(AND($C231="",発電計画!$G$33=""),"",MAX(0,$C231-発電計画!$G$33))</f>
        <v/>
      </c>
      <c r="E231" s="189" t="str">
        <f>IF($D231="","",IF(発電計画!$G$19&gt;$D231,$D231,発電計画!$G$19))</f>
        <v/>
      </c>
      <c r="F231" s="27" t="str">
        <f>IF(発電計画!$G$30="","",ROUND((発電計画!$G$30*((E231/発電計画!$G$19)^2)/1000),3))</f>
        <v/>
      </c>
      <c r="G231" s="28">
        <f t="shared" si="24"/>
        <v>0.05</v>
      </c>
      <c r="H231" s="27" t="str">
        <f>IF(発電計画!$G$31="","",ROUND((発電計画!$G$31*((E231/発電計画!$G$19)^2)/200),3))</f>
        <v/>
      </c>
      <c r="I231" s="27" t="str">
        <f>IF(発電計画!$G$32="","",ROUND((発電計画!$G$32*((E231/発電計画!$G$19)^2)/1000),3))</f>
        <v/>
      </c>
      <c r="J231" s="28">
        <f t="shared" si="25"/>
        <v>0.5</v>
      </c>
      <c r="K231" s="27">
        <f t="shared" si="22"/>
        <v>0.55000000000000004</v>
      </c>
      <c r="L231" s="27">
        <f>発電計画!$G$15-$K$29</f>
        <v>-0.55000000000000004</v>
      </c>
      <c r="M231" s="27" t="str">
        <f>IF(発電計画!$G$19="","",9.8*発電計画!$G$19*$L231)</f>
        <v/>
      </c>
      <c r="N231" s="27" t="str">
        <f>IF(発電計画!$G$20="","",9.8*発電計画!$G$20*$L231)</f>
        <v/>
      </c>
      <c r="O231" s="206" t="str">
        <f>IF(AND($E231="",発電計画!$G$19=""),"",$E231/発電計画!$G$19)</f>
        <v/>
      </c>
      <c r="P231" s="331" t="str" cm="1">
        <f t="array" ref="P231">IF($O231="","",発電計画!$G$27*_xlfn.IFS($O231&gt;=相対合成効率!$O$14,相対合成効率!$R$14,$O231&gt;=相対合成効率!$O$15,相対合成効率!$R$15,$O231&gt;=相対合成効率!$O$16,相対合成効率!$R$16,TRUE,相対合成効率!$R$17))</f>
        <v/>
      </c>
      <c r="Q231" s="224" t="str">
        <f>IF($O231="","",IF($O231&lt;=発電計画!$G$28,0,9.8*$E231*$L231*$P231))</f>
        <v/>
      </c>
      <c r="R231" s="224" t="str">
        <f t="shared" si="23"/>
        <v/>
      </c>
      <c r="S231" s="207" t="str">
        <f>IF(D231="","",(D231*B231+SUM($D232:D$393))/(D231*365))</f>
        <v/>
      </c>
      <c r="T231" s="208"/>
    </row>
    <row r="232" spans="2:20">
      <c r="B232" s="80">
        <v>204</v>
      </c>
      <c r="C232" s="189" t="str">
        <f>流量データ!$R214</f>
        <v/>
      </c>
      <c r="D232" s="189" t="str">
        <f>IF(AND($C232="",発電計画!$G$33=""),"",MAX(0,$C232-発電計画!$G$33))</f>
        <v/>
      </c>
      <c r="E232" s="189" t="str">
        <f>IF($D232="","",IF(発電計画!$G$19&gt;$D232,$D232,発電計画!$G$19))</f>
        <v/>
      </c>
      <c r="F232" s="27" t="str">
        <f>IF(発電計画!$G$30="","",ROUND((発電計画!$G$30*((E232/発電計画!$G$19)^2)/1000),3))</f>
        <v/>
      </c>
      <c r="G232" s="28">
        <f t="shared" si="24"/>
        <v>0.05</v>
      </c>
      <c r="H232" s="27" t="str">
        <f>IF(発電計画!$G$31="","",ROUND((発電計画!$G$31*((E232/発電計画!$G$19)^2)/200),3))</f>
        <v/>
      </c>
      <c r="I232" s="27" t="str">
        <f>IF(発電計画!$G$32="","",ROUND((発電計画!$G$32*((E232/発電計画!$G$19)^2)/1000),3))</f>
        <v/>
      </c>
      <c r="J232" s="28">
        <f t="shared" si="25"/>
        <v>0.5</v>
      </c>
      <c r="K232" s="27">
        <f t="shared" si="22"/>
        <v>0.55000000000000004</v>
      </c>
      <c r="L232" s="27">
        <f>発電計画!$G$15-$K$29</f>
        <v>-0.55000000000000004</v>
      </c>
      <c r="M232" s="27" t="str">
        <f>IF(発電計画!$G$19="","",9.8*発電計画!$G$19*$L232)</f>
        <v/>
      </c>
      <c r="N232" s="27" t="str">
        <f>IF(発電計画!$G$20="","",9.8*発電計画!$G$20*$L232)</f>
        <v/>
      </c>
      <c r="O232" s="206" t="str">
        <f>IF(AND($E232="",発電計画!$G$19=""),"",$E232/発電計画!$G$19)</f>
        <v/>
      </c>
      <c r="P232" s="331" t="str" cm="1">
        <f t="array" ref="P232">IF($O232="","",発電計画!$G$27*_xlfn.IFS($O232&gt;=相対合成効率!$O$14,相対合成効率!$R$14,$O232&gt;=相対合成効率!$O$15,相対合成効率!$R$15,$O232&gt;=相対合成効率!$O$16,相対合成効率!$R$16,TRUE,相対合成効率!$R$17))</f>
        <v/>
      </c>
      <c r="Q232" s="224" t="str">
        <f>IF($O232="","",IF($O232&lt;=発電計画!$G$28,0,9.8*$E232*$L232*$P232))</f>
        <v/>
      </c>
      <c r="R232" s="224" t="str">
        <f t="shared" si="23"/>
        <v/>
      </c>
      <c r="S232" s="207" t="str">
        <f>IF(D232="","",(D232*B232+SUM($D233:D$393))/(D232*365))</f>
        <v/>
      </c>
      <c r="T232" s="208"/>
    </row>
    <row r="233" spans="2:20">
      <c r="B233" s="80">
        <v>205</v>
      </c>
      <c r="C233" s="189" t="str">
        <f>流量データ!$R215</f>
        <v/>
      </c>
      <c r="D233" s="189" t="str">
        <f>IF(AND($C233="",発電計画!$G$33=""),"",MAX(0,$C233-発電計画!$G$33))</f>
        <v/>
      </c>
      <c r="E233" s="189" t="str">
        <f>IF($D233="","",IF(発電計画!$G$19&gt;$D233,$D233,発電計画!$G$19))</f>
        <v/>
      </c>
      <c r="F233" s="27" t="str">
        <f>IF(発電計画!$G$30="","",ROUND((発電計画!$G$30*((E233/発電計画!$G$19)^2)/1000),3))</f>
        <v/>
      </c>
      <c r="G233" s="28">
        <f t="shared" si="24"/>
        <v>0.05</v>
      </c>
      <c r="H233" s="27" t="str">
        <f>IF(発電計画!$G$31="","",ROUND((発電計画!$G$31*((E233/発電計画!$G$19)^2)/200),3))</f>
        <v/>
      </c>
      <c r="I233" s="27" t="str">
        <f>IF(発電計画!$G$32="","",ROUND((発電計画!$G$32*((E233/発電計画!$G$19)^2)/1000),3))</f>
        <v/>
      </c>
      <c r="J233" s="28">
        <f t="shared" si="25"/>
        <v>0.5</v>
      </c>
      <c r="K233" s="27">
        <f t="shared" si="22"/>
        <v>0.55000000000000004</v>
      </c>
      <c r="L233" s="27">
        <f>発電計画!$G$15-$K$29</f>
        <v>-0.55000000000000004</v>
      </c>
      <c r="M233" s="27" t="str">
        <f>IF(発電計画!$G$19="","",9.8*発電計画!$G$19*$L233)</f>
        <v/>
      </c>
      <c r="N233" s="27" t="str">
        <f>IF(発電計画!$G$20="","",9.8*発電計画!$G$20*$L233)</f>
        <v/>
      </c>
      <c r="O233" s="206" t="str">
        <f>IF(AND($E233="",発電計画!$G$19=""),"",$E233/発電計画!$G$19)</f>
        <v/>
      </c>
      <c r="P233" s="331" t="str" cm="1">
        <f t="array" ref="P233">IF($O233="","",発電計画!$G$27*_xlfn.IFS($O233&gt;=相対合成効率!$O$14,相対合成効率!$R$14,$O233&gt;=相対合成効率!$O$15,相対合成効率!$R$15,$O233&gt;=相対合成効率!$O$16,相対合成効率!$R$16,TRUE,相対合成効率!$R$17))</f>
        <v/>
      </c>
      <c r="Q233" s="224" t="str">
        <f>IF($O233="","",IF($O233&lt;=発電計画!$G$28,0,9.8*$E233*$L233*$P233))</f>
        <v/>
      </c>
      <c r="R233" s="224" t="str">
        <f t="shared" si="23"/>
        <v/>
      </c>
      <c r="S233" s="207" t="str">
        <f>IF(D233="","",(D233*B233+SUM($D234:D$393))/(D233*365))</f>
        <v/>
      </c>
      <c r="T233" s="208"/>
    </row>
    <row r="234" spans="2:20">
      <c r="B234" s="80">
        <v>206</v>
      </c>
      <c r="C234" s="189" t="str">
        <f>流量データ!$R216</f>
        <v/>
      </c>
      <c r="D234" s="189" t="str">
        <f>IF(AND($C234="",発電計画!$G$33=""),"",MAX(0,$C234-発電計画!$G$33))</f>
        <v/>
      </c>
      <c r="E234" s="189" t="str">
        <f>IF($D234="","",IF(発電計画!$G$19&gt;$D234,$D234,発電計画!$G$19))</f>
        <v/>
      </c>
      <c r="F234" s="27" t="str">
        <f>IF(発電計画!$G$30="","",ROUND((発電計画!$G$30*((E234/発電計画!$G$19)^2)/1000),3))</f>
        <v/>
      </c>
      <c r="G234" s="28">
        <f t="shared" si="24"/>
        <v>0.05</v>
      </c>
      <c r="H234" s="27" t="str">
        <f>IF(発電計画!$G$31="","",ROUND((発電計画!$G$31*((E234/発電計画!$G$19)^2)/200),3))</f>
        <v/>
      </c>
      <c r="I234" s="27" t="str">
        <f>IF(発電計画!$G$32="","",ROUND((発電計画!$G$32*((E234/発電計画!$G$19)^2)/1000),3))</f>
        <v/>
      </c>
      <c r="J234" s="28">
        <f t="shared" si="25"/>
        <v>0.5</v>
      </c>
      <c r="K234" s="27">
        <f t="shared" si="22"/>
        <v>0.55000000000000004</v>
      </c>
      <c r="L234" s="27">
        <f>発電計画!$G$15-$K$29</f>
        <v>-0.55000000000000004</v>
      </c>
      <c r="M234" s="27" t="str">
        <f>IF(発電計画!$G$19="","",9.8*発電計画!$G$19*$L234)</f>
        <v/>
      </c>
      <c r="N234" s="27" t="str">
        <f>IF(発電計画!$G$20="","",9.8*発電計画!$G$20*$L234)</f>
        <v/>
      </c>
      <c r="O234" s="206" t="str">
        <f>IF(AND($E234="",発電計画!$G$19=""),"",$E234/発電計画!$G$19)</f>
        <v/>
      </c>
      <c r="P234" s="331" t="str" cm="1">
        <f t="array" ref="P234">IF($O234="","",発電計画!$G$27*_xlfn.IFS($O234&gt;=相対合成効率!$O$14,相対合成効率!$R$14,$O234&gt;=相対合成効率!$O$15,相対合成効率!$R$15,$O234&gt;=相対合成効率!$O$16,相対合成効率!$R$16,TRUE,相対合成効率!$R$17))</f>
        <v/>
      </c>
      <c r="Q234" s="224" t="str">
        <f>IF($O234="","",IF($O234&lt;=発電計画!$G$28,0,9.8*$E234*$L234*$P234))</f>
        <v/>
      </c>
      <c r="R234" s="224" t="str">
        <f t="shared" si="23"/>
        <v/>
      </c>
      <c r="S234" s="207" t="str">
        <f>IF(D234="","",(D234*B234+SUM($D235:D$393))/(D234*365))</f>
        <v/>
      </c>
      <c r="T234" s="208"/>
    </row>
    <row r="235" spans="2:20">
      <c r="B235" s="80">
        <v>207</v>
      </c>
      <c r="C235" s="189" t="str">
        <f>流量データ!$R217</f>
        <v/>
      </c>
      <c r="D235" s="189" t="str">
        <f>IF(AND($C235="",発電計画!$G$33=""),"",MAX(0,$C235-発電計画!$G$33))</f>
        <v/>
      </c>
      <c r="E235" s="189" t="str">
        <f>IF($D235="","",IF(発電計画!$G$19&gt;$D235,$D235,発電計画!$G$19))</f>
        <v/>
      </c>
      <c r="F235" s="27" t="str">
        <f>IF(発電計画!$G$30="","",ROUND((発電計画!$G$30*((E235/発電計画!$G$19)^2)/1000),3))</f>
        <v/>
      </c>
      <c r="G235" s="28">
        <f t="shared" si="24"/>
        <v>0.05</v>
      </c>
      <c r="H235" s="27" t="str">
        <f>IF(発電計画!$G$31="","",ROUND((発電計画!$G$31*((E235/発電計画!$G$19)^2)/200),3))</f>
        <v/>
      </c>
      <c r="I235" s="27" t="str">
        <f>IF(発電計画!$G$32="","",ROUND((発電計画!$G$32*((E235/発電計画!$G$19)^2)/1000),3))</f>
        <v/>
      </c>
      <c r="J235" s="28">
        <f t="shared" si="25"/>
        <v>0.5</v>
      </c>
      <c r="K235" s="27">
        <f t="shared" si="22"/>
        <v>0.55000000000000004</v>
      </c>
      <c r="L235" s="27">
        <f>発電計画!$G$15-$K$29</f>
        <v>-0.55000000000000004</v>
      </c>
      <c r="M235" s="27" t="str">
        <f>IF(発電計画!$G$19="","",9.8*発電計画!$G$19*$L235)</f>
        <v/>
      </c>
      <c r="N235" s="27" t="str">
        <f>IF(発電計画!$G$20="","",9.8*発電計画!$G$20*$L235)</f>
        <v/>
      </c>
      <c r="O235" s="206" t="str">
        <f>IF(AND($E235="",発電計画!$G$19=""),"",$E235/発電計画!$G$19)</f>
        <v/>
      </c>
      <c r="P235" s="331" t="str" cm="1">
        <f t="array" ref="P235">IF($O235="","",発電計画!$G$27*_xlfn.IFS($O235&gt;=相対合成効率!$O$14,相対合成効率!$R$14,$O235&gt;=相対合成効率!$O$15,相対合成効率!$R$15,$O235&gt;=相対合成効率!$O$16,相対合成効率!$R$16,TRUE,相対合成効率!$R$17))</f>
        <v/>
      </c>
      <c r="Q235" s="224" t="str">
        <f>IF($O235="","",IF($O235&lt;=発電計画!$G$28,0,9.8*$E235*$L235*$P235))</f>
        <v/>
      </c>
      <c r="R235" s="224" t="str">
        <f t="shared" si="23"/>
        <v/>
      </c>
      <c r="S235" s="207" t="str">
        <f>IF(D235="","",(D235*B235+SUM($D236:D$393))/(D235*365))</f>
        <v/>
      </c>
      <c r="T235" s="208"/>
    </row>
    <row r="236" spans="2:20">
      <c r="B236" s="80">
        <v>208</v>
      </c>
      <c r="C236" s="189" t="str">
        <f>流量データ!$R218</f>
        <v/>
      </c>
      <c r="D236" s="189" t="str">
        <f>IF(AND($C236="",発電計画!$G$33=""),"",MAX(0,$C236-発電計画!$G$33))</f>
        <v/>
      </c>
      <c r="E236" s="189" t="str">
        <f>IF($D236="","",IF(発電計画!$G$19&gt;$D236,$D236,発電計画!$G$19))</f>
        <v/>
      </c>
      <c r="F236" s="27" t="str">
        <f>IF(発電計画!$G$30="","",ROUND((発電計画!$G$30*((E236/発電計画!$G$19)^2)/1000),3))</f>
        <v/>
      </c>
      <c r="G236" s="28">
        <f t="shared" si="24"/>
        <v>0.05</v>
      </c>
      <c r="H236" s="27" t="str">
        <f>IF(発電計画!$G$31="","",ROUND((発電計画!$G$31*((E236/発電計画!$G$19)^2)/200),3))</f>
        <v/>
      </c>
      <c r="I236" s="27" t="str">
        <f>IF(発電計画!$G$32="","",ROUND((発電計画!$G$32*((E236/発電計画!$G$19)^2)/1000),3))</f>
        <v/>
      </c>
      <c r="J236" s="28">
        <f t="shared" si="25"/>
        <v>0.5</v>
      </c>
      <c r="K236" s="27">
        <f t="shared" si="22"/>
        <v>0.55000000000000004</v>
      </c>
      <c r="L236" s="27">
        <f>発電計画!$G$15-$K$29</f>
        <v>-0.55000000000000004</v>
      </c>
      <c r="M236" s="27" t="str">
        <f>IF(発電計画!$G$19="","",9.8*発電計画!$G$19*$L236)</f>
        <v/>
      </c>
      <c r="N236" s="27" t="str">
        <f>IF(発電計画!$G$20="","",9.8*発電計画!$G$20*$L236)</f>
        <v/>
      </c>
      <c r="O236" s="206" t="str">
        <f>IF(AND($E236="",発電計画!$G$19=""),"",$E236/発電計画!$G$19)</f>
        <v/>
      </c>
      <c r="P236" s="331" t="str" cm="1">
        <f t="array" ref="P236">IF($O236="","",発電計画!$G$27*_xlfn.IFS($O236&gt;=相対合成効率!$O$14,相対合成効率!$R$14,$O236&gt;=相対合成効率!$O$15,相対合成効率!$R$15,$O236&gt;=相対合成効率!$O$16,相対合成効率!$R$16,TRUE,相対合成効率!$R$17))</f>
        <v/>
      </c>
      <c r="Q236" s="224" t="str">
        <f>IF($O236="","",IF($O236&lt;=発電計画!$G$28,0,9.8*$E236*$L236*$P236))</f>
        <v/>
      </c>
      <c r="R236" s="224" t="str">
        <f t="shared" si="23"/>
        <v/>
      </c>
      <c r="S236" s="207" t="str">
        <f>IF(D236="","",(D236*B236+SUM($D237:D$393))/(D236*365))</f>
        <v/>
      </c>
      <c r="T236" s="208"/>
    </row>
    <row r="237" spans="2:20">
      <c r="B237" s="80">
        <v>209</v>
      </c>
      <c r="C237" s="189" t="str">
        <f>流量データ!$R219</f>
        <v/>
      </c>
      <c r="D237" s="189" t="str">
        <f>IF(AND($C237="",発電計画!$G$33=""),"",MAX(0,$C237-発電計画!$G$33))</f>
        <v/>
      </c>
      <c r="E237" s="189" t="str">
        <f>IF($D237="","",IF(発電計画!$G$19&gt;$D237,$D237,発電計画!$G$19))</f>
        <v/>
      </c>
      <c r="F237" s="27" t="str">
        <f>IF(発電計画!$G$30="","",ROUND((発電計画!$G$30*((E237/発電計画!$G$19)^2)/1000),3))</f>
        <v/>
      </c>
      <c r="G237" s="28">
        <f t="shared" si="24"/>
        <v>0.05</v>
      </c>
      <c r="H237" s="27" t="str">
        <f>IF(発電計画!$G$31="","",ROUND((発電計画!$G$31*((E237/発電計画!$G$19)^2)/200),3))</f>
        <v/>
      </c>
      <c r="I237" s="27" t="str">
        <f>IF(発電計画!$G$32="","",ROUND((発電計画!$G$32*((E237/発電計画!$G$19)^2)/1000),3))</f>
        <v/>
      </c>
      <c r="J237" s="28">
        <f t="shared" si="25"/>
        <v>0.5</v>
      </c>
      <c r="K237" s="27">
        <f t="shared" si="22"/>
        <v>0.55000000000000004</v>
      </c>
      <c r="L237" s="27">
        <f>発電計画!$G$15-$K$29</f>
        <v>-0.55000000000000004</v>
      </c>
      <c r="M237" s="27" t="str">
        <f>IF(発電計画!$G$19="","",9.8*発電計画!$G$19*$L237)</f>
        <v/>
      </c>
      <c r="N237" s="27" t="str">
        <f>IF(発電計画!$G$20="","",9.8*発電計画!$G$20*$L237)</f>
        <v/>
      </c>
      <c r="O237" s="206" t="str">
        <f>IF(AND($E237="",発電計画!$G$19=""),"",$E237/発電計画!$G$19)</f>
        <v/>
      </c>
      <c r="P237" s="331" t="str" cm="1">
        <f t="array" ref="P237">IF($O237="","",発電計画!$G$27*_xlfn.IFS($O237&gt;=相対合成効率!$O$14,相対合成効率!$R$14,$O237&gt;=相対合成効率!$O$15,相対合成効率!$R$15,$O237&gt;=相対合成効率!$O$16,相対合成効率!$R$16,TRUE,相対合成効率!$R$17))</f>
        <v/>
      </c>
      <c r="Q237" s="224" t="str">
        <f>IF($O237="","",IF($O237&lt;=発電計画!$G$28,0,9.8*$E237*$L237*$P237))</f>
        <v/>
      </c>
      <c r="R237" s="224" t="str">
        <f t="shared" si="23"/>
        <v/>
      </c>
      <c r="S237" s="207" t="str">
        <f>IF(D237="","",(D237*B237+SUM($D238:D$393))/(D237*365))</f>
        <v/>
      </c>
      <c r="T237" s="208"/>
    </row>
    <row r="238" spans="2:20">
      <c r="B238" s="80">
        <v>210</v>
      </c>
      <c r="C238" s="189" t="str">
        <f>流量データ!$R220</f>
        <v/>
      </c>
      <c r="D238" s="189" t="str">
        <f>IF(AND($C238="",発電計画!$G$33=""),"",MAX(0,$C238-発電計画!$G$33))</f>
        <v/>
      </c>
      <c r="E238" s="189" t="str">
        <f>IF($D238="","",IF(発電計画!$G$19&gt;$D238,$D238,発電計画!$G$19))</f>
        <v/>
      </c>
      <c r="F238" s="27" t="str">
        <f>IF(発電計画!$G$30="","",ROUND((発電計画!$G$30*((E238/発電計画!$G$19)^2)/1000),3))</f>
        <v/>
      </c>
      <c r="G238" s="28">
        <f t="shared" si="24"/>
        <v>0.05</v>
      </c>
      <c r="H238" s="27" t="str">
        <f>IF(発電計画!$G$31="","",ROUND((発電計画!$G$31*((E238/発電計画!$G$19)^2)/200),3))</f>
        <v/>
      </c>
      <c r="I238" s="27" t="str">
        <f>IF(発電計画!$G$32="","",ROUND((発電計画!$G$32*((E238/発電計画!$G$19)^2)/1000),3))</f>
        <v/>
      </c>
      <c r="J238" s="28">
        <f t="shared" si="25"/>
        <v>0.5</v>
      </c>
      <c r="K238" s="27">
        <f t="shared" si="22"/>
        <v>0.55000000000000004</v>
      </c>
      <c r="L238" s="27">
        <f>発電計画!$G$15-$K$29</f>
        <v>-0.55000000000000004</v>
      </c>
      <c r="M238" s="27" t="str">
        <f>IF(発電計画!$G$19="","",9.8*発電計画!$G$19*$L238)</f>
        <v/>
      </c>
      <c r="N238" s="27" t="str">
        <f>IF(発電計画!$G$20="","",9.8*発電計画!$G$20*$L238)</f>
        <v/>
      </c>
      <c r="O238" s="206" t="str">
        <f>IF(AND($E238="",発電計画!$G$19=""),"",$E238/発電計画!$G$19)</f>
        <v/>
      </c>
      <c r="P238" s="331" t="str" cm="1">
        <f t="array" ref="P238">IF($O238="","",発電計画!$G$27*_xlfn.IFS($O238&gt;=相対合成効率!$O$14,相対合成効率!$R$14,$O238&gt;=相対合成効率!$O$15,相対合成効率!$R$15,$O238&gt;=相対合成効率!$O$16,相対合成効率!$R$16,TRUE,相対合成効率!$R$17))</f>
        <v/>
      </c>
      <c r="Q238" s="224" t="str">
        <f>IF($O238="","",IF($O238&lt;=発電計画!$G$28,0,9.8*$E238*$L238*$P238))</f>
        <v/>
      </c>
      <c r="R238" s="224" t="str">
        <f t="shared" si="23"/>
        <v/>
      </c>
      <c r="S238" s="207" t="str">
        <f>IF(D238="","",(D238*B238+SUM($D239:D$393))/(D238*365))</f>
        <v/>
      </c>
      <c r="T238" s="208"/>
    </row>
    <row r="239" spans="2:20">
      <c r="B239" s="80">
        <v>211</v>
      </c>
      <c r="C239" s="189" t="str">
        <f>流量データ!$R221</f>
        <v/>
      </c>
      <c r="D239" s="189" t="str">
        <f>IF(AND($C239="",発電計画!$G$33=""),"",MAX(0,$C239-発電計画!$G$33))</f>
        <v/>
      </c>
      <c r="E239" s="189" t="str">
        <f>IF($D239="","",IF(発電計画!$G$19&gt;$D239,$D239,発電計画!$G$19))</f>
        <v/>
      </c>
      <c r="F239" s="27" t="str">
        <f>IF(発電計画!$G$30="","",ROUND((発電計画!$G$30*((E239/発電計画!$G$19)^2)/1000),3))</f>
        <v/>
      </c>
      <c r="G239" s="28">
        <f t="shared" si="24"/>
        <v>0.05</v>
      </c>
      <c r="H239" s="27" t="str">
        <f>IF(発電計画!$G$31="","",ROUND((発電計画!$G$31*((E239/発電計画!$G$19)^2)/200),3))</f>
        <v/>
      </c>
      <c r="I239" s="27" t="str">
        <f>IF(発電計画!$G$32="","",ROUND((発電計画!$G$32*((E239/発電計画!$G$19)^2)/1000),3))</f>
        <v/>
      </c>
      <c r="J239" s="28">
        <f t="shared" si="25"/>
        <v>0.5</v>
      </c>
      <c r="K239" s="27">
        <f t="shared" si="22"/>
        <v>0.55000000000000004</v>
      </c>
      <c r="L239" s="27">
        <f>発電計画!$G$15-$K$29</f>
        <v>-0.55000000000000004</v>
      </c>
      <c r="M239" s="27" t="str">
        <f>IF(発電計画!$G$19="","",9.8*発電計画!$G$19*$L239)</f>
        <v/>
      </c>
      <c r="N239" s="27" t="str">
        <f>IF(発電計画!$G$20="","",9.8*発電計画!$G$20*$L239)</f>
        <v/>
      </c>
      <c r="O239" s="206" t="str">
        <f>IF(AND($E239="",発電計画!$G$19=""),"",$E239/発電計画!$G$19)</f>
        <v/>
      </c>
      <c r="P239" s="331" t="str" cm="1">
        <f t="array" ref="P239">IF($O239="","",発電計画!$G$27*_xlfn.IFS($O239&gt;=相対合成効率!$O$14,相対合成効率!$R$14,$O239&gt;=相対合成効率!$O$15,相対合成効率!$R$15,$O239&gt;=相対合成効率!$O$16,相対合成効率!$R$16,TRUE,相対合成効率!$R$17))</f>
        <v/>
      </c>
      <c r="Q239" s="224" t="str">
        <f>IF($O239="","",IF($O239&lt;=発電計画!$G$28,0,9.8*$E239*$L239*$P239))</f>
        <v/>
      </c>
      <c r="R239" s="224" t="str">
        <f t="shared" si="23"/>
        <v/>
      </c>
      <c r="S239" s="207" t="str">
        <f>IF(D239="","",(D239*B239+SUM($D240:D$393))/(D239*365))</f>
        <v/>
      </c>
      <c r="T239" s="208"/>
    </row>
    <row r="240" spans="2:20">
      <c r="B240" s="80">
        <v>212</v>
      </c>
      <c r="C240" s="189" t="str">
        <f>流量データ!$R222</f>
        <v/>
      </c>
      <c r="D240" s="189" t="str">
        <f>IF(AND($C240="",発電計画!$G$33=""),"",MAX(0,$C240-発電計画!$G$33))</f>
        <v/>
      </c>
      <c r="E240" s="189" t="str">
        <f>IF($D240="","",IF(発電計画!$G$19&gt;$D240,$D240,発電計画!$G$19))</f>
        <v/>
      </c>
      <c r="F240" s="27" t="str">
        <f>IF(発電計画!$G$30="","",ROUND((発電計画!$G$30*((E240/発電計画!$G$19)^2)/1000),3))</f>
        <v/>
      </c>
      <c r="G240" s="28">
        <f t="shared" si="24"/>
        <v>0.05</v>
      </c>
      <c r="H240" s="27" t="str">
        <f>IF(発電計画!$G$31="","",ROUND((発電計画!$G$31*((E240/発電計画!$G$19)^2)/200),3))</f>
        <v/>
      </c>
      <c r="I240" s="27" t="str">
        <f>IF(発電計画!$G$32="","",ROUND((発電計画!$G$32*((E240/発電計画!$G$19)^2)/1000),3))</f>
        <v/>
      </c>
      <c r="J240" s="28">
        <f t="shared" si="25"/>
        <v>0.5</v>
      </c>
      <c r="K240" s="27">
        <f t="shared" si="22"/>
        <v>0.55000000000000004</v>
      </c>
      <c r="L240" s="27">
        <f>発電計画!$G$15-$K$29</f>
        <v>-0.55000000000000004</v>
      </c>
      <c r="M240" s="27" t="str">
        <f>IF(発電計画!$G$19="","",9.8*発電計画!$G$19*$L240)</f>
        <v/>
      </c>
      <c r="N240" s="27" t="str">
        <f>IF(発電計画!$G$20="","",9.8*発電計画!$G$20*$L240)</f>
        <v/>
      </c>
      <c r="O240" s="206" t="str">
        <f>IF(AND($E240="",発電計画!$G$19=""),"",$E240/発電計画!$G$19)</f>
        <v/>
      </c>
      <c r="P240" s="331" t="str" cm="1">
        <f t="array" ref="P240">IF($O240="","",発電計画!$G$27*_xlfn.IFS($O240&gt;=相対合成効率!$O$14,相対合成効率!$R$14,$O240&gt;=相対合成効率!$O$15,相対合成効率!$R$15,$O240&gt;=相対合成効率!$O$16,相対合成効率!$R$16,TRUE,相対合成効率!$R$17))</f>
        <v/>
      </c>
      <c r="Q240" s="224" t="str">
        <f>IF($O240="","",IF($O240&lt;=発電計画!$G$28,0,9.8*$E240*$L240*$P240))</f>
        <v/>
      </c>
      <c r="R240" s="224" t="str">
        <f t="shared" si="23"/>
        <v/>
      </c>
      <c r="S240" s="207" t="str">
        <f>IF(D240="","",(D240*B240+SUM($D241:D$393))/(D240*365))</f>
        <v/>
      </c>
      <c r="T240" s="208"/>
    </row>
    <row r="241" spans="2:20">
      <c r="B241" s="80">
        <v>213</v>
      </c>
      <c r="C241" s="189" t="str">
        <f>流量データ!$R223</f>
        <v/>
      </c>
      <c r="D241" s="189" t="str">
        <f>IF(AND($C241="",発電計画!$G$33=""),"",MAX(0,$C241-発電計画!$G$33))</f>
        <v/>
      </c>
      <c r="E241" s="189" t="str">
        <f>IF($D241="","",IF(発電計画!$G$19&gt;$D241,$D241,発電計画!$G$19))</f>
        <v/>
      </c>
      <c r="F241" s="27" t="str">
        <f>IF(発電計画!$G$30="","",ROUND((発電計画!$G$30*((E241/発電計画!$G$19)^2)/1000),3))</f>
        <v/>
      </c>
      <c r="G241" s="28">
        <f t="shared" si="24"/>
        <v>0.05</v>
      </c>
      <c r="H241" s="27" t="str">
        <f>IF(発電計画!$G$31="","",ROUND((発電計画!$G$31*((E241/発電計画!$G$19)^2)/200),3))</f>
        <v/>
      </c>
      <c r="I241" s="27" t="str">
        <f>IF(発電計画!$G$32="","",ROUND((発電計画!$G$32*((E241/発電計画!$G$19)^2)/1000),3))</f>
        <v/>
      </c>
      <c r="J241" s="28">
        <f t="shared" si="25"/>
        <v>0.5</v>
      </c>
      <c r="K241" s="27">
        <f t="shared" si="22"/>
        <v>0.55000000000000004</v>
      </c>
      <c r="L241" s="27">
        <f>発電計画!$G$15-$K$29</f>
        <v>-0.55000000000000004</v>
      </c>
      <c r="M241" s="27" t="str">
        <f>IF(発電計画!$G$19="","",9.8*発電計画!$G$19*$L241)</f>
        <v/>
      </c>
      <c r="N241" s="27" t="str">
        <f>IF(発電計画!$G$20="","",9.8*発電計画!$G$20*$L241)</f>
        <v/>
      </c>
      <c r="O241" s="206" t="str">
        <f>IF(AND($E241="",発電計画!$G$19=""),"",$E241/発電計画!$G$19)</f>
        <v/>
      </c>
      <c r="P241" s="331" t="str" cm="1">
        <f t="array" ref="P241">IF($O241="","",発電計画!$G$27*_xlfn.IFS($O241&gt;=相対合成効率!$O$14,相対合成効率!$R$14,$O241&gt;=相対合成効率!$O$15,相対合成効率!$R$15,$O241&gt;=相対合成効率!$O$16,相対合成効率!$R$16,TRUE,相対合成効率!$R$17))</f>
        <v/>
      </c>
      <c r="Q241" s="224" t="str">
        <f>IF($O241="","",IF($O241&lt;=発電計画!$G$28,0,9.8*$E241*$L241*$P241))</f>
        <v/>
      </c>
      <c r="R241" s="224" t="str">
        <f t="shared" si="23"/>
        <v/>
      </c>
      <c r="S241" s="207" t="str">
        <f>IF(D241="","",(D241*B241+SUM($D242:D$393))/(D241*365))</f>
        <v/>
      </c>
      <c r="T241" s="208"/>
    </row>
    <row r="242" spans="2:20">
      <c r="B242" s="80">
        <v>214</v>
      </c>
      <c r="C242" s="189" t="str">
        <f>流量データ!$R224</f>
        <v/>
      </c>
      <c r="D242" s="189" t="str">
        <f>IF(AND($C242="",発電計画!$G$33=""),"",MAX(0,$C242-発電計画!$G$33))</f>
        <v/>
      </c>
      <c r="E242" s="189" t="str">
        <f>IF($D242="","",IF(発電計画!$G$19&gt;$D242,$D242,発電計画!$G$19))</f>
        <v/>
      </c>
      <c r="F242" s="27" t="str">
        <f>IF(発電計画!$G$30="","",ROUND((発電計画!$G$30*((E242/発電計画!$G$19)^2)/1000),3))</f>
        <v/>
      </c>
      <c r="G242" s="28">
        <f t="shared" si="24"/>
        <v>0.05</v>
      </c>
      <c r="H242" s="27" t="str">
        <f>IF(発電計画!$G$31="","",ROUND((発電計画!$G$31*((E242/発電計画!$G$19)^2)/200),3))</f>
        <v/>
      </c>
      <c r="I242" s="27" t="str">
        <f>IF(発電計画!$G$32="","",ROUND((発電計画!$G$32*((E242/発電計画!$G$19)^2)/1000),3))</f>
        <v/>
      </c>
      <c r="J242" s="28">
        <f t="shared" si="25"/>
        <v>0.5</v>
      </c>
      <c r="K242" s="27">
        <f t="shared" si="22"/>
        <v>0.55000000000000004</v>
      </c>
      <c r="L242" s="27">
        <f>発電計画!$G$15-$K$29</f>
        <v>-0.55000000000000004</v>
      </c>
      <c r="M242" s="27" t="str">
        <f>IF(発電計画!$G$19="","",9.8*発電計画!$G$19*$L242)</f>
        <v/>
      </c>
      <c r="N242" s="27" t="str">
        <f>IF(発電計画!$G$20="","",9.8*発電計画!$G$20*$L242)</f>
        <v/>
      </c>
      <c r="O242" s="206" t="str">
        <f>IF(AND($E242="",発電計画!$G$19=""),"",$E242/発電計画!$G$19)</f>
        <v/>
      </c>
      <c r="P242" s="331" t="str" cm="1">
        <f t="array" ref="P242">IF($O242="","",発電計画!$G$27*_xlfn.IFS($O242&gt;=相対合成効率!$O$14,相対合成効率!$R$14,$O242&gt;=相対合成効率!$O$15,相対合成効率!$R$15,$O242&gt;=相対合成効率!$O$16,相対合成効率!$R$16,TRUE,相対合成効率!$R$17))</f>
        <v/>
      </c>
      <c r="Q242" s="224" t="str">
        <f>IF($O242="","",IF($O242&lt;=発電計画!$G$28,0,9.8*$E242*$L242*$P242))</f>
        <v/>
      </c>
      <c r="R242" s="224" t="str">
        <f t="shared" si="23"/>
        <v/>
      </c>
      <c r="S242" s="207" t="str">
        <f>IF(D242="","",(D242*B242+SUM($D243:D$393))/(D242*365))</f>
        <v/>
      </c>
      <c r="T242" s="208"/>
    </row>
    <row r="243" spans="2:20">
      <c r="B243" s="80">
        <v>215</v>
      </c>
      <c r="C243" s="189" t="str">
        <f>流量データ!$R225</f>
        <v/>
      </c>
      <c r="D243" s="189" t="str">
        <f>IF(AND($C243="",発電計画!$G$33=""),"",MAX(0,$C243-発電計画!$G$33))</f>
        <v/>
      </c>
      <c r="E243" s="189" t="str">
        <f>IF($D243="","",IF(発電計画!$G$19&gt;$D243,$D243,発電計画!$G$19))</f>
        <v/>
      </c>
      <c r="F243" s="27" t="str">
        <f>IF(発電計画!$G$30="","",ROUND((発電計画!$G$30*((E243/発電計画!$G$19)^2)/1000),3))</f>
        <v/>
      </c>
      <c r="G243" s="28">
        <f t="shared" si="24"/>
        <v>0.05</v>
      </c>
      <c r="H243" s="27" t="str">
        <f>IF(発電計画!$G$31="","",ROUND((発電計画!$G$31*((E243/発電計画!$G$19)^2)/200),3))</f>
        <v/>
      </c>
      <c r="I243" s="27" t="str">
        <f>IF(発電計画!$G$32="","",ROUND((発電計画!$G$32*((E243/発電計画!$G$19)^2)/1000),3))</f>
        <v/>
      </c>
      <c r="J243" s="28">
        <f t="shared" si="25"/>
        <v>0.5</v>
      </c>
      <c r="K243" s="27">
        <f t="shared" si="22"/>
        <v>0.55000000000000004</v>
      </c>
      <c r="L243" s="27">
        <f>発電計画!$G$15-$K$29</f>
        <v>-0.55000000000000004</v>
      </c>
      <c r="M243" s="27" t="str">
        <f>IF(発電計画!$G$19="","",9.8*発電計画!$G$19*$L243)</f>
        <v/>
      </c>
      <c r="N243" s="27" t="str">
        <f>IF(発電計画!$G$20="","",9.8*発電計画!$G$20*$L243)</f>
        <v/>
      </c>
      <c r="O243" s="206" t="str">
        <f>IF(AND($E243="",発電計画!$G$19=""),"",$E243/発電計画!$G$19)</f>
        <v/>
      </c>
      <c r="P243" s="331" t="str" cm="1">
        <f t="array" ref="P243">IF($O243="","",発電計画!$G$27*_xlfn.IFS($O243&gt;=相対合成効率!$O$14,相対合成効率!$R$14,$O243&gt;=相対合成効率!$O$15,相対合成効率!$R$15,$O243&gt;=相対合成効率!$O$16,相対合成効率!$R$16,TRUE,相対合成効率!$R$17))</f>
        <v/>
      </c>
      <c r="Q243" s="224" t="str">
        <f>IF($O243="","",IF($O243&lt;=発電計画!$G$28,0,9.8*$E243*$L243*$P243))</f>
        <v/>
      </c>
      <c r="R243" s="224" t="str">
        <f t="shared" si="23"/>
        <v/>
      </c>
      <c r="S243" s="207" t="str">
        <f>IF(D243="","",(D243*B243+SUM($D244:D$393))/(D243*365))</f>
        <v/>
      </c>
      <c r="T243" s="208"/>
    </row>
    <row r="244" spans="2:20">
      <c r="B244" s="80">
        <v>216</v>
      </c>
      <c r="C244" s="189" t="str">
        <f>流量データ!$R226</f>
        <v/>
      </c>
      <c r="D244" s="189" t="str">
        <f>IF(AND($C244="",発電計画!$G$33=""),"",MAX(0,$C244-発電計画!$G$33))</f>
        <v/>
      </c>
      <c r="E244" s="189" t="str">
        <f>IF($D244="","",IF(発電計画!$G$19&gt;$D244,$D244,発電計画!$G$19))</f>
        <v/>
      </c>
      <c r="F244" s="27" t="str">
        <f>IF(発電計画!$G$30="","",ROUND((発電計画!$G$30*((E244/発電計画!$G$19)^2)/1000),3))</f>
        <v/>
      </c>
      <c r="G244" s="28">
        <f t="shared" si="24"/>
        <v>0.05</v>
      </c>
      <c r="H244" s="27" t="str">
        <f>IF(発電計画!$G$31="","",ROUND((発電計画!$G$31*((E244/発電計画!$G$19)^2)/200),3))</f>
        <v/>
      </c>
      <c r="I244" s="27" t="str">
        <f>IF(発電計画!$G$32="","",ROUND((発電計画!$G$32*((E244/発電計画!$G$19)^2)/1000),3))</f>
        <v/>
      </c>
      <c r="J244" s="28">
        <f t="shared" si="25"/>
        <v>0.5</v>
      </c>
      <c r="K244" s="27">
        <f t="shared" si="22"/>
        <v>0.55000000000000004</v>
      </c>
      <c r="L244" s="27">
        <f>発電計画!$G$15-$K$29</f>
        <v>-0.55000000000000004</v>
      </c>
      <c r="M244" s="27" t="str">
        <f>IF(発電計画!$G$19="","",9.8*発電計画!$G$19*$L244)</f>
        <v/>
      </c>
      <c r="N244" s="27" t="str">
        <f>IF(発電計画!$G$20="","",9.8*発電計画!$G$20*$L244)</f>
        <v/>
      </c>
      <c r="O244" s="206" t="str">
        <f>IF(AND($E244="",発電計画!$G$19=""),"",$E244/発電計画!$G$19)</f>
        <v/>
      </c>
      <c r="P244" s="331" t="str" cm="1">
        <f t="array" ref="P244">IF($O244="","",発電計画!$G$27*_xlfn.IFS($O244&gt;=相対合成効率!$O$14,相対合成効率!$R$14,$O244&gt;=相対合成効率!$O$15,相対合成効率!$R$15,$O244&gt;=相対合成効率!$O$16,相対合成効率!$R$16,TRUE,相対合成効率!$R$17))</f>
        <v/>
      </c>
      <c r="Q244" s="224" t="str">
        <f>IF($O244="","",IF($O244&lt;=発電計画!$G$28,0,9.8*$E244*$L244*$P244))</f>
        <v/>
      </c>
      <c r="R244" s="224" t="str">
        <f t="shared" si="23"/>
        <v/>
      </c>
      <c r="S244" s="207" t="str">
        <f>IF(D244="","",(D244*B244+SUM($D245:D$393))/(D244*365))</f>
        <v/>
      </c>
      <c r="T244" s="208"/>
    </row>
    <row r="245" spans="2:20">
      <c r="B245" s="80">
        <v>217</v>
      </c>
      <c r="C245" s="189" t="str">
        <f>流量データ!$R227</f>
        <v/>
      </c>
      <c r="D245" s="189" t="str">
        <f>IF(AND($C245="",発電計画!$G$33=""),"",MAX(0,$C245-発電計画!$G$33))</f>
        <v/>
      </c>
      <c r="E245" s="189" t="str">
        <f>IF($D245="","",IF(発電計画!$G$19&gt;$D245,$D245,発電計画!$G$19))</f>
        <v/>
      </c>
      <c r="F245" s="27" t="str">
        <f>IF(発電計画!$G$30="","",ROUND((発電計画!$G$30*((E245/発電計画!$G$19)^2)/1000),3))</f>
        <v/>
      </c>
      <c r="G245" s="28">
        <f t="shared" si="24"/>
        <v>0.05</v>
      </c>
      <c r="H245" s="27" t="str">
        <f>IF(発電計画!$G$31="","",ROUND((発電計画!$G$31*((E245/発電計画!$G$19)^2)/200),3))</f>
        <v/>
      </c>
      <c r="I245" s="27" t="str">
        <f>IF(発電計画!$G$32="","",ROUND((発電計画!$G$32*((E245/発電計画!$G$19)^2)/1000),3))</f>
        <v/>
      </c>
      <c r="J245" s="28">
        <f t="shared" si="25"/>
        <v>0.5</v>
      </c>
      <c r="K245" s="27">
        <f t="shared" si="22"/>
        <v>0.55000000000000004</v>
      </c>
      <c r="L245" s="27">
        <f>発電計画!$G$15-$K$29</f>
        <v>-0.55000000000000004</v>
      </c>
      <c r="M245" s="27" t="str">
        <f>IF(発電計画!$G$19="","",9.8*発電計画!$G$19*$L245)</f>
        <v/>
      </c>
      <c r="N245" s="27" t="str">
        <f>IF(発電計画!$G$20="","",9.8*発電計画!$G$20*$L245)</f>
        <v/>
      </c>
      <c r="O245" s="206" t="str">
        <f>IF(AND($E245="",発電計画!$G$19=""),"",$E245/発電計画!$G$19)</f>
        <v/>
      </c>
      <c r="P245" s="331" t="str" cm="1">
        <f t="array" ref="P245">IF($O245="","",発電計画!$G$27*_xlfn.IFS($O245&gt;=相対合成効率!$O$14,相対合成効率!$R$14,$O245&gt;=相対合成効率!$O$15,相対合成効率!$R$15,$O245&gt;=相対合成効率!$O$16,相対合成効率!$R$16,TRUE,相対合成効率!$R$17))</f>
        <v/>
      </c>
      <c r="Q245" s="224" t="str">
        <f>IF($O245="","",IF($O245&lt;=発電計画!$G$28,0,9.8*$E245*$L245*$P245))</f>
        <v/>
      </c>
      <c r="R245" s="224" t="str">
        <f t="shared" si="23"/>
        <v/>
      </c>
      <c r="S245" s="207" t="str">
        <f>IF(D245="","",(D245*B245+SUM($D246:D$393))/(D245*365))</f>
        <v/>
      </c>
      <c r="T245" s="208"/>
    </row>
    <row r="246" spans="2:20">
      <c r="B246" s="80">
        <v>218</v>
      </c>
      <c r="C246" s="189" t="str">
        <f>流量データ!$R228</f>
        <v/>
      </c>
      <c r="D246" s="189" t="str">
        <f>IF(AND($C246="",発電計画!$G$33=""),"",MAX(0,$C246-発電計画!$G$33))</f>
        <v/>
      </c>
      <c r="E246" s="189" t="str">
        <f>IF($D246="","",IF(発電計画!$G$19&gt;$D246,$D246,発電計画!$G$19))</f>
        <v/>
      </c>
      <c r="F246" s="27" t="str">
        <f>IF(発電計画!$G$30="","",ROUND((発電計画!$G$30*((E246/発電計画!$G$19)^2)/1000),3))</f>
        <v/>
      </c>
      <c r="G246" s="28">
        <f t="shared" si="24"/>
        <v>0.05</v>
      </c>
      <c r="H246" s="27" t="str">
        <f>IF(発電計画!$G$31="","",ROUND((発電計画!$G$31*((E246/発電計画!$G$19)^2)/200),3))</f>
        <v/>
      </c>
      <c r="I246" s="27" t="str">
        <f>IF(発電計画!$G$32="","",ROUND((発電計画!$G$32*((E246/発電計画!$G$19)^2)/1000),3))</f>
        <v/>
      </c>
      <c r="J246" s="28">
        <f t="shared" si="25"/>
        <v>0.5</v>
      </c>
      <c r="K246" s="27">
        <f t="shared" si="22"/>
        <v>0.55000000000000004</v>
      </c>
      <c r="L246" s="27">
        <f>発電計画!$G$15-$K$29</f>
        <v>-0.55000000000000004</v>
      </c>
      <c r="M246" s="27" t="str">
        <f>IF(発電計画!$G$19="","",9.8*発電計画!$G$19*$L246)</f>
        <v/>
      </c>
      <c r="N246" s="27" t="str">
        <f>IF(発電計画!$G$20="","",9.8*発電計画!$G$20*$L246)</f>
        <v/>
      </c>
      <c r="O246" s="206" t="str">
        <f>IF(AND($E246="",発電計画!$G$19=""),"",$E246/発電計画!$G$19)</f>
        <v/>
      </c>
      <c r="P246" s="331" t="str" cm="1">
        <f t="array" ref="P246">IF($O246="","",発電計画!$G$27*_xlfn.IFS($O246&gt;=相対合成効率!$O$14,相対合成効率!$R$14,$O246&gt;=相対合成効率!$O$15,相対合成効率!$R$15,$O246&gt;=相対合成効率!$O$16,相対合成効率!$R$16,TRUE,相対合成効率!$R$17))</f>
        <v/>
      </c>
      <c r="Q246" s="224" t="str">
        <f>IF($O246="","",IF($O246&lt;=発電計画!$G$28,0,9.8*$E246*$L246*$P246))</f>
        <v/>
      </c>
      <c r="R246" s="224" t="str">
        <f t="shared" si="23"/>
        <v/>
      </c>
      <c r="S246" s="207" t="str">
        <f>IF(D246="","",(D246*B246+SUM($D247:D$393))/(D246*365))</f>
        <v/>
      </c>
      <c r="T246" s="208"/>
    </row>
    <row r="247" spans="2:20">
      <c r="B247" s="80">
        <v>219</v>
      </c>
      <c r="C247" s="189" t="str">
        <f>流量データ!$R229</f>
        <v/>
      </c>
      <c r="D247" s="189" t="str">
        <f>IF(AND($C247="",発電計画!$G$33=""),"",MAX(0,$C247-発電計画!$G$33))</f>
        <v/>
      </c>
      <c r="E247" s="189" t="str">
        <f>IF($D247="","",IF(発電計画!$G$19&gt;$D247,$D247,発電計画!$G$19))</f>
        <v/>
      </c>
      <c r="F247" s="27" t="str">
        <f>IF(発電計画!$G$30="","",ROUND((発電計画!$G$30*((E247/発電計画!$G$19)^2)/1000),3))</f>
        <v/>
      </c>
      <c r="G247" s="28">
        <f t="shared" si="24"/>
        <v>0.05</v>
      </c>
      <c r="H247" s="27" t="str">
        <f>IF(発電計画!$G$31="","",ROUND((発電計画!$G$31*((E247/発電計画!$G$19)^2)/200),3))</f>
        <v/>
      </c>
      <c r="I247" s="27" t="str">
        <f>IF(発電計画!$G$32="","",ROUND((発電計画!$G$32*((E247/発電計画!$G$19)^2)/1000),3))</f>
        <v/>
      </c>
      <c r="J247" s="28">
        <f t="shared" si="25"/>
        <v>0.5</v>
      </c>
      <c r="K247" s="27">
        <f t="shared" si="22"/>
        <v>0.55000000000000004</v>
      </c>
      <c r="L247" s="27">
        <f>発電計画!$G$15-$K$29</f>
        <v>-0.55000000000000004</v>
      </c>
      <c r="M247" s="27" t="str">
        <f>IF(発電計画!$G$19="","",9.8*発電計画!$G$19*$L247)</f>
        <v/>
      </c>
      <c r="N247" s="27" t="str">
        <f>IF(発電計画!$G$20="","",9.8*発電計画!$G$20*$L247)</f>
        <v/>
      </c>
      <c r="O247" s="206" t="str">
        <f>IF(AND($E247="",発電計画!$G$19=""),"",$E247/発電計画!$G$19)</f>
        <v/>
      </c>
      <c r="P247" s="331" t="str" cm="1">
        <f t="array" ref="P247">IF($O247="","",発電計画!$G$27*_xlfn.IFS($O247&gt;=相対合成効率!$O$14,相対合成効率!$R$14,$O247&gt;=相対合成効率!$O$15,相対合成効率!$R$15,$O247&gt;=相対合成効率!$O$16,相対合成効率!$R$16,TRUE,相対合成効率!$R$17))</f>
        <v/>
      </c>
      <c r="Q247" s="224" t="str">
        <f>IF($O247="","",IF($O247&lt;=発電計画!$G$28,0,9.8*$E247*$L247*$P247))</f>
        <v/>
      </c>
      <c r="R247" s="224" t="str">
        <f t="shared" si="23"/>
        <v/>
      </c>
      <c r="S247" s="207" t="str">
        <f>IF(D247="","",(D247*B247+SUM($D248:D$393))/(D247*365))</f>
        <v/>
      </c>
      <c r="T247" s="208"/>
    </row>
    <row r="248" spans="2:20">
      <c r="B248" s="80">
        <v>220</v>
      </c>
      <c r="C248" s="189" t="str">
        <f>流量データ!$R230</f>
        <v/>
      </c>
      <c r="D248" s="189" t="str">
        <f>IF(AND($C248="",発電計画!$G$33=""),"",MAX(0,$C248-発電計画!$G$33))</f>
        <v/>
      </c>
      <c r="E248" s="189" t="str">
        <f>IF($D248="","",IF(発電計画!$G$19&gt;$D248,$D248,発電計画!$G$19))</f>
        <v/>
      </c>
      <c r="F248" s="27" t="str">
        <f>IF(発電計画!$G$30="","",ROUND((発電計画!$G$30*((E248/発電計画!$G$19)^2)/1000),3))</f>
        <v/>
      </c>
      <c r="G248" s="28">
        <f t="shared" si="24"/>
        <v>0.05</v>
      </c>
      <c r="H248" s="27" t="str">
        <f>IF(発電計画!$G$31="","",ROUND((発電計画!$G$31*((E248/発電計画!$G$19)^2)/200),3))</f>
        <v/>
      </c>
      <c r="I248" s="27" t="str">
        <f>IF(発電計画!$G$32="","",ROUND((発電計画!$G$32*((E248/発電計画!$G$19)^2)/1000),3))</f>
        <v/>
      </c>
      <c r="J248" s="28">
        <f t="shared" si="25"/>
        <v>0.5</v>
      </c>
      <c r="K248" s="27">
        <f t="shared" si="22"/>
        <v>0.55000000000000004</v>
      </c>
      <c r="L248" s="27">
        <f>発電計画!$G$15-$K$29</f>
        <v>-0.55000000000000004</v>
      </c>
      <c r="M248" s="27" t="str">
        <f>IF(発電計画!$G$19="","",9.8*発電計画!$G$19*$L248)</f>
        <v/>
      </c>
      <c r="N248" s="27" t="str">
        <f>IF(発電計画!$G$20="","",9.8*発電計画!$G$20*$L248)</f>
        <v/>
      </c>
      <c r="O248" s="206" t="str">
        <f>IF(AND($E248="",発電計画!$G$19=""),"",$E248/発電計画!$G$19)</f>
        <v/>
      </c>
      <c r="P248" s="331" t="str" cm="1">
        <f t="array" ref="P248">IF($O248="","",発電計画!$G$27*_xlfn.IFS($O248&gt;=相対合成効率!$O$14,相対合成効率!$R$14,$O248&gt;=相対合成効率!$O$15,相対合成効率!$R$15,$O248&gt;=相対合成効率!$O$16,相対合成効率!$R$16,TRUE,相対合成効率!$R$17))</f>
        <v/>
      </c>
      <c r="Q248" s="224" t="str">
        <f>IF($O248="","",IF($O248&lt;=発電計画!$G$28,0,9.8*$E248*$L248*$P248))</f>
        <v/>
      </c>
      <c r="R248" s="224" t="str">
        <f t="shared" si="23"/>
        <v/>
      </c>
      <c r="S248" s="207" t="str">
        <f>IF(D248="","",(D248*B248+SUM($D249:D$393))/(D248*365))</f>
        <v/>
      </c>
      <c r="T248" s="208"/>
    </row>
    <row r="249" spans="2:20">
      <c r="B249" s="80">
        <v>221</v>
      </c>
      <c r="C249" s="189" t="str">
        <f>流量データ!$R231</f>
        <v/>
      </c>
      <c r="D249" s="189" t="str">
        <f>IF(AND($C249="",発電計画!$G$33=""),"",MAX(0,$C249-発電計画!$G$33))</f>
        <v/>
      </c>
      <c r="E249" s="189" t="str">
        <f>IF($D249="","",IF(発電計画!$G$19&gt;$D249,$D249,発電計画!$G$19))</f>
        <v/>
      </c>
      <c r="F249" s="27" t="str">
        <f>IF(発電計画!$G$30="","",ROUND((発電計画!$G$30*((E249/発電計画!$G$19)^2)/1000),3))</f>
        <v/>
      </c>
      <c r="G249" s="28">
        <f t="shared" si="24"/>
        <v>0.05</v>
      </c>
      <c r="H249" s="27" t="str">
        <f>IF(発電計画!$G$31="","",ROUND((発電計画!$G$31*((E249/発電計画!$G$19)^2)/200),3))</f>
        <v/>
      </c>
      <c r="I249" s="27" t="str">
        <f>IF(発電計画!$G$32="","",ROUND((発電計画!$G$32*((E249/発電計画!$G$19)^2)/1000),3))</f>
        <v/>
      </c>
      <c r="J249" s="28">
        <f t="shared" si="25"/>
        <v>0.5</v>
      </c>
      <c r="K249" s="27">
        <f t="shared" si="22"/>
        <v>0.55000000000000004</v>
      </c>
      <c r="L249" s="27">
        <f>発電計画!$G$15-$K$29</f>
        <v>-0.55000000000000004</v>
      </c>
      <c r="M249" s="27" t="str">
        <f>IF(発電計画!$G$19="","",9.8*発電計画!$G$19*$L249)</f>
        <v/>
      </c>
      <c r="N249" s="27" t="str">
        <f>IF(発電計画!$G$20="","",9.8*発電計画!$G$20*$L249)</f>
        <v/>
      </c>
      <c r="O249" s="206" t="str">
        <f>IF(AND($E249="",発電計画!$G$19=""),"",$E249/発電計画!$G$19)</f>
        <v/>
      </c>
      <c r="P249" s="331" t="str" cm="1">
        <f t="array" ref="P249">IF($O249="","",発電計画!$G$27*_xlfn.IFS($O249&gt;=相対合成効率!$O$14,相対合成効率!$R$14,$O249&gt;=相対合成効率!$O$15,相対合成効率!$R$15,$O249&gt;=相対合成効率!$O$16,相対合成効率!$R$16,TRUE,相対合成効率!$R$17))</f>
        <v/>
      </c>
      <c r="Q249" s="224" t="str">
        <f>IF($O249="","",IF($O249&lt;=発電計画!$G$28,0,9.8*$E249*$L249*$P249))</f>
        <v/>
      </c>
      <c r="R249" s="224" t="str">
        <f t="shared" si="23"/>
        <v/>
      </c>
      <c r="S249" s="207" t="str">
        <f>IF(D249="","",(D249*B249+SUM($D250:D$393))/(D249*365))</f>
        <v/>
      </c>
      <c r="T249" s="208"/>
    </row>
    <row r="250" spans="2:20">
      <c r="B250" s="80">
        <v>222</v>
      </c>
      <c r="C250" s="189" t="str">
        <f>流量データ!$R232</f>
        <v/>
      </c>
      <c r="D250" s="189" t="str">
        <f>IF(AND($C250="",発電計画!$G$33=""),"",MAX(0,$C250-発電計画!$G$33))</f>
        <v/>
      </c>
      <c r="E250" s="189" t="str">
        <f>IF($D250="","",IF(発電計画!$G$19&gt;$D250,$D250,発電計画!$G$19))</f>
        <v/>
      </c>
      <c r="F250" s="27" t="str">
        <f>IF(発電計画!$G$30="","",ROUND((発電計画!$G$30*((E250/発電計画!$G$19)^2)/1000),3))</f>
        <v/>
      </c>
      <c r="G250" s="28">
        <f t="shared" si="24"/>
        <v>0.05</v>
      </c>
      <c r="H250" s="27" t="str">
        <f>IF(発電計画!$G$31="","",ROUND((発電計画!$G$31*((E250/発電計画!$G$19)^2)/200),3))</f>
        <v/>
      </c>
      <c r="I250" s="27" t="str">
        <f>IF(発電計画!$G$32="","",ROUND((発電計画!$G$32*((E250/発電計画!$G$19)^2)/1000),3))</f>
        <v/>
      </c>
      <c r="J250" s="28">
        <f t="shared" si="25"/>
        <v>0.5</v>
      </c>
      <c r="K250" s="27">
        <f t="shared" si="22"/>
        <v>0.55000000000000004</v>
      </c>
      <c r="L250" s="27">
        <f>発電計画!$G$15-$K$29</f>
        <v>-0.55000000000000004</v>
      </c>
      <c r="M250" s="27" t="str">
        <f>IF(発電計画!$G$19="","",9.8*発電計画!$G$19*$L250)</f>
        <v/>
      </c>
      <c r="N250" s="27" t="str">
        <f>IF(発電計画!$G$20="","",9.8*発電計画!$G$20*$L250)</f>
        <v/>
      </c>
      <c r="O250" s="206" t="str">
        <f>IF(AND($E250="",発電計画!$G$19=""),"",$E250/発電計画!$G$19)</f>
        <v/>
      </c>
      <c r="P250" s="331" t="str" cm="1">
        <f t="array" ref="P250">IF($O250="","",発電計画!$G$27*_xlfn.IFS($O250&gt;=相対合成効率!$O$14,相対合成効率!$R$14,$O250&gt;=相対合成効率!$O$15,相対合成効率!$R$15,$O250&gt;=相対合成効率!$O$16,相対合成効率!$R$16,TRUE,相対合成効率!$R$17))</f>
        <v/>
      </c>
      <c r="Q250" s="224" t="str">
        <f>IF($O250="","",IF($O250&lt;=発電計画!$G$28,0,9.8*$E250*$L250*$P250))</f>
        <v/>
      </c>
      <c r="R250" s="224" t="str">
        <f t="shared" si="23"/>
        <v/>
      </c>
      <c r="S250" s="207" t="str">
        <f>IF(D250="","",(D250*B250+SUM($D251:D$393))/(D250*365))</f>
        <v/>
      </c>
      <c r="T250" s="208"/>
    </row>
    <row r="251" spans="2:20">
      <c r="B251" s="80">
        <v>223</v>
      </c>
      <c r="C251" s="189" t="str">
        <f>流量データ!$R233</f>
        <v/>
      </c>
      <c r="D251" s="189" t="str">
        <f>IF(AND($C251="",発電計画!$G$33=""),"",MAX(0,$C251-発電計画!$G$33))</f>
        <v/>
      </c>
      <c r="E251" s="189" t="str">
        <f>IF($D251="","",IF(発電計画!$G$19&gt;$D251,$D251,発電計画!$G$19))</f>
        <v/>
      </c>
      <c r="F251" s="27" t="str">
        <f>IF(発電計画!$G$30="","",ROUND((発電計画!$G$30*((E251/発電計画!$G$19)^2)/1000),3))</f>
        <v/>
      </c>
      <c r="G251" s="28">
        <f t="shared" si="24"/>
        <v>0.05</v>
      </c>
      <c r="H251" s="27" t="str">
        <f>IF(発電計画!$G$31="","",ROUND((発電計画!$G$31*((E251/発電計画!$G$19)^2)/200),3))</f>
        <v/>
      </c>
      <c r="I251" s="27" t="str">
        <f>IF(発電計画!$G$32="","",ROUND((発電計画!$G$32*((E251/発電計画!$G$19)^2)/1000),3))</f>
        <v/>
      </c>
      <c r="J251" s="28">
        <f t="shared" si="25"/>
        <v>0.5</v>
      </c>
      <c r="K251" s="27">
        <f t="shared" si="22"/>
        <v>0.55000000000000004</v>
      </c>
      <c r="L251" s="27">
        <f>発電計画!$G$15-$K$29</f>
        <v>-0.55000000000000004</v>
      </c>
      <c r="M251" s="27" t="str">
        <f>IF(発電計画!$G$19="","",9.8*発電計画!$G$19*$L251)</f>
        <v/>
      </c>
      <c r="N251" s="27" t="str">
        <f>IF(発電計画!$G$20="","",9.8*発電計画!$G$20*$L251)</f>
        <v/>
      </c>
      <c r="O251" s="206" t="str">
        <f>IF(AND($E251="",発電計画!$G$19=""),"",$E251/発電計画!$G$19)</f>
        <v/>
      </c>
      <c r="P251" s="331" t="str" cm="1">
        <f t="array" ref="P251">IF($O251="","",発電計画!$G$27*_xlfn.IFS($O251&gt;=相対合成効率!$O$14,相対合成効率!$R$14,$O251&gt;=相対合成効率!$O$15,相対合成効率!$R$15,$O251&gt;=相対合成効率!$O$16,相対合成効率!$R$16,TRUE,相対合成効率!$R$17))</f>
        <v/>
      </c>
      <c r="Q251" s="224" t="str">
        <f>IF($O251="","",IF($O251&lt;=発電計画!$G$28,0,9.8*$E251*$L251*$P251))</f>
        <v/>
      </c>
      <c r="R251" s="224" t="str">
        <f t="shared" si="23"/>
        <v/>
      </c>
      <c r="S251" s="207" t="str">
        <f>IF(D251="","",(D251*B251+SUM($D252:D$393))/(D251*365))</f>
        <v/>
      </c>
      <c r="T251" s="208"/>
    </row>
    <row r="252" spans="2:20">
      <c r="B252" s="80">
        <v>224</v>
      </c>
      <c r="C252" s="189" t="str">
        <f>流量データ!$R234</f>
        <v/>
      </c>
      <c r="D252" s="189" t="str">
        <f>IF(AND($C252="",発電計画!$G$33=""),"",MAX(0,$C252-発電計画!$G$33))</f>
        <v/>
      </c>
      <c r="E252" s="189" t="str">
        <f>IF($D252="","",IF(発電計画!$G$19&gt;$D252,$D252,発電計画!$G$19))</f>
        <v/>
      </c>
      <c r="F252" s="27" t="str">
        <f>IF(発電計画!$G$30="","",ROUND((発電計画!$G$30*((E252/発電計画!$G$19)^2)/1000),3))</f>
        <v/>
      </c>
      <c r="G252" s="28">
        <f t="shared" si="24"/>
        <v>0.05</v>
      </c>
      <c r="H252" s="27" t="str">
        <f>IF(発電計画!$G$31="","",ROUND((発電計画!$G$31*((E252/発電計画!$G$19)^2)/200),3))</f>
        <v/>
      </c>
      <c r="I252" s="27" t="str">
        <f>IF(発電計画!$G$32="","",ROUND((発電計画!$G$32*((E252/発電計画!$G$19)^2)/1000),3))</f>
        <v/>
      </c>
      <c r="J252" s="28">
        <f t="shared" si="25"/>
        <v>0.5</v>
      </c>
      <c r="K252" s="27">
        <f t="shared" si="22"/>
        <v>0.55000000000000004</v>
      </c>
      <c r="L252" s="27">
        <f>発電計画!$G$15-$K$29</f>
        <v>-0.55000000000000004</v>
      </c>
      <c r="M252" s="27" t="str">
        <f>IF(発電計画!$G$19="","",9.8*発電計画!$G$19*$L252)</f>
        <v/>
      </c>
      <c r="N252" s="27" t="str">
        <f>IF(発電計画!$G$20="","",9.8*発電計画!$G$20*$L252)</f>
        <v/>
      </c>
      <c r="O252" s="206" t="str">
        <f>IF(AND($E252="",発電計画!$G$19=""),"",$E252/発電計画!$G$19)</f>
        <v/>
      </c>
      <c r="P252" s="331" t="str" cm="1">
        <f t="array" ref="P252">IF($O252="","",発電計画!$G$27*_xlfn.IFS($O252&gt;=相対合成効率!$O$14,相対合成効率!$R$14,$O252&gt;=相対合成効率!$O$15,相対合成効率!$R$15,$O252&gt;=相対合成効率!$O$16,相対合成効率!$R$16,TRUE,相対合成効率!$R$17))</f>
        <v/>
      </c>
      <c r="Q252" s="224" t="str">
        <f>IF($O252="","",IF($O252&lt;=発電計画!$G$28,0,9.8*$E252*$L252*$P252))</f>
        <v/>
      </c>
      <c r="R252" s="224" t="str">
        <f t="shared" si="23"/>
        <v/>
      </c>
      <c r="S252" s="207" t="str">
        <f>IF(D252="","",(D252*B252+SUM($D253:D$393))/(D252*365))</f>
        <v/>
      </c>
      <c r="T252" s="208"/>
    </row>
    <row r="253" spans="2:20">
      <c r="B253" s="80">
        <v>225</v>
      </c>
      <c r="C253" s="189" t="str">
        <f>流量データ!$R235</f>
        <v/>
      </c>
      <c r="D253" s="189" t="str">
        <f>IF(AND($C253="",発電計画!$G$33=""),"",MAX(0,$C253-発電計画!$G$33))</f>
        <v/>
      </c>
      <c r="E253" s="189" t="str">
        <f>IF($D253="","",IF(発電計画!$G$19&gt;$D253,$D253,発電計画!$G$19))</f>
        <v/>
      </c>
      <c r="F253" s="27" t="str">
        <f>IF(発電計画!$G$30="","",ROUND((発電計画!$G$30*((E253/発電計画!$G$19)^2)/1000),3))</f>
        <v/>
      </c>
      <c r="G253" s="28">
        <f t="shared" si="24"/>
        <v>0.05</v>
      </c>
      <c r="H253" s="27" t="str">
        <f>IF(発電計画!$G$31="","",ROUND((発電計画!$G$31*((E253/発電計画!$G$19)^2)/200),3))</f>
        <v/>
      </c>
      <c r="I253" s="27" t="str">
        <f>IF(発電計画!$G$32="","",ROUND((発電計画!$G$32*((E253/発電計画!$G$19)^2)/1000),3))</f>
        <v/>
      </c>
      <c r="J253" s="28">
        <f t="shared" si="25"/>
        <v>0.5</v>
      </c>
      <c r="K253" s="27">
        <f t="shared" si="22"/>
        <v>0.55000000000000004</v>
      </c>
      <c r="L253" s="27">
        <f>発電計画!$G$15-$K$29</f>
        <v>-0.55000000000000004</v>
      </c>
      <c r="M253" s="27" t="str">
        <f>IF(発電計画!$G$19="","",9.8*発電計画!$G$19*$L253)</f>
        <v/>
      </c>
      <c r="N253" s="27" t="str">
        <f>IF(発電計画!$G$20="","",9.8*発電計画!$G$20*$L253)</f>
        <v/>
      </c>
      <c r="O253" s="206" t="str">
        <f>IF(AND($E253="",発電計画!$G$19=""),"",$E253/発電計画!$G$19)</f>
        <v/>
      </c>
      <c r="P253" s="331" t="str" cm="1">
        <f t="array" ref="P253">IF($O253="","",発電計画!$G$27*_xlfn.IFS($O253&gt;=相対合成効率!$O$14,相対合成効率!$R$14,$O253&gt;=相対合成効率!$O$15,相対合成効率!$R$15,$O253&gt;=相対合成効率!$O$16,相対合成効率!$R$16,TRUE,相対合成効率!$R$17))</f>
        <v/>
      </c>
      <c r="Q253" s="224" t="str">
        <f>IF($O253="","",IF($O253&lt;=発電計画!$G$28,0,9.8*$E253*$L253*$P253))</f>
        <v/>
      </c>
      <c r="R253" s="224" t="str">
        <f t="shared" si="23"/>
        <v/>
      </c>
      <c r="S253" s="207" t="str">
        <f>IF(D253="","",(D253*B253+SUM($D254:D$393))/(D253*365))</f>
        <v/>
      </c>
      <c r="T253" s="208"/>
    </row>
    <row r="254" spans="2:20">
      <c r="B254" s="80">
        <v>226</v>
      </c>
      <c r="C254" s="189" t="str">
        <f>流量データ!$R236</f>
        <v/>
      </c>
      <c r="D254" s="189" t="str">
        <f>IF(AND($C254="",発電計画!$G$33=""),"",MAX(0,$C254-発電計画!$G$33))</f>
        <v/>
      </c>
      <c r="E254" s="189" t="str">
        <f>IF($D254="","",IF(発電計画!$G$19&gt;$D254,$D254,発電計画!$G$19))</f>
        <v/>
      </c>
      <c r="F254" s="27" t="str">
        <f>IF(発電計画!$G$30="","",ROUND((発電計画!$G$30*((E254/発電計画!$G$19)^2)/1000),3))</f>
        <v/>
      </c>
      <c r="G254" s="28">
        <f t="shared" si="24"/>
        <v>0.05</v>
      </c>
      <c r="H254" s="27" t="str">
        <f>IF(発電計画!$G$31="","",ROUND((発電計画!$G$31*((E254/発電計画!$G$19)^2)/200),3))</f>
        <v/>
      </c>
      <c r="I254" s="27" t="str">
        <f>IF(発電計画!$G$32="","",ROUND((発電計画!$G$32*((E254/発電計画!$G$19)^2)/1000),3))</f>
        <v/>
      </c>
      <c r="J254" s="28">
        <f t="shared" si="25"/>
        <v>0.5</v>
      </c>
      <c r="K254" s="27">
        <f t="shared" si="22"/>
        <v>0.55000000000000004</v>
      </c>
      <c r="L254" s="27">
        <f>発電計画!$G$15-$K$29</f>
        <v>-0.55000000000000004</v>
      </c>
      <c r="M254" s="27" t="str">
        <f>IF(発電計画!$G$19="","",9.8*発電計画!$G$19*$L254)</f>
        <v/>
      </c>
      <c r="N254" s="27" t="str">
        <f>IF(発電計画!$G$20="","",9.8*発電計画!$G$20*$L254)</f>
        <v/>
      </c>
      <c r="O254" s="206" t="str">
        <f>IF(AND($E254="",発電計画!$G$19=""),"",$E254/発電計画!$G$19)</f>
        <v/>
      </c>
      <c r="P254" s="331" t="str" cm="1">
        <f t="array" ref="P254">IF($O254="","",発電計画!$G$27*_xlfn.IFS($O254&gt;=相対合成効率!$O$14,相対合成効率!$R$14,$O254&gt;=相対合成効率!$O$15,相対合成効率!$R$15,$O254&gt;=相対合成効率!$O$16,相対合成効率!$R$16,TRUE,相対合成効率!$R$17))</f>
        <v/>
      </c>
      <c r="Q254" s="224" t="str">
        <f>IF($O254="","",IF($O254&lt;=発電計画!$G$28,0,9.8*$E254*$L254*$P254))</f>
        <v/>
      </c>
      <c r="R254" s="224" t="str">
        <f t="shared" si="23"/>
        <v/>
      </c>
      <c r="S254" s="207" t="str">
        <f>IF(D254="","",(D254*B254+SUM($D255:D$393))/(D254*365))</f>
        <v/>
      </c>
      <c r="T254" s="208"/>
    </row>
    <row r="255" spans="2:20">
      <c r="B255" s="80">
        <v>227</v>
      </c>
      <c r="C255" s="189" t="str">
        <f>流量データ!$R237</f>
        <v/>
      </c>
      <c r="D255" s="189" t="str">
        <f>IF(AND($C255="",発電計画!$G$33=""),"",MAX(0,$C255-発電計画!$G$33))</f>
        <v/>
      </c>
      <c r="E255" s="189" t="str">
        <f>IF($D255="","",IF(発電計画!$G$19&gt;$D255,$D255,発電計画!$G$19))</f>
        <v/>
      </c>
      <c r="F255" s="27" t="str">
        <f>IF(発電計画!$G$30="","",ROUND((発電計画!$G$30*((E255/発電計画!$G$19)^2)/1000),3))</f>
        <v/>
      </c>
      <c r="G255" s="28">
        <f t="shared" si="24"/>
        <v>0.05</v>
      </c>
      <c r="H255" s="27" t="str">
        <f>IF(発電計画!$G$31="","",ROUND((発電計画!$G$31*((E255/発電計画!$G$19)^2)/200),3))</f>
        <v/>
      </c>
      <c r="I255" s="27" t="str">
        <f>IF(発電計画!$G$32="","",ROUND((発電計画!$G$32*((E255/発電計画!$G$19)^2)/1000),3))</f>
        <v/>
      </c>
      <c r="J255" s="28">
        <f t="shared" si="25"/>
        <v>0.5</v>
      </c>
      <c r="K255" s="27">
        <f t="shared" si="22"/>
        <v>0.55000000000000004</v>
      </c>
      <c r="L255" s="27">
        <f>発電計画!$G$15-$K$29</f>
        <v>-0.55000000000000004</v>
      </c>
      <c r="M255" s="27" t="str">
        <f>IF(発電計画!$G$19="","",9.8*発電計画!$G$19*$L255)</f>
        <v/>
      </c>
      <c r="N255" s="27" t="str">
        <f>IF(発電計画!$G$20="","",9.8*発電計画!$G$20*$L255)</f>
        <v/>
      </c>
      <c r="O255" s="206" t="str">
        <f>IF(AND($E255="",発電計画!$G$19=""),"",$E255/発電計画!$G$19)</f>
        <v/>
      </c>
      <c r="P255" s="331" t="str" cm="1">
        <f t="array" ref="P255">IF($O255="","",発電計画!$G$27*_xlfn.IFS($O255&gt;=相対合成効率!$O$14,相対合成効率!$R$14,$O255&gt;=相対合成効率!$O$15,相対合成効率!$R$15,$O255&gt;=相対合成効率!$O$16,相対合成効率!$R$16,TRUE,相対合成効率!$R$17))</f>
        <v/>
      </c>
      <c r="Q255" s="224" t="str">
        <f>IF($O255="","",IF($O255&lt;=発電計画!$G$28,0,9.8*$E255*$L255*$P255))</f>
        <v/>
      </c>
      <c r="R255" s="224" t="str">
        <f t="shared" si="23"/>
        <v/>
      </c>
      <c r="S255" s="207" t="str">
        <f>IF(D255="","",(D255*B255+SUM($D256:D$393))/(D255*365))</f>
        <v/>
      </c>
      <c r="T255" s="208"/>
    </row>
    <row r="256" spans="2:20">
      <c r="B256" s="80">
        <v>228</v>
      </c>
      <c r="C256" s="189" t="str">
        <f>流量データ!$R238</f>
        <v/>
      </c>
      <c r="D256" s="189" t="str">
        <f>IF(AND($C256="",発電計画!$G$33=""),"",MAX(0,$C256-発電計画!$G$33))</f>
        <v/>
      </c>
      <c r="E256" s="189" t="str">
        <f>IF($D256="","",IF(発電計画!$G$19&gt;$D256,$D256,発電計画!$G$19))</f>
        <v/>
      </c>
      <c r="F256" s="27" t="str">
        <f>IF(発電計画!$G$30="","",ROUND((発電計画!$G$30*((E256/発電計画!$G$19)^2)/1000),3))</f>
        <v/>
      </c>
      <c r="G256" s="28">
        <f t="shared" si="24"/>
        <v>0.05</v>
      </c>
      <c r="H256" s="27" t="str">
        <f>IF(発電計画!$G$31="","",ROUND((発電計画!$G$31*((E256/発電計画!$G$19)^2)/200),3))</f>
        <v/>
      </c>
      <c r="I256" s="27" t="str">
        <f>IF(発電計画!$G$32="","",ROUND((発電計画!$G$32*((E256/発電計画!$G$19)^2)/1000),3))</f>
        <v/>
      </c>
      <c r="J256" s="28">
        <f t="shared" si="25"/>
        <v>0.5</v>
      </c>
      <c r="K256" s="27">
        <f t="shared" si="22"/>
        <v>0.55000000000000004</v>
      </c>
      <c r="L256" s="27">
        <f>発電計画!$G$15-$K$29</f>
        <v>-0.55000000000000004</v>
      </c>
      <c r="M256" s="27" t="str">
        <f>IF(発電計画!$G$19="","",9.8*発電計画!$G$19*$L256)</f>
        <v/>
      </c>
      <c r="N256" s="27" t="str">
        <f>IF(発電計画!$G$20="","",9.8*発電計画!$G$20*$L256)</f>
        <v/>
      </c>
      <c r="O256" s="206" t="str">
        <f>IF(AND($E256="",発電計画!$G$19=""),"",$E256/発電計画!$G$19)</f>
        <v/>
      </c>
      <c r="P256" s="331" t="str" cm="1">
        <f t="array" ref="P256">IF($O256="","",発電計画!$G$27*_xlfn.IFS($O256&gt;=相対合成効率!$O$14,相対合成効率!$R$14,$O256&gt;=相対合成効率!$O$15,相対合成効率!$R$15,$O256&gt;=相対合成効率!$O$16,相対合成効率!$R$16,TRUE,相対合成効率!$R$17))</f>
        <v/>
      </c>
      <c r="Q256" s="224" t="str">
        <f>IF($O256="","",IF($O256&lt;=発電計画!$G$28,0,9.8*$E256*$L256*$P256))</f>
        <v/>
      </c>
      <c r="R256" s="224" t="str">
        <f t="shared" si="23"/>
        <v/>
      </c>
      <c r="S256" s="207" t="str">
        <f>IF(D256="","",(D256*B256+SUM($D257:D$393))/(D256*365))</f>
        <v/>
      </c>
      <c r="T256" s="208"/>
    </row>
    <row r="257" spans="2:20">
      <c r="B257" s="80">
        <v>229</v>
      </c>
      <c r="C257" s="189" t="str">
        <f>流量データ!$R239</f>
        <v/>
      </c>
      <c r="D257" s="189" t="str">
        <f>IF(AND($C257="",発電計画!$G$33=""),"",MAX(0,$C257-発電計画!$G$33))</f>
        <v/>
      </c>
      <c r="E257" s="189" t="str">
        <f>IF($D257="","",IF(発電計画!$G$19&gt;$D257,$D257,発電計画!$G$19))</f>
        <v/>
      </c>
      <c r="F257" s="27" t="str">
        <f>IF(発電計画!$G$30="","",ROUND((発電計画!$G$30*((E257/発電計画!$G$19)^2)/1000),3))</f>
        <v/>
      </c>
      <c r="G257" s="28">
        <f t="shared" si="24"/>
        <v>0.05</v>
      </c>
      <c r="H257" s="27" t="str">
        <f>IF(発電計画!$G$31="","",ROUND((発電計画!$G$31*((E257/発電計画!$G$19)^2)/200),3))</f>
        <v/>
      </c>
      <c r="I257" s="27" t="str">
        <f>IF(発電計画!$G$32="","",ROUND((発電計画!$G$32*((E257/発電計画!$G$19)^2)/1000),3))</f>
        <v/>
      </c>
      <c r="J257" s="28">
        <f t="shared" si="25"/>
        <v>0.5</v>
      </c>
      <c r="K257" s="27">
        <f t="shared" si="22"/>
        <v>0.55000000000000004</v>
      </c>
      <c r="L257" s="27">
        <f>発電計画!$G$15-$K$29</f>
        <v>-0.55000000000000004</v>
      </c>
      <c r="M257" s="27" t="str">
        <f>IF(発電計画!$G$19="","",9.8*発電計画!$G$19*$L257)</f>
        <v/>
      </c>
      <c r="N257" s="27" t="str">
        <f>IF(発電計画!$G$20="","",9.8*発電計画!$G$20*$L257)</f>
        <v/>
      </c>
      <c r="O257" s="206" t="str">
        <f>IF(AND($E257="",発電計画!$G$19=""),"",$E257/発電計画!$G$19)</f>
        <v/>
      </c>
      <c r="P257" s="331" t="str" cm="1">
        <f t="array" ref="P257">IF($O257="","",発電計画!$G$27*_xlfn.IFS($O257&gt;=相対合成効率!$O$14,相対合成効率!$R$14,$O257&gt;=相対合成効率!$O$15,相対合成効率!$R$15,$O257&gt;=相対合成効率!$O$16,相対合成効率!$R$16,TRUE,相対合成効率!$R$17))</f>
        <v/>
      </c>
      <c r="Q257" s="224" t="str">
        <f>IF($O257="","",IF($O257&lt;=発電計画!$G$28,0,9.8*$E257*$L257*$P257))</f>
        <v/>
      </c>
      <c r="R257" s="224" t="str">
        <f t="shared" si="23"/>
        <v/>
      </c>
      <c r="S257" s="207" t="str">
        <f>IF(D257="","",(D257*B257+SUM($D258:D$393))/(D257*365))</f>
        <v/>
      </c>
      <c r="T257" s="208"/>
    </row>
    <row r="258" spans="2:20">
      <c r="B258" s="80">
        <v>230</v>
      </c>
      <c r="C258" s="189" t="str">
        <f>流量データ!$R240</f>
        <v/>
      </c>
      <c r="D258" s="189" t="str">
        <f>IF(AND($C258="",発電計画!$G$33=""),"",MAX(0,$C258-発電計画!$G$33))</f>
        <v/>
      </c>
      <c r="E258" s="189" t="str">
        <f>IF($D258="","",IF(発電計画!$G$19&gt;$D258,$D258,発電計画!$G$19))</f>
        <v/>
      </c>
      <c r="F258" s="27" t="str">
        <f>IF(発電計画!$G$30="","",ROUND((発電計画!$G$30*((E258/発電計画!$G$19)^2)/1000),3))</f>
        <v/>
      </c>
      <c r="G258" s="28">
        <f t="shared" si="24"/>
        <v>0.05</v>
      </c>
      <c r="H258" s="27" t="str">
        <f>IF(発電計画!$G$31="","",ROUND((発電計画!$G$31*((E258/発電計画!$G$19)^2)/200),3))</f>
        <v/>
      </c>
      <c r="I258" s="27" t="str">
        <f>IF(発電計画!$G$32="","",ROUND((発電計画!$G$32*((E258/発電計画!$G$19)^2)/1000),3))</f>
        <v/>
      </c>
      <c r="J258" s="28">
        <f t="shared" si="25"/>
        <v>0.5</v>
      </c>
      <c r="K258" s="27">
        <f t="shared" si="22"/>
        <v>0.55000000000000004</v>
      </c>
      <c r="L258" s="27">
        <f>発電計画!$G$15-$K$29</f>
        <v>-0.55000000000000004</v>
      </c>
      <c r="M258" s="27" t="str">
        <f>IF(発電計画!$G$19="","",9.8*発電計画!$G$19*$L258)</f>
        <v/>
      </c>
      <c r="N258" s="27" t="str">
        <f>IF(発電計画!$G$20="","",9.8*発電計画!$G$20*$L258)</f>
        <v/>
      </c>
      <c r="O258" s="206" t="str">
        <f>IF(AND($E258="",発電計画!$G$19=""),"",$E258/発電計画!$G$19)</f>
        <v/>
      </c>
      <c r="P258" s="331" t="str" cm="1">
        <f t="array" ref="P258">IF($O258="","",発電計画!$G$27*_xlfn.IFS($O258&gt;=相対合成効率!$O$14,相対合成効率!$R$14,$O258&gt;=相対合成効率!$O$15,相対合成効率!$R$15,$O258&gt;=相対合成効率!$O$16,相対合成効率!$R$16,TRUE,相対合成効率!$R$17))</f>
        <v/>
      </c>
      <c r="Q258" s="224" t="str">
        <f>IF($O258="","",IF($O258&lt;=発電計画!$G$28,0,9.8*$E258*$L258*$P258))</f>
        <v/>
      </c>
      <c r="R258" s="224" t="str">
        <f t="shared" si="23"/>
        <v/>
      </c>
      <c r="S258" s="207" t="str">
        <f>IF(D258="","",(D258*B258+SUM($D259:D$393))/(D258*365))</f>
        <v/>
      </c>
      <c r="T258" s="208"/>
    </row>
    <row r="259" spans="2:20">
      <c r="B259" s="80">
        <v>231</v>
      </c>
      <c r="C259" s="189" t="str">
        <f>流量データ!$R241</f>
        <v/>
      </c>
      <c r="D259" s="189" t="str">
        <f>IF(AND($C259="",発電計画!$G$33=""),"",MAX(0,$C259-発電計画!$G$33))</f>
        <v/>
      </c>
      <c r="E259" s="189" t="str">
        <f>IF($D259="","",IF(発電計画!$G$19&gt;$D259,$D259,発電計画!$G$19))</f>
        <v/>
      </c>
      <c r="F259" s="27" t="str">
        <f>IF(発電計画!$G$30="","",ROUND((発電計画!$G$30*((E259/発電計画!$G$19)^2)/1000),3))</f>
        <v/>
      </c>
      <c r="G259" s="28">
        <f t="shared" si="24"/>
        <v>0.05</v>
      </c>
      <c r="H259" s="27" t="str">
        <f>IF(発電計画!$G$31="","",ROUND((発電計画!$G$31*((E259/発電計画!$G$19)^2)/200),3))</f>
        <v/>
      </c>
      <c r="I259" s="27" t="str">
        <f>IF(発電計画!$G$32="","",ROUND((発電計画!$G$32*((E259/発電計画!$G$19)^2)/1000),3))</f>
        <v/>
      </c>
      <c r="J259" s="28">
        <f t="shared" si="25"/>
        <v>0.5</v>
      </c>
      <c r="K259" s="27">
        <f t="shared" si="22"/>
        <v>0.55000000000000004</v>
      </c>
      <c r="L259" s="27">
        <f>発電計画!$G$15-$K$29</f>
        <v>-0.55000000000000004</v>
      </c>
      <c r="M259" s="27" t="str">
        <f>IF(発電計画!$G$19="","",9.8*発電計画!$G$19*$L259)</f>
        <v/>
      </c>
      <c r="N259" s="27" t="str">
        <f>IF(発電計画!$G$20="","",9.8*発電計画!$G$20*$L259)</f>
        <v/>
      </c>
      <c r="O259" s="206" t="str">
        <f>IF(AND($E259="",発電計画!$G$19=""),"",$E259/発電計画!$G$19)</f>
        <v/>
      </c>
      <c r="P259" s="331" t="str" cm="1">
        <f t="array" ref="P259">IF($O259="","",発電計画!$G$27*_xlfn.IFS($O259&gt;=相対合成効率!$O$14,相対合成効率!$R$14,$O259&gt;=相対合成効率!$O$15,相対合成効率!$R$15,$O259&gt;=相対合成効率!$O$16,相対合成効率!$R$16,TRUE,相対合成効率!$R$17))</f>
        <v/>
      </c>
      <c r="Q259" s="224" t="str">
        <f>IF($O259="","",IF($O259&lt;=発電計画!$G$28,0,9.8*$E259*$L259*$P259))</f>
        <v/>
      </c>
      <c r="R259" s="224" t="str">
        <f t="shared" si="23"/>
        <v/>
      </c>
      <c r="S259" s="207" t="str">
        <f>IF(D259="","",(D259*B259+SUM($D260:D$393))/(D259*365))</f>
        <v/>
      </c>
      <c r="T259" s="208"/>
    </row>
    <row r="260" spans="2:20">
      <c r="B260" s="80">
        <v>232</v>
      </c>
      <c r="C260" s="189" t="str">
        <f>流量データ!$R242</f>
        <v/>
      </c>
      <c r="D260" s="189" t="str">
        <f>IF(AND($C260="",発電計画!$G$33=""),"",MAX(0,$C260-発電計画!$G$33))</f>
        <v/>
      </c>
      <c r="E260" s="189" t="str">
        <f>IF($D260="","",IF(発電計画!$G$19&gt;$D260,$D260,発電計画!$G$19))</f>
        <v/>
      </c>
      <c r="F260" s="27" t="str">
        <f>IF(発電計画!$G$30="","",ROUND((発電計画!$G$30*((E260/発電計画!$G$19)^2)/1000),3))</f>
        <v/>
      </c>
      <c r="G260" s="28">
        <f t="shared" si="24"/>
        <v>0.05</v>
      </c>
      <c r="H260" s="27" t="str">
        <f>IF(発電計画!$G$31="","",ROUND((発電計画!$G$31*((E260/発電計画!$G$19)^2)/200),3))</f>
        <v/>
      </c>
      <c r="I260" s="27" t="str">
        <f>IF(発電計画!$G$32="","",ROUND((発電計画!$G$32*((E260/発電計画!$G$19)^2)/1000),3))</f>
        <v/>
      </c>
      <c r="J260" s="28">
        <f t="shared" si="25"/>
        <v>0.5</v>
      </c>
      <c r="K260" s="27">
        <f t="shared" si="22"/>
        <v>0.55000000000000004</v>
      </c>
      <c r="L260" s="27">
        <f>発電計画!$G$15-$K$29</f>
        <v>-0.55000000000000004</v>
      </c>
      <c r="M260" s="27" t="str">
        <f>IF(発電計画!$G$19="","",9.8*発電計画!$G$19*$L260)</f>
        <v/>
      </c>
      <c r="N260" s="27" t="str">
        <f>IF(発電計画!$G$20="","",9.8*発電計画!$G$20*$L260)</f>
        <v/>
      </c>
      <c r="O260" s="206" t="str">
        <f>IF(AND($E260="",発電計画!$G$19=""),"",$E260/発電計画!$G$19)</f>
        <v/>
      </c>
      <c r="P260" s="331" t="str" cm="1">
        <f t="array" ref="P260">IF($O260="","",発電計画!$G$27*_xlfn.IFS($O260&gt;=相対合成効率!$O$14,相対合成効率!$R$14,$O260&gt;=相対合成効率!$O$15,相対合成効率!$R$15,$O260&gt;=相対合成効率!$O$16,相対合成効率!$R$16,TRUE,相対合成効率!$R$17))</f>
        <v/>
      </c>
      <c r="Q260" s="224" t="str">
        <f>IF($O260="","",IF($O260&lt;=発電計画!$G$28,0,9.8*$E260*$L260*$P260))</f>
        <v/>
      </c>
      <c r="R260" s="224" t="str">
        <f t="shared" si="23"/>
        <v/>
      </c>
      <c r="S260" s="207" t="str">
        <f>IF(D260="","",(D260*B260+SUM($D261:D$393))/(D260*365))</f>
        <v/>
      </c>
      <c r="T260" s="208"/>
    </row>
    <row r="261" spans="2:20">
      <c r="B261" s="80">
        <v>233</v>
      </c>
      <c r="C261" s="189" t="str">
        <f>流量データ!$R243</f>
        <v/>
      </c>
      <c r="D261" s="189" t="str">
        <f>IF(AND($C261="",発電計画!$G$33=""),"",MAX(0,$C261-発電計画!$G$33))</f>
        <v/>
      </c>
      <c r="E261" s="189" t="str">
        <f>IF($D261="","",IF(発電計画!$G$19&gt;$D261,$D261,発電計画!$G$19))</f>
        <v/>
      </c>
      <c r="F261" s="27" t="str">
        <f>IF(発電計画!$G$30="","",ROUND((発電計画!$G$30*((E261/発電計画!$G$19)^2)/1000),3))</f>
        <v/>
      </c>
      <c r="G261" s="28">
        <f t="shared" si="24"/>
        <v>0.05</v>
      </c>
      <c r="H261" s="27" t="str">
        <f>IF(発電計画!$G$31="","",ROUND((発電計画!$G$31*((E261/発電計画!$G$19)^2)/200),3))</f>
        <v/>
      </c>
      <c r="I261" s="27" t="str">
        <f>IF(発電計画!$G$32="","",ROUND((発電計画!$G$32*((E261/発電計画!$G$19)^2)/1000),3))</f>
        <v/>
      </c>
      <c r="J261" s="28">
        <f t="shared" si="25"/>
        <v>0.5</v>
      </c>
      <c r="K261" s="27">
        <f t="shared" si="22"/>
        <v>0.55000000000000004</v>
      </c>
      <c r="L261" s="27">
        <f>発電計画!$G$15-$K$29</f>
        <v>-0.55000000000000004</v>
      </c>
      <c r="M261" s="27" t="str">
        <f>IF(発電計画!$G$19="","",9.8*発電計画!$G$19*$L261)</f>
        <v/>
      </c>
      <c r="N261" s="27" t="str">
        <f>IF(発電計画!$G$20="","",9.8*発電計画!$G$20*$L261)</f>
        <v/>
      </c>
      <c r="O261" s="206" t="str">
        <f>IF(AND($E261="",発電計画!$G$19=""),"",$E261/発電計画!$G$19)</f>
        <v/>
      </c>
      <c r="P261" s="331" t="str" cm="1">
        <f t="array" ref="P261">IF($O261="","",発電計画!$G$27*_xlfn.IFS($O261&gt;=相対合成効率!$O$14,相対合成効率!$R$14,$O261&gt;=相対合成効率!$O$15,相対合成効率!$R$15,$O261&gt;=相対合成効率!$O$16,相対合成効率!$R$16,TRUE,相対合成効率!$R$17))</f>
        <v/>
      </c>
      <c r="Q261" s="224" t="str">
        <f>IF($O261="","",IF($O261&lt;=発電計画!$G$28,0,9.8*$E261*$L261*$P261))</f>
        <v/>
      </c>
      <c r="R261" s="224" t="str">
        <f t="shared" si="23"/>
        <v/>
      </c>
      <c r="S261" s="207" t="str">
        <f>IF(D261="","",(D261*B261+SUM($D262:D$393))/(D261*365))</f>
        <v/>
      </c>
      <c r="T261" s="208"/>
    </row>
    <row r="262" spans="2:20">
      <c r="B262" s="80">
        <v>234</v>
      </c>
      <c r="C262" s="189" t="str">
        <f>流量データ!$R244</f>
        <v/>
      </c>
      <c r="D262" s="189" t="str">
        <f>IF(AND($C262="",発電計画!$G$33=""),"",MAX(0,$C262-発電計画!$G$33))</f>
        <v/>
      </c>
      <c r="E262" s="189" t="str">
        <f>IF($D262="","",IF(発電計画!$G$19&gt;$D262,$D262,発電計画!$G$19))</f>
        <v/>
      </c>
      <c r="F262" s="27" t="str">
        <f>IF(発電計画!$G$30="","",ROUND((発電計画!$G$30*((E262/発電計画!$G$19)^2)/1000),3))</f>
        <v/>
      </c>
      <c r="G262" s="28">
        <f t="shared" si="24"/>
        <v>0.05</v>
      </c>
      <c r="H262" s="27" t="str">
        <f>IF(発電計画!$G$31="","",ROUND((発電計画!$G$31*((E262/発電計画!$G$19)^2)/200),3))</f>
        <v/>
      </c>
      <c r="I262" s="27" t="str">
        <f>IF(発電計画!$G$32="","",ROUND((発電計画!$G$32*((E262/発電計画!$G$19)^2)/1000),3))</f>
        <v/>
      </c>
      <c r="J262" s="28">
        <f t="shared" si="25"/>
        <v>0.5</v>
      </c>
      <c r="K262" s="27">
        <f t="shared" si="22"/>
        <v>0.55000000000000004</v>
      </c>
      <c r="L262" s="27">
        <f>発電計画!$G$15-$K$29</f>
        <v>-0.55000000000000004</v>
      </c>
      <c r="M262" s="27" t="str">
        <f>IF(発電計画!$G$19="","",9.8*発電計画!$G$19*$L262)</f>
        <v/>
      </c>
      <c r="N262" s="27" t="str">
        <f>IF(発電計画!$G$20="","",9.8*発電計画!$G$20*$L262)</f>
        <v/>
      </c>
      <c r="O262" s="206" t="str">
        <f>IF(AND($E262="",発電計画!$G$19=""),"",$E262/発電計画!$G$19)</f>
        <v/>
      </c>
      <c r="P262" s="331" t="str" cm="1">
        <f t="array" ref="P262">IF($O262="","",発電計画!$G$27*_xlfn.IFS($O262&gt;=相対合成効率!$O$14,相対合成効率!$R$14,$O262&gt;=相対合成効率!$O$15,相対合成効率!$R$15,$O262&gt;=相対合成効率!$O$16,相対合成効率!$R$16,TRUE,相対合成効率!$R$17))</f>
        <v/>
      </c>
      <c r="Q262" s="224" t="str">
        <f>IF($O262="","",IF($O262&lt;=発電計画!$G$28,0,9.8*$E262*$L262*$P262))</f>
        <v/>
      </c>
      <c r="R262" s="224" t="str">
        <f t="shared" si="23"/>
        <v/>
      </c>
      <c r="S262" s="207" t="str">
        <f>IF(D262="","",(D262*B262+SUM($D263:D$393))/(D262*365))</f>
        <v/>
      </c>
      <c r="T262" s="208"/>
    </row>
    <row r="263" spans="2:20">
      <c r="B263" s="80">
        <v>235</v>
      </c>
      <c r="C263" s="189" t="str">
        <f>流量データ!$R245</f>
        <v/>
      </c>
      <c r="D263" s="189" t="str">
        <f>IF(AND($C263="",発電計画!$G$33=""),"",MAX(0,$C263-発電計画!$G$33))</f>
        <v/>
      </c>
      <c r="E263" s="189" t="str">
        <f>IF($D263="","",IF(発電計画!$G$19&gt;$D263,$D263,発電計画!$G$19))</f>
        <v/>
      </c>
      <c r="F263" s="27" t="str">
        <f>IF(発電計画!$G$30="","",ROUND((発電計画!$G$30*((E263/発電計画!$G$19)^2)/1000),3))</f>
        <v/>
      </c>
      <c r="G263" s="28">
        <f t="shared" si="24"/>
        <v>0.05</v>
      </c>
      <c r="H263" s="27" t="str">
        <f>IF(発電計画!$G$31="","",ROUND((発電計画!$G$31*((E263/発電計画!$G$19)^2)/200),3))</f>
        <v/>
      </c>
      <c r="I263" s="27" t="str">
        <f>IF(発電計画!$G$32="","",ROUND((発電計画!$G$32*((E263/発電計画!$G$19)^2)/1000),3))</f>
        <v/>
      </c>
      <c r="J263" s="28">
        <f t="shared" si="25"/>
        <v>0.5</v>
      </c>
      <c r="K263" s="27">
        <f t="shared" si="22"/>
        <v>0.55000000000000004</v>
      </c>
      <c r="L263" s="27">
        <f>発電計画!$G$15-$K$29</f>
        <v>-0.55000000000000004</v>
      </c>
      <c r="M263" s="27" t="str">
        <f>IF(発電計画!$G$19="","",9.8*発電計画!$G$19*$L263)</f>
        <v/>
      </c>
      <c r="N263" s="27" t="str">
        <f>IF(発電計画!$G$20="","",9.8*発電計画!$G$20*$L263)</f>
        <v/>
      </c>
      <c r="O263" s="206" t="str">
        <f>IF(AND($E263="",発電計画!$G$19=""),"",$E263/発電計画!$G$19)</f>
        <v/>
      </c>
      <c r="P263" s="331" t="str" cm="1">
        <f t="array" ref="P263">IF($O263="","",発電計画!$G$27*_xlfn.IFS($O263&gt;=相対合成効率!$O$14,相対合成効率!$R$14,$O263&gt;=相対合成効率!$O$15,相対合成効率!$R$15,$O263&gt;=相対合成効率!$O$16,相対合成効率!$R$16,TRUE,相対合成効率!$R$17))</f>
        <v/>
      </c>
      <c r="Q263" s="224" t="str">
        <f>IF($O263="","",IF($O263&lt;=発電計画!$G$28,0,9.8*$E263*$L263*$P263))</f>
        <v/>
      </c>
      <c r="R263" s="224" t="str">
        <f t="shared" si="23"/>
        <v/>
      </c>
      <c r="S263" s="207" t="str">
        <f>IF(D263="","",(D263*B263+SUM($D264:D$393))/(D263*365))</f>
        <v/>
      </c>
      <c r="T263" s="208"/>
    </row>
    <row r="264" spans="2:20">
      <c r="B264" s="80">
        <v>236</v>
      </c>
      <c r="C264" s="189" t="str">
        <f>流量データ!$R246</f>
        <v/>
      </c>
      <c r="D264" s="189" t="str">
        <f>IF(AND($C264="",発電計画!$G$33=""),"",MAX(0,$C264-発電計画!$G$33))</f>
        <v/>
      </c>
      <c r="E264" s="189" t="str">
        <f>IF($D264="","",IF(発電計画!$G$19&gt;$D264,$D264,発電計画!$G$19))</f>
        <v/>
      </c>
      <c r="F264" s="27" t="str">
        <f>IF(発電計画!$G$30="","",ROUND((発電計画!$G$30*((E264/発電計画!$G$19)^2)/1000),3))</f>
        <v/>
      </c>
      <c r="G264" s="28">
        <f t="shared" si="24"/>
        <v>0.05</v>
      </c>
      <c r="H264" s="27" t="str">
        <f>IF(発電計画!$G$31="","",ROUND((発電計画!$G$31*((E264/発電計画!$G$19)^2)/200),3))</f>
        <v/>
      </c>
      <c r="I264" s="27" t="str">
        <f>IF(発電計画!$G$32="","",ROUND((発電計画!$G$32*((E264/発電計画!$G$19)^2)/1000),3))</f>
        <v/>
      </c>
      <c r="J264" s="28">
        <f t="shared" si="25"/>
        <v>0.5</v>
      </c>
      <c r="K264" s="27">
        <f t="shared" si="22"/>
        <v>0.55000000000000004</v>
      </c>
      <c r="L264" s="27">
        <f>発電計画!$G$15-$K$29</f>
        <v>-0.55000000000000004</v>
      </c>
      <c r="M264" s="27" t="str">
        <f>IF(発電計画!$G$19="","",9.8*発電計画!$G$19*$L264)</f>
        <v/>
      </c>
      <c r="N264" s="27" t="str">
        <f>IF(発電計画!$G$20="","",9.8*発電計画!$G$20*$L264)</f>
        <v/>
      </c>
      <c r="O264" s="206" t="str">
        <f>IF(AND($E264="",発電計画!$G$19=""),"",$E264/発電計画!$G$19)</f>
        <v/>
      </c>
      <c r="P264" s="331" t="str" cm="1">
        <f t="array" ref="P264">IF($O264="","",発電計画!$G$27*_xlfn.IFS($O264&gt;=相対合成効率!$O$14,相対合成効率!$R$14,$O264&gt;=相対合成効率!$O$15,相対合成効率!$R$15,$O264&gt;=相対合成効率!$O$16,相対合成効率!$R$16,TRUE,相対合成効率!$R$17))</f>
        <v/>
      </c>
      <c r="Q264" s="224" t="str">
        <f>IF($O264="","",IF($O264&lt;=発電計画!$G$28,0,9.8*$E264*$L264*$P264))</f>
        <v/>
      </c>
      <c r="R264" s="224" t="str">
        <f t="shared" si="23"/>
        <v/>
      </c>
      <c r="S264" s="207" t="str">
        <f>IF(D264="","",(D264*B264+SUM($D265:D$393))/(D264*365))</f>
        <v/>
      </c>
      <c r="T264" s="208"/>
    </row>
    <row r="265" spans="2:20">
      <c r="B265" s="80">
        <v>237</v>
      </c>
      <c r="C265" s="189" t="str">
        <f>流量データ!$R247</f>
        <v/>
      </c>
      <c r="D265" s="189" t="str">
        <f>IF(AND($C265="",発電計画!$G$33=""),"",MAX(0,$C265-発電計画!$G$33))</f>
        <v/>
      </c>
      <c r="E265" s="189" t="str">
        <f>IF($D265="","",IF(発電計画!$G$19&gt;$D265,$D265,発電計画!$G$19))</f>
        <v/>
      </c>
      <c r="F265" s="27" t="str">
        <f>IF(発電計画!$G$30="","",ROUND((発電計画!$G$30*((E265/発電計画!$G$19)^2)/1000),3))</f>
        <v/>
      </c>
      <c r="G265" s="28">
        <f t="shared" si="24"/>
        <v>0.05</v>
      </c>
      <c r="H265" s="27" t="str">
        <f>IF(発電計画!$G$31="","",ROUND((発電計画!$G$31*((E265/発電計画!$G$19)^2)/200),3))</f>
        <v/>
      </c>
      <c r="I265" s="27" t="str">
        <f>IF(発電計画!$G$32="","",ROUND((発電計画!$G$32*((E265/発電計画!$G$19)^2)/1000),3))</f>
        <v/>
      </c>
      <c r="J265" s="28">
        <f t="shared" si="25"/>
        <v>0.5</v>
      </c>
      <c r="K265" s="27">
        <f t="shared" si="22"/>
        <v>0.55000000000000004</v>
      </c>
      <c r="L265" s="27">
        <f>発電計画!$G$15-$K$29</f>
        <v>-0.55000000000000004</v>
      </c>
      <c r="M265" s="27" t="str">
        <f>IF(発電計画!$G$19="","",9.8*発電計画!$G$19*$L265)</f>
        <v/>
      </c>
      <c r="N265" s="27" t="str">
        <f>IF(発電計画!$G$20="","",9.8*発電計画!$G$20*$L265)</f>
        <v/>
      </c>
      <c r="O265" s="206" t="str">
        <f>IF(AND($E265="",発電計画!$G$19=""),"",$E265/発電計画!$G$19)</f>
        <v/>
      </c>
      <c r="P265" s="331" t="str" cm="1">
        <f t="array" ref="P265">IF($O265="","",発電計画!$G$27*_xlfn.IFS($O265&gt;=相対合成効率!$O$14,相対合成効率!$R$14,$O265&gt;=相対合成効率!$O$15,相対合成効率!$R$15,$O265&gt;=相対合成効率!$O$16,相対合成効率!$R$16,TRUE,相対合成効率!$R$17))</f>
        <v/>
      </c>
      <c r="Q265" s="224" t="str">
        <f>IF($O265="","",IF($O265&lt;=発電計画!$G$28,0,9.8*$E265*$L265*$P265))</f>
        <v/>
      </c>
      <c r="R265" s="224" t="str">
        <f t="shared" si="23"/>
        <v/>
      </c>
      <c r="S265" s="207" t="str">
        <f>IF(D265="","",(D265*B265+SUM($D266:D$393))/(D265*365))</f>
        <v/>
      </c>
      <c r="T265" s="208"/>
    </row>
    <row r="266" spans="2:20">
      <c r="B266" s="80">
        <v>238</v>
      </c>
      <c r="C266" s="189" t="str">
        <f>流量データ!$R248</f>
        <v/>
      </c>
      <c r="D266" s="189" t="str">
        <f>IF(AND($C266="",発電計画!$G$33=""),"",MAX(0,$C266-発電計画!$G$33))</f>
        <v/>
      </c>
      <c r="E266" s="189" t="str">
        <f>IF($D266="","",IF(発電計画!$G$19&gt;$D266,$D266,発電計画!$G$19))</f>
        <v/>
      </c>
      <c r="F266" s="27" t="str">
        <f>IF(発電計画!$G$30="","",ROUND((発電計画!$G$30*((E266/発電計画!$G$19)^2)/1000),3))</f>
        <v/>
      </c>
      <c r="G266" s="28">
        <f t="shared" si="24"/>
        <v>0.05</v>
      </c>
      <c r="H266" s="27" t="str">
        <f>IF(発電計画!$G$31="","",ROUND((発電計画!$G$31*((E266/発電計画!$G$19)^2)/200),3))</f>
        <v/>
      </c>
      <c r="I266" s="27" t="str">
        <f>IF(発電計画!$G$32="","",ROUND((発電計画!$G$32*((E266/発電計画!$G$19)^2)/1000),3))</f>
        <v/>
      </c>
      <c r="J266" s="28">
        <f t="shared" si="25"/>
        <v>0.5</v>
      </c>
      <c r="K266" s="27">
        <f t="shared" si="22"/>
        <v>0.55000000000000004</v>
      </c>
      <c r="L266" s="27">
        <f>発電計画!$G$15-$K$29</f>
        <v>-0.55000000000000004</v>
      </c>
      <c r="M266" s="27" t="str">
        <f>IF(発電計画!$G$19="","",9.8*発電計画!$G$19*$L266)</f>
        <v/>
      </c>
      <c r="N266" s="27" t="str">
        <f>IF(発電計画!$G$20="","",9.8*発電計画!$G$20*$L266)</f>
        <v/>
      </c>
      <c r="O266" s="206" t="str">
        <f>IF(AND($E266="",発電計画!$G$19=""),"",$E266/発電計画!$G$19)</f>
        <v/>
      </c>
      <c r="P266" s="331" t="str" cm="1">
        <f t="array" ref="P266">IF($O266="","",発電計画!$G$27*_xlfn.IFS($O266&gt;=相対合成効率!$O$14,相対合成効率!$R$14,$O266&gt;=相対合成効率!$O$15,相対合成効率!$R$15,$O266&gt;=相対合成効率!$O$16,相対合成効率!$R$16,TRUE,相対合成効率!$R$17))</f>
        <v/>
      </c>
      <c r="Q266" s="224" t="str">
        <f>IF($O266="","",IF($O266&lt;=発電計画!$G$28,0,9.8*$E266*$L266*$P266))</f>
        <v/>
      </c>
      <c r="R266" s="224" t="str">
        <f t="shared" si="23"/>
        <v/>
      </c>
      <c r="S266" s="207" t="str">
        <f>IF(D266="","",(D266*B266+SUM($D267:D$393))/(D266*365))</f>
        <v/>
      </c>
      <c r="T266" s="208"/>
    </row>
    <row r="267" spans="2:20">
      <c r="B267" s="80">
        <v>239</v>
      </c>
      <c r="C267" s="189" t="str">
        <f>流量データ!$R249</f>
        <v/>
      </c>
      <c r="D267" s="189" t="str">
        <f>IF(AND($C267="",発電計画!$G$33=""),"",MAX(0,$C267-発電計画!$G$33))</f>
        <v/>
      </c>
      <c r="E267" s="189" t="str">
        <f>IF($D267="","",IF(発電計画!$G$19&gt;$D267,$D267,発電計画!$G$19))</f>
        <v/>
      </c>
      <c r="F267" s="27" t="str">
        <f>IF(発電計画!$G$30="","",ROUND((発電計画!$G$30*((E267/発電計画!$G$19)^2)/1000),3))</f>
        <v/>
      </c>
      <c r="G267" s="28">
        <f t="shared" si="24"/>
        <v>0.05</v>
      </c>
      <c r="H267" s="27" t="str">
        <f>IF(発電計画!$G$31="","",ROUND((発電計画!$G$31*((E267/発電計画!$G$19)^2)/200),3))</f>
        <v/>
      </c>
      <c r="I267" s="27" t="str">
        <f>IF(発電計画!$G$32="","",ROUND((発電計画!$G$32*((E267/発電計画!$G$19)^2)/1000),3))</f>
        <v/>
      </c>
      <c r="J267" s="28">
        <f t="shared" si="25"/>
        <v>0.5</v>
      </c>
      <c r="K267" s="27">
        <f t="shared" si="22"/>
        <v>0.55000000000000004</v>
      </c>
      <c r="L267" s="27">
        <f>発電計画!$G$15-$K$29</f>
        <v>-0.55000000000000004</v>
      </c>
      <c r="M267" s="27" t="str">
        <f>IF(発電計画!$G$19="","",9.8*発電計画!$G$19*$L267)</f>
        <v/>
      </c>
      <c r="N267" s="27" t="str">
        <f>IF(発電計画!$G$20="","",9.8*発電計画!$G$20*$L267)</f>
        <v/>
      </c>
      <c r="O267" s="206" t="str">
        <f>IF(AND($E267="",発電計画!$G$19=""),"",$E267/発電計画!$G$19)</f>
        <v/>
      </c>
      <c r="P267" s="331" t="str" cm="1">
        <f t="array" ref="P267">IF($O267="","",発電計画!$G$27*_xlfn.IFS($O267&gt;=相対合成効率!$O$14,相対合成効率!$R$14,$O267&gt;=相対合成効率!$O$15,相対合成効率!$R$15,$O267&gt;=相対合成効率!$O$16,相対合成効率!$R$16,TRUE,相対合成効率!$R$17))</f>
        <v/>
      </c>
      <c r="Q267" s="224" t="str">
        <f>IF($O267="","",IF($O267&lt;=発電計画!$G$28,0,9.8*$E267*$L267*$P267))</f>
        <v/>
      </c>
      <c r="R267" s="224" t="str">
        <f t="shared" si="23"/>
        <v/>
      </c>
      <c r="S267" s="207" t="str">
        <f>IF(D267="","",(D267*B267+SUM($D268:D$393))/(D267*365))</f>
        <v/>
      </c>
      <c r="T267" s="208"/>
    </row>
    <row r="268" spans="2:20">
      <c r="B268" s="80">
        <v>240</v>
      </c>
      <c r="C268" s="189" t="str">
        <f>流量データ!$R250</f>
        <v/>
      </c>
      <c r="D268" s="189" t="str">
        <f>IF(AND($C268="",発電計画!$G$33=""),"",MAX(0,$C268-発電計画!$G$33))</f>
        <v/>
      </c>
      <c r="E268" s="189" t="str">
        <f>IF($D268="","",IF(発電計画!$G$19&gt;$D268,$D268,発電計画!$G$19))</f>
        <v/>
      </c>
      <c r="F268" s="27" t="str">
        <f>IF(発電計画!$G$30="","",ROUND((発電計画!$G$30*((E268/発電計画!$G$19)^2)/1000),3))</f>
        <v/>
      </c>
      <c r="G268" s="28">
        <f t="shared" si="24"/>
        <v>0.05</v>
      </c>
      <c r="H268" s="27" t="str">
        <f>IF(発電計画!$G$31="","",ROUND((発電計画!$G$31*((E268/発電計画!$G$19)^2)/200),3))</f>
        <v/>
      </c>
      <c r="I268" s="27" t="str">
        <f>IF(発電計画!$G$32="","",ROUND((発電計画!$G$32*((E268/発電計画!$G$19)^2)/1000),3))</f>
        <v/>
      </c>
      <c r="J268" s="28">
        <f t="shared" si="25"/>
        <v>0.5</v>
      </c>
      <c r="K268" s="27">
        <f t="shared" si="22"/>
        <v>0.55000000000000004</v>
      </c>
      <c r="L268" s="27">
        <f>発電計画!$G$15-$K$29</f>
        <v>-0.55000000000000004</v>
      </c>
      <c r="M268" s="27" t="str">
        <f>IF(発電計画!$G$19="","",9.8*発電計画!$G$19*$L268)</f>
        <v/>
      </c>
      <c r="N268" s="27" t="str">
        <f>IF(発電計画!$G$20="","",9.8*発電計画!$G$20*$L268)</f>
        <v/>
      </c>
      <c r="O268" s="206" t="str">
        <f>IF(AND($E268="",発電計画!$G$19=""),"",$E268/発電計画!$G$19)</f>
        <v/>
      </c>
      <c r="P268" s="331" t="str" cm="1">
        <f t="array" ref="P268">IF($O268="","",発電計画!$G$27*_xlfn.IFS($O268&gt;=相対合成効率!$O$14,相対合成効率!$R$14,$O268&gt;=相対合成効率!$O$15,相対合成効率!$R$15,$O268&gt;=相対合成効率!$O$16,相対合成効率!$R$16,TRUE,相対合成効率!$R$17))</f>
        <v/>
      </c>
      <c r="Q268" s="224" t="str">
        <f>IF($O268="","",IF($O268&lt;=発電計画!$G$28,0,9.8*$E268*$L268*$P268))</f>
        <v/>
      </c>
      <c r="R268" s="224" t="str">
        <f t="shared" si="23"/>
        <v/>
      </c>
      <c r="S268" s="207" t="str">
        <f>IF(D268="","",(D268*B268+SUM($D269:D$393))/(D268*365))</f>
        <v/>
      </c>
      <c r="T268" s="208"/>
    </row>
    <row r="269" spans="2:20">
      <c r="B269" s="80">
        <v>241</v>
      </c>
      <c r="C269" s="189" t="str">
        <f>流量データ!$R251</f>
        <v/>
      </c>
      <c r="D269" s="189" t="str">
        <f>IF(AND($C269="",発電計画!$G$33=""),"",MAX(0,$C269-発電計画!$G$33))</f>
        <v/>
      </c>
      <c r="E269" s="189" t="str">
        <f>IF($D269="","",IF(発電計画!$G$19&gt;$D269,$D269,発電計画!$G$19))</f>
        <v/>
      </c>
      <c r="F269" s="27" t="str">
        <f>IF(発電計画!$G$30="","",ROUND((発電計画!$G$30*((E269/発電計画!$G$19)^2)/1000),3))</f>
        <v/>
      </c>
      <c r="G269" s="28">
        <f t="shared" si="24"/>
        <v>0.05</v>
      </c>
      <c r="H269" s="27" t="str">
        <f>IF(発電計画!$G$31="","",ROUND((発電計画!$G$31*((E269/発電計画!$G$19)^2)/200),3))</f>
        <v/>
      </c>
      <c r="I269" s="27" t="str">
        <f>IF(発電計画!$G$32="","",ROUND((発電計画!$G$32*((E269/発電計画!$G$19)^2)/1000),3))</f>
        <v/>
      </c>
      <c r="J269" s="28">
        <f t="shared" si="25"/>
        <v>0.5</v>
      </c>
      <c r="K269" s="27">
        <f t="shared" si="22"/>
        <v>0.55000000000000004</v>
      </c>
      <c r="L269" s="27">
        <f>発電計画!$G$15-$K$29</f>
        <v>-0.55000000000000004</v>
      </c>
      <c r="M269" s="27" t="str">
        <f>IF(発電計画!$G$19="","",9.8*発電計画!$G$19*$L269)</f>
        <v/>
      </c>
      <c r="N269" s="27" t="str">
        <f>IF(発電計画!$G$20="","",9.8*発電計画!$G$20*$L269)</f>
        <v/>
      </c>
      <c r="O269" s="206" t="str">
        <f>IF(AND($E269="",発電計画!$G$19=""),"",$E269/発電計画!$G$19)</f>
        <v/>
      </c>
      <c r="P269" s="331" t="str" cm="1">
        <f t="array" ref="P269">IF($O269="","",発電計画!$G$27*_xlfn.IFS($O269&gt;=相対合成効率!$O$14,相対合成効率!$R$14,$O269&gt;=相対合成効率!$O$15,相対合成効率!$R$15,$O269&gt;=相対合成効率!$O$16,相対合成効率!$R$16,TRUE,相対合成効率!$R$17))</f>
        <v/>
      </c>
      <c r="Q269" s="224" t="str">
        <f>IF($O269="","",IF($O269&lt;=発電計画!$G$28,0,9.8*$E269*$L269*$P269))</f>
        <v/>
      </c>
      <c r="R269" s="224" t="str">
        <f t="shared" si="23"/>
        <v/>
      </c>
      <c r="S269" s="207" t="str">
        <f>IF(D269="","",(D269*B269+SUM($D270:D$393))/(D269*365))</f>
        <v/>
      </c>
      <c r="T269" s="208"/>
    </row>
    <row r="270" spans="2:20">
      <c r="B270" s="80">
        <v>242</v>
      </c>
      <c r="C270" s="189" t="str">
        <f>流量データ!$R252</f>
        <v/>
      </c>
      <c r="D270" s="189" t="str">
        <f>IF(AND($C270="",発電計画!$G$33=""),"",MAX(0,$C270-発電計画!$G$33))</f>
        <v/>
      </c>
      <c r="E270" s="189" t="str">
        <f>IF($D270="","",IF(発電計画!$G$19&gt;$D270,$D270,発電計画!$G$19))</f>
        <v/>
      </c>
      <c r="F270" s="27" t="str">
        <f>IF(発電計画!$G$30="","",ROUND((発電計画!$G$30*((E270/発電計画!$G$19)^2)/1000),3))</f>
        <v/>
      </c>
      <c r="G270" s="28">
        <f t="shared" si="24"/>
        <v>0.05</v>
      </c>
      <c r="H270" s="27" t="str">
        <f>IF(発電計画!$G$31="","",ROUND((発電計画!$G$31*((E270/発電計画!$G$19)^2)/200),3))</f>
        <v/>
      </c>
      <c r="I270" s="27" t="str">
        <f>IF(発電計画!$G$32="","",ROUND((発電計画!$G$32*((E270/発電計画!$G$19)^2)/1000),3))</f>
        <v/>
      </c>
      <c r="J270" s="28">
        <f t="shared" si="25"/>
        <v>0.5</v>
      </c>
      <c r="K270" s="27">
        <f t="shared" si="22"/>
        <v>0.55000000000000004</v>
      </c>
      <c r="L270" s="27">
        <f>発電計画!$G$15-$K$29</f>
        <v>-0.55000000000000004</v>
      </c>
      <c r="M270" s="27" t="str">
        <f>IF(発電計画!$G$19="","",9.8*発電計画!$G$19*$L270)</f>
        <v/>
      </c>
      <c r="N270" s="27" t="str">
        <f>IF(発電計画!$G$20="","",9.8*発電計画!$G$20*$L270)</f>
        <v/>
      </c>
      <c r="O270" s="206" t="str">
        <f>IF(AND($E270="",発電計画!$G$19=""),"",$E270/発電計画!$G$19)</f>
        <v/>
      </c>
      <c r="P270" s="331" t="str" cm="1">
        <f t="array" ref="P270">IF($O270="","",発電計画!$G$27*_xlfn.IFS($O270&gt;=相対合成効率!$O$14,相対合成効率!$R$14,$O270&gt;=相対合成効率!$O$15,相対合成効率!$R$15,$O270&gt;=相対合成効率!$O$16,相対合成効率!$R$16,TRUE,相対合成効率!$R$17))</f>
        <v/>
      </c>
      <c r="Q270" s="224" t="str">
        <f>IF($O270="","",IF($O270&lt;=発電計画!$G$28,0,9.8*$E270*$L270*$P270))</f>
        <v/>
      </c>
      <c r="R270" s="224" t="str">
        <f t="shared" si="23"/>
        <v/>
      </c>
      <c r="S270" s="207" t="str">
        <f>IF(D270="","",(D270*B270+SUM($D271:D$393))/(D270*365))</f>
        <v/>
      </c>
      <c r="T270" s="208"/>
    </row>
    <row r="271" spans="2:20">
      <c r="B271" s="80">
        <v>243</v>
      </c>
      <c r="C271" s="189" t="str">
        <f>流量データ!$R253</f>
        <v/>
      </c>
      <c r="D271" s="189" t="str">
        <f>IF(AND($C271="",発電計画!$G$33=""),"",MAX(0,$C271-発電計画!$G$33))</f>
        <v/>
      </c>
      <c r="E271" s="189" t="str">
        <f>IF($D271="","",IF(発電計画!$G$19&gt;$D271,$D271,発電計画!$G$19))</f>
        <v/>
      </c>
      <c r="F271" s="27" t="str">
        <f>IF(発電計画!$G$30="","",ROUND((発電計画!$G$30*((E271/発電計画!$G$19)^2)/1000),3))</f>
        <v/>
      </c>
      <c r="G271" s="28">
        <f t="shared" si="24"/>
        <v>0.05</v>
      </c>
      <c r="H271" s="27" t="str">
        <f>IF(発電計画!$G$31="","",ROUND((発電計画!$G$31*((E271/発電計画!$G$19)^2)/200),3))</f>
        <v/>
      </c>
      <c r="I271" s="27" t="str">
        <f>IF(発電計画!$G$32="","",ROUND((発電計画!$G$32*((E271/発電計画!$G$19)^2)/1000),3))</f>
        <v/>
      </c>
      <c r="J271" s="28">
        <f t="shared" si="25"/>
        <v>0.5</v>
      </c>
      <c r="K271" s="27">
        <f t="shared" si="22"/>
        <v>0.55000000000000004</v>
      </c>
      <c r="L271" s="27">
        <f>発電計画!$G$15-$K$29</f>
        <v>-0.55000000000000004</v>
      </c>
      <c r="M271" s="27" t="str">
        <f>IF(発電計画!$G$19="","",9.8*発電計画!$G$19*$L271)</f>
        <v/>
      </c>
      <c r="N271" s="27" t="str">
        <f>IF(発電計画!$G$20="","",9.8*発電計画!$G$20*$L271)</f>
        <v/>
      </c>
      <c r="O271" s="206" t="str">
        <f>IF(AND($E271="",発電計画!$G$19=""),"",$E271/発電計画!$G$19)</f>
        <v/>
      </c>
      <c r="P271" s="331" t="str" cm="1">
        <f t="array" ref="P271">IF($O271="","",発電計画!$G$27*_xlfn.IFS($O271&gt;=相対合成効率!$O$14,相対合成効率!$R$14,$O271&gt;=相対合成効率!$O$15,相対合成効率!$R$15,$O271&gt;=相対合成効率!$O$16,相対合成効率!$R$16,TRUE,相対合成効率!$R$17))</f>
        <v/>
      </c>
      <c r="Q271" s="224" t="str">
        <f>IF($O271="","",IF($O271&lt;=発電計画!$G$28,0,9.8*$E271*$L271*$P271))</f>
        <v/>
      </c>
      <c r="R271" s="224" t="str">
        <f t="shared" si="23"/>
        <v/>
      </c>
      <c r="S271" s="207" t="str">
        <f>IF(D271="","",(D271*B271+SUM($D272:D$393))/(D271*365))</f>
        <v/>
      </c>
      <c r="T271" s="208"/>
    </row>
    <row r="272" spans="2:20">
      <c r="B272" s="80">
        <v>244</v>
      </c>
      <c r="C272" s="189" t="str">
        <f>流量データ!$R254</f>
        <v/>
      </c>
      <c r="D272" s="189" t="str">
        <f>IF(AND($C272="",発電計画!$G$33=""),"",MAX(0,$C272-発電計画!$G$33))</f>
        <v/>
      </c>
      <c r="E272" s="189" t="str">
        <f>IF($D272="","",IF(発電計画!$G$19&gt;$D272,$D272,発電計画!$G$19))</f>
        <v/>
      </c>
      <c r="F272" s="27" t="str">
        <f>IF(発電計画!$G$30="","",ROUND((発電計画!$G$30*((E272/発電計画!$G$19)^2)/1000),3))</f>
        <v/>
      </c>
      <c r="G272" s="28">
        <f t="shared" si="24"/>
        <v>0.05</v>
      </c>
      <c r="H272" s="27" t="str">
        <f>IF(発電計画!$G$31="","",ROUND((発電計画!$G$31*((E272/発電計画!$G$19)^2)/200),3))</f>
        <v/>
      </c>
      <c r="I272" s="27" t="str">
        <f>IF(発電計画!$G$32="","",ROUND((発電計画!$G$32*((E272/発電計画!$G$19)^2)/1000),3))</f>
        <v/>
      </c>
      <c r="J272" s="28">
        <f t="shared" si="25"/>
        <v>0.5</v>
      </c>
      <c r="K272" s="27">
        <f t="shared" si="22"/>
        <v>0.55000000000000004</v>
      </c>
      <c r="L272" s="27">
        <f>発電計画!$G$15-$K$29</f>
        <v>-0.55000000000000004</v>
      </c>
      <c r="M272" s="27" t="str">
        <f>IF(発電計画!$G$19="","",9.8*発電計画!$G$19*$L272)</f>
        <v/>
      </c>
      <c r="N272" s="27" t="str">
        <f>IF(発電計画!$G$20="","",9.8*発電計画!$G$20*$L272)</f>
        <v/>
      </c>
      <c r="O272" s="206" t="str">
        <f>IF(AND($E272="",発電計画!$G$19=""),"",$E272/発電計画!$G$19)</f>
        <v/>
      </c>
      <c r="P272" s="331" t="str" cm="1">
        <f t="array" ref="P272">IF($O272="","",発電計画!$G$27*_xlfn.IFS($O272&gt;=相対合成効率!$O$14,相対合成効率!$R$14,$O272&gt;=相対合成効率!$O$15,相対合成効率!$R$15,$O272&gt;=相対合成効率!$O$16,相対合成効率!$R$16,TRUE,相対合成効率!$R$17))</f>
        <v/>
      </c>
      <c r="Q272" s="224" t="str">
        <f>IF($O272="","",IF($O272&lt;=発電計画!$G$28,0,9.8*$E272*$L272*$P272))</f>
        <v/>
      </c>
      <c r="R272" s="224" t="str">
        <f t="shared" si="23"/>
        <v/>
      </c>
      <c r="S272" s="207" t="str">
        <f>IF(D272="","",(D272*B272+SUM($D273:D$393))/(D272*365))</f>
        <v/>
      </c>
      <c r="T272" s="208"/>
    </row>
    <row r="273" spans="2:20">
      <c r="B273" s="80">
        <v>245</v>
      </c>
      <c r="C273" s="189" t="str">
        <f>流量データ!$R255</f>
        <v/>
      </c>
      <c r="D273" s="189" t="str">
        <f>IF(AND($C273="",発電計画!$G$33=""),"",MAX(0,$C273-発電計画!$G$33))</f>
        <v/>
      </c>
      <c r="E273" s="189" t="str">
        <f>IF($D273="","",IF(発電計画!$G$19&gt;$D273,$D273,発電計画!$G$19))</f>
        <v/>
      </c>
      <c r="F273" s="27" t="str">
        <f>IF(発電計画!$G$30="","",ROUND((発電計画!$G$30*((E273/発電計画!$G$19)^2)/1000),3))</f>
        <v/>
      </c>
      <c r="G273" s="28">
        <f t="shared" si="24"/>
        <v>0.05</v>
      </c>
      <c r="H273" s="27" t="str">
        <f>IF(発電計画!$G$31="","",ROUND((発電計画!$G$31*((E273/発電計画!$G$19)^2)/200),3))</f>
        <v/>
      </c>
      <c r="I273" s="27" t="str">
        <f>IF(発電計画!$G$32="","",ROUND((発電計画!$G$32*((E273/発電計画!$G$19)^2)/1000),3))</f>
        <v/>
      </c>
      <c r="J273" s="28">
        <f t="shared" si="25"/>
        <v>0.5</v>
      </c>
      <c r="K273" s="27">
        <f t="shared" si="22"/>
        <v>0.55000000000000004</v>
      </c>
      <c r="L273" s="27">
        <f>発電計画!$G$15-$K$29</f>
        <v>-0.55000000000000004</v>
      </c>
      <c r="M273" s="27" t="str">
        <f>IF(発電計画!$G$19="","",9.8*発電計画!$G$19*$L273)</f>
        <v/>
      </c>
      <c r="N273" s="27" t="str">
        <f>IF(発電計画!$G$20="","",9.8*発電計画!$G$20*$L273)</f>
        <v/>
      </c>
      <c r="O273" s="206" t="str">
        <f>IF(AND($E273="",発電計画!$G$19=""),"",$E273/発電計画!$G$19)</f>
        <v/>
      </c>
      <c r="P273" s="331" t="str" cm="1">
        <f t="array" ref="P273">IF($O273="","",発電計画!$G$27*_xlfn.IFS($O273&gt;=相対合成効率!$O$14,相対合成効率!$R$14,$O273&gt;=相対合成効率!$O$15,相対合成効率!$R$15,$O273&gt;=相対合成効率!$O$16,相対合成効率!$R$16,TRUE,相対合成効率!$R$17))</f>
        <v/>
      </c>
      <c r="Q273" s="224" t="str">
        <f>IF($O273="","",IF($O273&lt;=発電計画!$G$28,0,9.8*$E273*$L273*$P273))</f>
        <v/>
      </c>
      <c r="R273" s="224" t="str">
        <f t="shared" si="23"/>
        <v/>
      </c>
      <c r="S273" s="207" t="str">
        <f>IF(D273="","",(D273*B273+SUM($D274:D$393))/(D273*365))</f>
        <v/>
      </c>
      <c r="T273" s="208"/>
    </row>
    <row r="274" spans="2:20">
      <c r="B274" s="80">
        <v>246</v>
      </c>
      <c r="C274" s="189" t="str">
        <f>流量データ!$R256</f>
        <v/>
      </c>
      <c r="D274" s="189" t="str">
        <f>IF(AND($C274="",発電計画!$G$33=""),"",MAX(0,$C274-発電計画!$G$33))</f>
        <v/>
      </c>
      <c r="E274" s="189" t="str">
        <f>IF($D274="","",IF(発電計画!$G$19&gt;$D274,$D274,発電計画!$G$19))</f>
        <v/>
      </c>
      <c r="F274" s="27" t="str">
        <f>IF(発電計画!$G$30="","",ROUND((発電計画!$G$30*((E274/発電計画!$G$19)^2)/1000),3))</f>
        <v/>
      </c>
      <c r="G274" s="28">
        <f t="shared" si="24"/>
        <v>0.05</v>
      </c>
      <c r="H274" s="27" t="str">
        <f>IF(発電計画!$G$31="","",ROUND((発電計画!$G$31*((E274/発電計画!$G$19)^2)/200),3))</f>
        <v/>
      </c>
      <c r="I274" s="27" t="str">
        <f>IF(発電計画!$G$32="","",ROUND((発電計画!$G$32*((E274/発電計画!$G$19)^2)/1000),3))</f>
        <v/>
      </c>
      <c r="J274" s="28">
        <f t="shared" si="25"/>
        <v>0.5</v>
      </c>
      <c r="K274" s="27">
        <f t="shared" si="22"/>
        <v>0.55000000000000004</v>
      </c>
      <c r="L274" s="27">
        <f>発電計画!$G$15-$K$29</f>
        <v>-0.55000000000000004</v>
      </c>
      <c r="M274" s="27" t="str">
        <f>IF(発電計画!$G$19="","",9.8*発電計画!$G$19*$L274)</f>
        <v/>
      </c>
      <c r="N274" s="27" t="str">
        <f>IF(発電計画!$G$20="","",9.8*発電計画!$G$20*$L274)</f>
        <v/>
      </c>
      <c r="O274" s="206" t="str">
        <f>IF(AND($E274="",発電計画!$G$19=""),"",$E274/発電計画!$G$19)</f>
        <v/>
      </c>
      <c r="P274" s="331" t="str" cm="1">
        <f t="array" ref="P274">IF($O274="","",発電計画!$G$27*_xlfn.IFS($O274&gt;=相対合成効率!$O$14,相対合成効率!$R$14,$O274&gt;=相対合成効率!$O$15,相対合成効率!$R$15,$O274&gt;=相対合成効率!$O$16,相対合成効率!$R$16,TRUE,相対合成効率!$R$17))</f>
        <v/>
      </c>
      <c r="Q274" s="224" t="str">
        <f>IF($O274="","",IF($O274&lt;=発電計画!$G$28,0,9.8*$E274*$L274*$P274))</f>
        <v/>
      </c>
      <c r="R274" s="224" t="str">
        <f t="shared" si="23"/>
        <v/>
      </c>
      <c r="S274" s="207" t="str">
        <f>IF(D274="","",(D274*B274+SUM($D275:D$393))/(D274*365))</f>
        <v/>
      </c>
      <c r="T274" s="208"/>
    </row>
    <row r="275" spans="2:20">
      <c r="B275" s="80">
        <v>247</v>
      </c>
      <c r="C275" s="189" t="str">
        <f>流量データ!$R257</f>
        <v/>
      </c>
      <c r="D275" s="189" t="str">
        <f>IF(AND($C275="",発電計画!$G$33=""),"",MAX(0,$C275-発電計画!$G$33))</f>
        <v/>
      </c>
      <c r="E275" s="189" t="str">
        <f>IF($D275="","",IF(発電計画!$G$19&gt;$D275,$D275,発電計画!$G$19))</f>
        <v/>
      </c>
      <c r="F275" s="27" t="str">
        <f>IF(発電計画!$G$30="","",ROUND((発電計画!$G$30*((E275/発電計画!$G$19)^2)/1000),3))</f>
        <v/>
      </c>
      <c r="G275" s="28">
        <f t="shared" si="24"/>
        <v>0.05</v>
      </c>
      <c r="H275" s="27" t="str">
        <f>IF(発電計画!$G$31="","",ROUND((発電計画!$G$31*((E275/発電計画!$G$19)^2)/200),3))</f>
        <v/>
      </c>
      <c r="I275" s="27" t="str">
        <f>IF(発電計画!$G$32="","",ROUND((発電計画!$G$32*((E275/発電計画!$G$19)^2)/1000),3))</f>
        <v/>
      </c>
      <c r="J275" s="28">
        <f t="shared" si="25"/>
        <v>0.5</v>
      </c>
      <c r="K275" s="27">
        <f t="shared" si="22"/>
        <v>0.55000000000000004</v>
      </c>
      <c r="L275" s="27">
        <f>発電計画!$G$15-$K$29</f>
        <v>-0.55000000000000004</v>
      </c>
      <c r="M275" s="27" t="str">
        <f>IF(発電計画!$G$19="","",9.8*発電計画!$G$19*$L275)</f>
        <v/>
      </c>
      <c r="N275" s="27" t="str">
        <f>IF(発電計画!$G$20="","",9.8*発電計画!$G$20*$L275)</f>
        <v/>
      </c>
      <c r="O275" s="206" t="str">
        <f>IF(AND($E275="",発電計画!$G$19=""),"",$E275/発電計画!$G$19)</f>
        <v/>
      </c>
      <c r="P275" s="331" t="str" cm="1">
        <f t="array" ref="P275">IF($O275="","",発電計画!$G$27*_xlfn.IFS($O275&gt;=相対合成効率!$O$14,相対合成効率!$R$14,$O275&gt;=相対合成効率!$O$15,相対合成効率!$R$15,$O275&gt;=相対合成効率!$O$16,相対合成効率!$R$16,TRUE,相対合成効率!$R$17))</f>
        <v/>
      </c>
      <c r="Q275" s="224" t="str">
        <f>IF($O275="","",IF($O275&lt;=発電計画!$G$28,0,9.8*$E275*$L275*$P275))</f>
        <v/>
      </c>
      <c r="R275" s="224" t="str">
        <f t="shared" si="23"/>
        <v/>
      </c>
      <c r="S275" s="207" t="str">
        <f>IF(D275="","",(D275*B275+SUM($D276:D$393))/(D275*365))</f>
        <v/>
      </c>
      <c r="T275" s="208"/>
    </row>
    <row r="276" spans="2:20">
      <c r="B276" s="80">
        <v>248</v>
      </c>
      <c r="C276" s="189" t="str">
        <f>流量データ!$R258</f>
        <v/>
      </c>
      <c r="D276" s="189" t="str">
        <f>IF(AND($C276="",発電計画!$G$33=""),"",MAX(0,$C276-発電計画!$G$33))</f>
        <v/>
      </c>
      <c r="E276" s="189" t="str">
        <f>IF($D276="","",IF(発電計画!$G$19&gt;$D276,$D276,発電計画!$G$19))</f>
        <v/>
      </c>
      <c r="F276" s="27" t="str">
        <f>IF(発電計画!$G$30="","",ROUND((発電計画!$G$30*((E276/発電計画!$G$19)^2)/1000),3))</f>
        <v/>
      </c>
      <c r="G276" s="28">
        <f t="shared" si="24"/>
        <v>0.05</v>
      </c>
      <c r="H276" s="27" t="str">
        <f>IF(発電計画!$G$31="","",ROUND((発電計画!$G$31*((E276/発電計画!$G$19)^2)/200),3))</f>
        <v/>
      </c>
      <c r="I276" s="27" t="str">
        <f>IF(発電計画!$G$32="","",ROUND((発電計画!$G$32*((E276/発電計画!$G$19)^2)/1000),3))</f>
        <v/>
      </c>
      <c r="J276" s="28">
        <f t="shared" si="25"/>
        <v>0.5</v>
      </c>
      <c r="K276" s="27">
        <f t="shared" si="22"/>
        <v>0.55000000000000004</v>
      </c>
      <c r="L276" s="27">
        <f>発電計画!$G$15-$K$29</f>
        <v>-0.55000000000000004</v>
      </c>
      <c r="M276" s="27" t="str">
        <f>IF(発電計画!$G$19="","",9.8*発電計画!$G$19*$L276)</f>
        <v/>
      </c>
      <c r="N276" s="27" t="str">
        <f>IF(発電計画!$G$20="","",9.8*発電計画!$G$20*$L276)</f>
        <v/>
      </c>
      <c r="O276" s="206" t="str">
        <f>IF(AND($E276="",発電計画!$G$19=""),"",$E276/発電計画!$G$19)</f>
        <v/>
      </c>
      <c r="P276" s="331" t="str" cm="1">
        <f t="array" ref="P276">IF($O276="","",発電計画!$G$27*_xlfn.IFS($O276&gt;=相対合成効率!$O$14,相対合成効率!$R$14,$O276&gt;=相対合成効率!$O$15,相対合成効率!$R$15,$O276&gt;=相対合成効率!$O$16,相対合成効率!$R$16,TRUE,相対合成効率!$R$17))</f>
        <v/>
      </c>
      <c r="Q276" s="224" t="str">
        <f>IF($O276="","",IF($O276&lt;=発電計画!$G$28,0,9.8*$E276*$L276*$P276))</f>
        <v/>
      </c>
      <c r="R276" s="224" t="str">
        <f t="shared" si="23"/>
        <v/>
      </c>
      <c r="S276" s="207" t="str">
        <f>IF(D276="","",(D276*B276+SUM($D277:D$393))/(D276*365))</f>
        <v/>
      </c>
      <c r="T276" s="208"/>
    </row>
    <row r="277" spans="2:20">
      <c r="B277" s="80">
        <v>249</v>
      </c>
      <c r="C277" s="189" t="str">
        <f>流量データ!$R259</f>
        <v/>
      </c>
      <c r="D277" s="189" t="str">
        <f>IF(AND($C277="",発電計画!$G$33=""),"",MAX(0,$C277-発電計画!$G$33))</f>
        <v/>
      </c>
      <c r="E277" s="189" t="str">
        <f>IF($D277="","",IF(発電計画!$G$19&gt;$D277,$D277,発電計画!$G$19))</f>
        <v/>
      </c>
      <c r="F277" s="27" t="str">
        <f>IF(発電計画!$G$30="","",ROUND((発電計画!$G$30*((E277/発電計画!$G$19)^2)/1000),3))</f>
        <v/>
      </c>
      <c r="G277" s="28">
        <f t="shared" si="24"/>
        <v>0.05</v>
      </c>
      <c r="H277" s="27" t="str">
        <f>IF(発電計画!$G$31="","",ROUND((発電計画!$G$31*((E277/発電計画!$G$19)^2)/200),3))</f>
        <v/>
      </c>
      <c r="I277" s="27" t="str">
        <f>IF(発電計画!$G$32="","",ROUND((発電計画!$G$32*((E277/発電計画!$G$19)^2)/1000),3))</f>
        <v/>
      </c>
      <c r="J277" s="28">
        <f t="shared" si="25"/>
        <v>0.5</v>
      </c>
      <c r="K277" s="27">
        <f t="shared" si="22"/>
        <v>0.55000000000000004</v>
      </c>
      <c r="L277" s="27">
        <f>発電計画!$G$15-$K$29</f>
        <v>-0.55000000000000004</v>
      </c>
      <c r="M277" s="27" t="str">
        <f>IF(発電計画!$G$19="","",9.8*発電計画!$G$19*$L277)</f>
        <v/>
      </c>
      <c r="N277" s="27" t="str">
        <f>IF(発電計画!$G$20="","",9.8*発電計画!$G$20*$L277)</f>
        <v/>
      </c>
      <c r="O277" s="206" t="str">
        <f>IF(AND($E277="",発電計画!$G$19=""),"",$E277/発電計画!$G$19)</f>
        <v/>
      </c>
      <c r="P277" s="331" t="str" cm="1">
        <f t="array" ref="P277">IF($O277="","",発電計画!$G$27*_xlfn.IFS($O277&gt;=相対合成効率!$O$14,相対合成効率!$R$14,$O277&gt;=相対合成効率!$O$15,相対合成効率!$R$15,$O277&gt;=相対合成効率!$O$16,相対合成効率!$R$16,TRUE,相対合成効率!$R$17))</f>
        <v/>
      </c>
      <c r="Q277" s="224" t="str">
        <f>IF($O277="","",IF($O277&lt;=発電計画!$G$28,0,9.8*$E277*$L277*$P277))</f>
        <v/>
      </c>
      <c r="R277" s="224" t="str">
        <f t="shared" si="23"/>
        <v/>
      </c>
      <c r="S277" s="207" t="str">
        <f>IF(D277="","",(D277*B277+SUM($D278:D$393))/(D277*365))</f>
        <v/>
      </c>
      <c r="T277" s="208"/>
    </row>
    <row r="278" spans="2:20">
      <c r="B278" s="80">
        <v>250</v>
      </c>
      <c r="C278" s="189" t="str">
        <f>流量データ!$R260</f>
        <v/>
      </c>
      <c r="D278" s="189" t="str">
        <f>IF(AND($C278="",発電計画!$G$33=""),"",MAX(0,$C278-発電計画!$G$33))</f>
        <v/>
      </c>
      <c r="E278" s="189" t="str">
        <f>IF($D278="","",IF(発電計画!$G$19&gt;$D278,$D278,発電計画!$G$19))</f>
        <v/>
      </c>
      <c r="F278" s="27" t="str">
        <f>IF(発電計画!$G$30="","",ROUND((発電計画!$G$30*((E278/発電計画!$G$19)^2)/1000),3))</f>
        <v/>
      </c>
      <c r="G278" s="28">
        <f t="shared" si="24"/>
        <v>0.05</v>
      </c>
      <c r="H278" s="27" t="str">
        <f>IF(発電計画!$G$31="","",ROUND((発電計画!$G$31*((E278/発電計画!$G$19)^2)/200),3))</f>
        <v/>
      </c>
      <c r="I278" s="27" t="str">
        <f>IF(発電計画!$G$32="","",ROUND((発電計画!$G$32*((E278/発電計画!$G$19)^2)/1000),3))</f>
        <v/>
      </c>
      <c r="J278" s="28">
        <f t="shared" si="25"/>
        <v>0.5</v>
      </c>
      <c r="K278" s="27">
        <f t="shared" si="22"/>
        <v>0.55000000000000004</v>
      </c>
      <c r="L278" s="27">
        <f>発電計画!$G$15-$K$29</f>
        <v>-0.55000000000000004</v>
      </c>
      <c r="M278" s="27" t="str">
        <f>IF(発電計画!$G$19="","",9.8*発電計画!$G$19*$L278)</f>
        <v/>
      </c>
      <c r="N278" s="27" t="str">
        <f>IF(発電計画!$G$20="","",9.8*発電計画!$G$20*$L278)</f>
        <v/>
      </c>
      <c r="O278" s="206" t="str">
        <f>IF(AND($E278="",発電計画!$G$19=""),"",$E278/発電計画!$G$19)</f>
        <v/>
      </c>
      <c r="P278" s="331" t="str" cm="1">
        <f t="array" ref="P278">IF($O278="","",発電計画!$G$27*_xlfn.IFS($O278&gt;=相対合成効率!$O$14,相対合成効率!$R$14,$O278&gt;=相対合成効率!$O$15,相対合成効率!$R$15,$O278&gt;=相対合成効率!$O$16,相対合成効率!$R$16,TRUE,相対合成効率!$R$17))</f>
        <v/>
      </c>
      <c r="Q278" s="224" t="str">
        <f>IF($O278="","",IF($O278&lt;=発電計画!$G$28,0,9.8*$E278*$L278*$P278))</f>
        <v/>
      </c>
      <c r="R278" s="224" t="str">
        <f t="shared" si="23"/>
        <v/>
      </c>
      <c r="S278" s="207" t="str">
        <f>IF(D278="","",(D278*B278+SUM($D279:D$393))/(D278*365))</f>
        <v/>
      </c>
      <c r="T278" s="208"/>
    </row>
    <row r="279" spans="2:20">
      <c r="B279" s="80">
        <v>251</v>
      </c>
      <c r="C279" s="189" t="str">
        <f>流量データ!$R261</f>
        <v/>
      </c>
      <c r="D279" s="189" t="str">
        <f>IF(AND($C279="",発電計画!$G$33=""),"",MAX(0,$C279-発電計画!$G$33))</f>
        <v/>
      </c>
      <c r="E279" s="189" t="str">
        <f>IF($D279="","",IF(発電計画!$G$19&gt;$D279,$D279,発電計画!$G$19))</f>
        <v/>
      </c>
      <c r="F279" s="27" t="str">
        <f>IF(発電計画!$G$30="","",ROUND((発電計画!$G$30*((E279/発電計画!$G$19)^2)/1000),3))</f>
        <v/>
      </c>
      <c r="G279" s="28">
        <f t="shared" si="24"/>
        <v>0.05</v>
      </c>
      <c r="H279" s="27" t="str">
        <f>IF(発電計画!$G$31="","",ROUND((発電計画!$G$31*((E279/発電計画!$G$19)^2)/200),3))</f>
        <v/>
      </c>
      <c r="I279" s="27" t="str">
        <f>IF(発電計画!$G$32="","",ROUND((発電計画!$G$32*((E279/発電計画!$G$19)^2)/1000),3))</f>
        <v/>
      </c>
      <c r="J279" s="28">
        <f t="shared" si="25"/>
        <v>0.5</v>
      </c>
      <c r="K279" s="27">
        <f t="shared" si="22"/>
        <v>0.55000000000000004</v>
      </c>
      <c r="L279" s="27">
        <f>発電計画!$G$15-$K$29</f>
        <v>-0.55000000000000004</v>
      </c>
      <c r="M279" s="27" t="str">
        <f>IF(発電計画!$G$19="","",9.8*発電計画!$G$19*$L279)</f>
        <v/>
      </c>
      <c r="N279" s="27" t="str">
        <f>IF(発電計画!$G$20="","",9.8*発電計画!$G$20*$L279)</f>
        <v/>
      </c>
      <c r="O279" s="206" t="str">
        <f>IF(AND($E279="",発電計画!$G$19=""),"",$E279/発電計画!$G$19)</f>
        <v/>
      </c>
      <c r="P279" s="331" t="str" cm="1">
        <f t="array" ref="P279">IF($O279="","",発電計画!$G$27*_xlfn.IFS($O279&gt;=相対合成効率!$O$14,相対合成効率!$R$14,$O279&gt;=相対合成効率!$O$15,相対合成効率!$R$15,$O279&gt;=相対合成効率!$O$16,相対合成効率!$R$16,TRUE,相対合成効率!$R$17))</f>
        <v/>
      </c>
      <c r="Q279" s="224" t="str">
        <f>IF($O279="","",IF($O279&lt;=発電計画!$G$28,0,9.8*$E279*$L279*$P279))</f>
        <v/>
      </c>
      <c r="R279" s="224" t="str">
        <f t="shared" si="23"/>
        <v/>
      </c>
      <c r="S279" s="207" t="str">
        <f>IF(D279="","",(D279*B279+SUM($D280:D$393))/(D279*365))</f>
        <v/>
      </c>
      <c r="T279" s="208"/>
    </row>
    <row r="280" spans="2:20">
      <c r="B280" s="80">
        <v>252</v>
      </c>
      <c r="C280" s="189" t="str">
        <f>流量データ!$R262</f>
        <v/>
      </c>
      <c r="D280" s="189" t="str">
        <f>IF(AND($C280="",発電計画!$G$33=""),"",MAX(0,$C280-発電計画!$G$33))</f>
        <v/>
      </c>
      <c r="E280" s="189" t="str">
        <f>IF($D280="","",IF(発電計画!$G$19&gt;$D280,$D280,発電計画!$G$19))</f>
        <v/>
      </c>
      <c r="F280" s="27" t="str">
        <f>IF(発電計画!$G$30="","",ROUND((発電計画!$G$30*((E280/発電計画!$G$19)^2)/1000),3))</f>
        <v/>
      </c>
      <c r="G280" s="28">
        <f t="shared" si="24"/>
        <v>0.05</v>
      </c>
      <c r="H280" s="27" t="str">
        <f>IF(発電計画!$G$31="","",ROUND((発電計画!$G$31*((E280/発電計画!$G$19)^2)/200),3))</f>
        <v/>
      </c>
      <c r="I280" s="27" t="str">
        <f>IF(発電計画!$G$32="","",ROUND((発電計画!$G$32*((E280/発電計画!$G$19)^2)/1000),3))</f>
        <v/>
      </c>
      <c r="J280" s="28">
        <f t="shared" si="25"/>
        <v>0.5</v>
      </c>
      <c r="K280" s="27">
        <f t="shared" si="22"/>
        <v>0.55000000000000004</v>
      </c>
      <c r="L280" s="27">
        <f>発電計画!$G$15-$K$29</f>
        <v>-0.55000000000000004</v>
      </c>
      <c r="M280" s="27" t="str">
        <f>IF(発電計画!$G$19="","",9.8*発電計画!$G$19*$L280)</f>
        <v/>
      </c>
      <c r="N280" s="27" t="str">
        <f>IF(発電計画!$G$20="","",9.8*発電計画!$G$20*$L280)</f>
        <v/>
      </c>
      <c r="O280" s="206" t="str">
        <f>IF(AND($E280="",発電計画!$G$19=""),"",$E280/発電計画!$G$19)</f>
        <v/>
      </c>
      <c r="P280" s="331" t="str" cm="1">
        <f t="array" ref="P280">IF($O280="","",発電計画!$G$27*_xlfn.IFS($O280&gt;=相対合成効率!$O$14,相対合成効率!$R$14,$O280&gt;=相対合成効率!$O$15,相対合成効率!$R$15,$O280&gt;=相対合成効率!$O$16,相対合成効率!$R$16,TRUE,相対合成効率!$R$17))</f>
        <v/>
      </c>
      <c r="Q280" s="224" t="str">
        <f>IF($O280="","",IF($O280&lt;=発電計画!$G$28,0,9.8*$E280*$L280*$P280))</f>
        <v/>
      </c>
      <c r="R280" s="224" t="str">
        <f t="shared" si="23"/>
        <v/>
      </c>
      <c r="S280" s="207" t="str">
        <f>IF(D280="","",(D280*B280+SUM($D281:D$393))/(D280*365))</f>
        <v/>
      </c>
      <c r="T280" s="208"/>
    </row>
    <row r="281" spans="2:20">
      <c r="B281" s="80">
        <v>253</v>
      </c>
      <c r="C281" s="189" t="str">
        <f>流量データ!$R263</f>
        <v/>
      </c>
      <c r="D281" s="189" t="str">
        <f>IF(AND($C281="",発電計画!$G$33=""),"",MAX(0,$C281-発電計画!$G$33))</f>
        <v/>
      </c>
      <c r="E281" s="189" t="str">
        <f>IF($D281="","",IF(発電計画!$G$19&gt;$D281,$D281,発電計画!$G$19))</f>
        <v/>
      </c>
      <c r="F281" s="27" t="str">
        <f>IF(発電計画!$G$30="","",ROUND((発電計画!$G$30*((E281/発電計画!$G$19)^2)/1000),3))</f>
        <v/>
      </c>
      <c r="G281" s="28">
        <f t="shared" si="24"/>
        <v>0.05</v>
      </c>
      <c r="H281" s="27" t="str">
        <f>IF(発電計画!$G$31="","",ROUND((発電計画!$G$31*((E281/発電計画!$G$19)^2)/200),3))</f>
        <v/>
      </c>
      <c r="I281" s="27" t="str">
        <f>IF(発電計画!$G$32="","",ROUND((発電計画!$G$32*((E281/発電計画!$G$19)^2)/1000),3))</f>
        <v/>
      </c>
      <c r="J281" s="28">
        <f t="shared" si="25"/>
        <v>0.5</v>
      </c>
      <c r="K281" s="27">
        <f t="shared" si="22"/>
        <v>0.55000000000000004</v>
      </c>
      <c r="L281" s="27">
        <f>発電計画!$G$15-$K$29</f>
        <v>-0.55000000000000004</v>
      </c>
      <c r="M281" s="27" t="str">
        <f>IF(発電計画!$G$19="","",9.8*発電計画!$G$19*$L281)</f>
        <v/>
      </c>
      <c r="N281" s="27" t="str">
        <f>IF(発電計画!$G$20="","",9.8*発電計画!$G$20*$L281)</f>
        <v/>
      </c>
      <c r="O281" s="206" t="str">
        <f>IF(AND($E281="",発電計画!$G$19=""),"",$E281/発電計画!$G$19)</f>
        <v/>
      </c>
      <c r="P281" s="331" t="str" cm="1">
        <f t="array" ref="P281">IF($O281="","",発電計画!$G$27*_xlfn.IFS($O281&gt;=相対合成効率!$O$14,相対合成効率!$R$14,$O281&gt;=相対合成効率!$O$15,相対合成効率!$R$15,$O281&gt;=相対合成効率!$O$16,相対合成効率!$R$16,TRUE,相対合成効率!$R$17))</f>
        <v/>
      </c>
      <c r="Q281" s="224" t="str">
        <f>IF($O281="","",IF($O281&lt;=発電計画!$G$28,0,9.8*$E281*$L281*$P281))</f>
        <v/>
      </c>
      <c r="R281" s="224" t="str">
        <f t="shared" si="23"/>
        <v/>
      </c>
      <c r="S281" s="207" t="str">
        <f>IF(D281="","",(D281*B281+SUM($D282:D$393))/(D281*365))</f>
        <v/>
      </c>
      <c r="T281" s="208"/>
    </row>
    <row r="282" spans="2:20">
      <c r="B282" s="80">
        <v>254</v>
      </c>
      <c r="C282" s="189" t="str">
        <f>流量データ!$R264</f>
        <v/>
      </c>
      <c r="D282" s="189" t="str">
        <f>IF(AND($C282="",発電計画!$G$33=""),"",MAX(0,$C282-発電計画!$G$33))</f>
        <v/>
      </c>
      <c r="E282" s="189" t="str">
        <f>IF($D282="","",IF(発電計画!$G$19&gt;$D282,$D282,発電計画!$G$19))</f>
        <v/>
      </c>
      <c r="F282" s="27" t="str">
        <f>IF(発電計画!$G$30="","",ROUND((発電計画!$G$30*((E282/発電計画!$G$19)^2)/1000),3))</f>
        <v/>
      </c>
      <c r="G282" s="28">
        <f t="shared" si="24"/>
        <v>0.05</v>
      </c>
      <c r="H282" s="27" t="str">
        <f>IF(発電計画!$G$31="","",ROUND((発電計画!$G$31*((E282/発電計画!$G$19)^2)/200),3))</f>
        <v/>
      </c>
      <c r="I282" s="27" t="str">
        <f>IF(発電計画!$G$32="","",ROUND((発電計画!$G$32*((E282/発電計画!$G$19)^2)/1000),3))</f>
        <v/>
      </c>
      <c r="J282" s="28">
        <f t="shared" si="25"/>
        <v>0.5</v>
      </c>
      <c r="K282" s="27">
        <f t="shared" si="22"/>
        <v>0.55000000000000004</v>
      </c>
      <c r="L282" s="27">
        <f>発電計画!$G$15-$K$29</f>
        <v>-0.55000000000000004</v>
      </c>
      <c r="M282" s="27" t="str">
        <f>IF(発電計画!$G$19="","",9.8*発電計画!$G$19*$L282)</f>
        <v/>
      </c>
      <c r="N282" s="27" t="str">
        <f>IF(発電計画!$G$20="","",9.8*発電計画!$G$20*$L282)</f>
        <v/>
      </c>
      <c r="O282" s="206" t="str">
        <f>IF(AND($E282="",発電計画!$G$19=""),"",$E282/発電計画!$G$19)</f>
        <v/>
      </c>
      <c r="P282" s="331" t="str" cm="1">
        <f t="array" ref="P282">IF($O282="","",発電計画!$G$27*_xlfn.IFS($O282&gt;=相対合成効率!$O$14,相対合成効率!$R$14,$O282&gt;=相対合成効率!$O$15,相対合成効率!$R$15,$O282&gt;=相対合成効率!$O$16,相対合成効率!$R$16,TRUE,相対合成効率!$R$17))</f>
        <v/>
      </c>
      <c r="Q282" s="224" t="str">
        <f>IF($O282="","",IF($O282&lt;=発電計画!$G$28,0,9.8*$E282*$L282*$P282))</f>
        <v/>
      </c>
      <c r="R282" s="224" t="str">
        <f t="shared" si="23"/>
        <v/>
      </c>
      <c r="S282" s="207" t="str">
        <f>IF(D282="","",(D282*B282+SUM($D283:D$393))/(D282*365))</f>
        <v/>
      </c>
      <c r="T282" s="208"/>
    </row>
    <row r="283" spans="2:20">
      <c r="B283" s="80">
        <v>255</v>
      </c>
      <c r="C283" s="189" t="str">
        <f>流量データ!$R265</f>
        <v/>
      </c>
      <c r="D283" s="189" t="str">
        <f>IF(AND($C283="",発電計画!$G$33=""),"",MAX(0,$C283-発電計画!$G$33))</f>
        <v/>
      </c>
      <c r="E283" s="189" t="str">
        <f>IF($D283="","",IF(発電計画!$G$19&gt;$D283,$D283,発電計画!$G$19))</f>
        <v/>
      </c>
      <c r="F283" s="27" t="str">
        <f>IF(発電計画!$G$30="","",ROUND((発電計画!$G$30*((E283/発電計画!$G$19)^2)/1000),3))</f>
        <v/>
      </c>
      <c r="G283" s="28">
        <f t="shared" si="24"/>
        <v>0.05</v>
      </c>
      <c r="H283" s="27" t="str">
        <f>IF(発電計画!$G$31="","",ROUND((発電計画!$G$31*((E283/発電計画!$G$19)^2)/200),3))</f>
        <v/>
      </c>
      <c r="I283" s="27" t="str">
        <f>IF(発電計画!$G$32="","",ROUND((発電計画!$G$32*((E283/発電計画!$G$19)^2)/1000),3))</f>
        <v/>
      </c>
      <c r="J283" s="28">
        <f t="shared" si="25"/>
        <v>0.5</v>
      </c>
      <c r="K283" s="27">
        <f t="shared" si="22"/>
        <v>0.55000000000000004</v>
      </c>
      <c r="L283" s="27">
        <f>発電計画!$G$15-$K$29</f>
        <v>-0.55000000000000004</v>
      </c>
      <c r="M283" s="27" t="str">
        <f>IF(発電計画!$G$19="","",9.8*発電計画!$G$19*$L283)</f>
        <v/>
      </c>
      <c r="N283" s="27" t="str">
        <f>IF(発電計画!$G$20="","",9.8*発電計画!$G$20*$L283)</f>
        <v/>
      </c>
      <c r="O283" s="206" t="str">
        <f>IF(AND($E283="",発電計画!$G$19=""),"",$E283/発電計画!$G$19)</f>
        <v/>
      </c>
      <c r="P283" s="331" t="str" cm="1">
        <f t="array" ref="P283">IF($O283="","",発電計画!$G$27*_xlfn.IFS($O283&gt;=相対合成効率!$O$14,相対合成効率!$R$14,$O283&gt;=相対合成効率!$O$15,相対合成効率!$R$15,$O283&gt;=相対合成効率!$O$16,相対合成効率!$R$16,TRUE,相対合成効率!$R$17))</f>
        <v/>
      </c>
      <c r="Q283" s="224" t="str">
        <f>IF($O283="","",IF($O283&lt;=発電計画!$G$28,0,9.8*$E283*$L283*$P283))</f>
        <v/>
      </c>
      <c r="R283" s="224" t="str">
        <f t="shared" si="23"/>
        <v/>
      </c>
      <c r="S283" s="207" t="str">
        <f>IF(D283="","",(D283*B283+SUM($D284:D$393))/(D283*365))</f>
        <v/>
      </c>
      <c r="T283" s="208"/>
    </row>
    <row r="284" spans="2:20">
      <c r="B284" s="80">
        <v>256</v>
      </c>
      <c r="C284" s="189" t="str">
        <f>流量データ!$R266</f>
        <v/>
      </c>
      <c r="D284" s="189" t="str">
        <f>IF(AND($C284="",発電計画!$G$33=""),"",MAX(0,$C284-発電計画!$G$33))</f>
        <v/>
      </c>
      <c r="E284" s="189" t="str">
        <f>IF($D284="","",IF(発電計画!$G$19&gt;$D284,$D284,発電計画!$G$19))</f>
        <v/>
      </c>
      <c r="F284" s="27" t="str">
        <f>IF(発電計画!$G$30="","",ROUND((発電計画!$G$30*((E284/発電計画!$G$19)^2)/1000),3))</f>
        <v/>
      </c>
      <c r="G284" s="28">
        <f t="shared" si="24"/>
        <v>0.05</v>
      </c>
      <c r="H284" s="27" t="str">
        <f>IF(発電計画!$G$31="","",ROUND((発電計画!$G$31*((E284/発電計画!$G$19)^2)/200),3))</f>
        <v/>
      </c>
      <c r="I284" s="27" t="str">
        <f>IF(発電計画!$G$32="","",ROUND((発電計画!$G$32*((E284/発電計画!$G$19)^2)/1000),3))</f>
        <v/>
      </c>
      <c r="J284" s="28">
        <f t="shared" si="25"/>
        <v>0.5</v>
      </c>
      <c r="K284" s="27">
        <f t="shared" si="22"/>
        <v>0.55000000000000004</v>
      </c>
      <c r="L284" s="27">
        <f>発電計画!$G$15-$K$29</f>
        <v>-0.55000000000000004</v>
      </c>
      <c r="M284" s="27" t="str">
        <f>IF(発電計画!$G$19="","",9.8*発電計画!$G$19*$L284)</f>
        <v/>
      </c>
      <c r="N284" s="27" t="str">
        <f>IF(発電計画!$G$20="","",9.8*発電計画!$G$20*$L284)</f>
        <v/>
      </c>
      <c r="O284" s="206" t="str">
        <f>IF(AND($E284="",発電計画!$G$19=""),"",$E284/発電計画!$G$19)</f>
        <v/>
      </c>
      <c r="P284" s="331" t="str" cm="1">
        <f t="array" ref="P284">IF($O284="","",発電計画!$G$27*_xlfn.IFS($O284&gt;=相対合成効率!$O$14,相対合成効率!$R$14,$O284&gt;=相対合成効率!$O$15,相対合成効率!$R$15,$O284&gt;=相対合成効率!$O$16,相対合成効率!$R$16,TRUE,相対合成効率!$R$17))</f>
        <v/>
      </c>
      <c r="Q284" s="224" t="str">
        <f>IF($O284="","",IF($O284&lt;=発電計画!$G$28,0,9.8*$E284*$L284*$P284))</f>
        <v/>
      </c>
      <c r="R284" s="224" t="str">
        <f t="shared" si="23"/>
        <v/>
      </c>
      <c r="S284" s="207" t="str">
        <f>IF(D284="","",(D284*B284+SUM($D285:D$393))/(D284*365))</f>
        <v/>
      </c>
      <c r="T284" s="208"/>
    </row>
    <row r="285" spans="2:20">
      <c r="B285" s="80">
        <v>257</v>
      </c>
      <c r="C285" s="189" t="str">
        <f>流量データ!$R267</f>
        <v/>
      </c>
      <c r="D285" s="189" t="str">
        <f>IF(AND($C285="",発電計画!$G$33=""),"",MAX(0,$C285-発電計画!$G$33))</f>
        <v/>
      </c>
      <c r="E285" s="189" t="str">
        <f>IF($D285="","",IF(発電計画!$G$19&gt;$D285,$D285,発電計画!$G$19))</f>
        <v/>
      </c>
      <c r="F285" s="27" t="str">
        <f>IF(発電計画!$G$30="","",ROUND((発電計画!$G$30*((E285/発電計画!$G$19)^2)/1000),3))</f>
        <v/>
      </c>
      <c r="G285" s="28">
        <f t="shared" si="24"/>
        <v>0.05</v>
      </c>
      <c r="H285" s="27" t="str">
        <f>IF(発電計画!$G$31="","",ROUND((発電計画!$G$31*((E285/発電計画!$G$19)^2)/200),3))</f>
        <v/>
      </c>
      <c r="I285" s="27" t="str">
        <f>IF(発電計画!$G$32="","",ROUND((発電計画!$G$32*((E285/発電計画!$G$19)^2)/1000),3))</f>
        <v/>
      </c>
      <c r="J285" s="28">
        <f t="shared" si="25"/>
        <v>0.5</v>
      </c>
      <c r="K285" s="27">
        <f t="shared" ref="K285:K348" si="26">SUM($F285:$J285)</f>
        <v>0.55000000000000004</v>
      </c>
      <c r="L285" s="27">
        <f>発電計画!$G$15-$K$29</f>
        <v>-0.55000000000000004</v>
      </c>
      <c r="M285" s="27" t="str">
        <f>IF(発電計画!$G$19="","",9.8*発電計画!$G$19*$L285)</f>
        <v/>
      </c>
      <c r="N285" s="27" t="str">
        <f>IF(発電計画!$G$20="","",9.8*発電計画!$G$20*$L285)</f>
        <v/>
      </c>
      <c r="O285" s="206" t="str">
        <f>IF(AND($E285="",発電計画!$G$19=""),"",$E285/発電計画!$G$19)</f>
        <v/>
      </c>
      <c r="P285" s="331" t="str" cm="1">
        <f t="array" ref="P285">IF($O285="","",発電計画!$G$27*_xlfn.IFS($O285&gt;=相対合成効率!$O$14,相対合成効率!$R$14,$O285&gt;=相対合成効率!$O$15,相対合成効率!$R$15,$O285&gt;=相対合成効率!$O$16,相対合成効率!$R$16,TRUE,相対合成効率!$R$17))</f>
        <v/>
      </c>
      <c r="Q285" s="224" t="str">
        <f>IF($O285="","",IF($O285&lt;=発電計画!$G$28,0,9.8*$E285*$L285*$P285))</f>
        <v/>
      </c>
      <c r="R285" s="224" t="str">
        <f t="shared" ref="R285:R348" si="27">IF($Q285="","",$Q285*24)</f>
        <v/>
      </c>
      <c r="S285" s="207" t="str">
        <f>IF(D285="","",(D285*B285+SUM($D286:D$393))/(D285*365))</f>
        <v/>
      </c>
      <c r="T285" s="208"/>
    </row>
    <row r="286" spans="2:20">
      <c r="B286" s="80">
        <v>258</v>
      </c>
      <c r="C286" s="189" t="str">
        <f>流量データ!$R268</f>
        <v/>
      </c>
      <c r="D286" s="189" t="str">
        <f>IF(AND($C286="",発電計画!$G$33=""),"",MAX(0,$C286-発電計画!$G$33))</f>
        <v/>
      </c>
      <c r="E286" s="189" t="str">
        <f>IF($D286="","",IF(発電計画!$G$19&gt;$D286,$D286,発電計画!$G$19))</f>
        <v/>
      </c>
      <c r="F286" s="27" t="str">
        <f>IF(発電計画!$G$30="","",ROUND((発電計画!$G$30*((E286/発電計画!$G$19)^2)/1000),3))</f>
        <v/>
      </c>
      <c r="G286" s="28">
        <f t="shared" ref="G286:G349" si="28">G285</f>
        <v>0.05</v>
      </c>
      <c r="H286" s="27" t="str">
        <f>IF(発電計画!$G$31="","",ROUND((発電計画!$G$31*((E286/発電計画!$G$19)^2)/200),3))</f>
        <v/>
      </c>
      <c r="I286" s="27" t="str">
        <f>IF(発電計画!$G$32="","",ROUND((発電計画!$G$32*((E286/発電計画!$G$19)^2)/1000),3))</f>
        <v/>
      </c>
      <c r="J286" s="28">
        <f t="shared" ref="J286:J349" si="29">J285</f>
        <v>0.5</v>
      </c>
      <c r="K286" s="27">
        <f t="shared" si="26"/>
        <v>0.55000000000000004</v>
      </c>
      <c r="L286" s="27">
        <f>発電計画!$G$15-$K$29</f>
        <v>-0.55000000000000004</v>
      </c>
      <c r="M286" s="27" t="str">
        <f>IF(発電計画!$G$19="","",9.8*発電計画!$G$19*$L286)</f>
        <v/>
      </c>
      <c r="N286" s="27" t="str">
        <f>IF(発電計画!$G$20="","",9.8*発電計画!$G$20*$L286)</f>
        <v/>
      </c>
      <c r="O286" s="206" t="str">
        <f>IF(AND($E286="",発電計画!$G$19=""),"",$E286/発電計画!$G$19)</f>
        <v/>
      </c>
      <c r="P286" s="331" t="str" cm="1">
        <f t="array" ref="P286">IF($O286="","",発電計画!$G$27*_xlfn.IFS($O286&gt;=相対合成効率!$O$14,相対合成効率!$R$14,$O286&gt;=相対合成効率!$O$15,相対合成効率!$R$15,$O286&gt;=相対合成効率!$O$16,相対合成効率!$R$16,TRUE,相対合成効率!$R$17))</f>
        <v/>
      </c>
      <c r="Q286" s="224" t="str">
        <f>IF($O286="","",IF($O286&lt;=発電計画!$G$28,0,9.8*$E286*$L286*$P286))</f>
        <v/>
      </c>
      <c r="R286" s="224" t="str">
        <f t="shared" si="27"/>
        <v/>
      </c>
      <c r="S286" s="207" t="str">
        <f>IF(D286="","",(D286*B286+SUM($D287:D$393))/(D286*365))</f>
        <v/>
      </c>
      <c r="T286" s="208"/>
    </row>
    <row r="287" spans="2:20">
      <c r="B287" s="80">
        <v>259</v>
      </c>
      <c r="C287" s="189" t="str">
        <f>流量データ!$R269</f>
        <v/>
      </c>
      <c r="D287" s="189" t="str">
        <f>IF(AND($C287="",発電計画!$G$33=""),"",MAX(0,$C287-発電計画!$G$33))</f>
        <v/>
      </c>
      <c r="E287" s="189" t="str">
        <f>IF($D287="","",IF(発電計画!$G$19&gt;$D287,$D287,発電計画!$G$19))</f>
        <v/>
      </c>
      <c r="F287" s="27" t="str">
        <f>IF(発電計画!$G$30="","",ROUND((発電計画!$G$30*((E287/発電計画!$G$19)^2)/1000),3))</f>
        <v/>
      </c>
      <c r="G287" s="28">
        <f t="shared" si="28"/>
        <v>0.05</v>
      </c>
      <c r="H287" s="27" t="str">
        <f>IF(発電計画!$G$31="","",ROUND((発電計画!$G$31*((E287/発電計画!$G$19)^2)/200),3))</f>
        <v/>
      </c>
      <c r="I287" s="27" t="str">
        <f>IF(発電計画!$G$32="","",ROUND((発電計画!$G$32*((E287/発電計画!$G$19)^2)/1000),3))</f>
        <v/>
      </c>
      <c r="J287" s="28">
        <f t="shared" si="29"/>
        <v>0.5</v>
      </c>
      <c r="K287" s="27">
        <f t="shared" si="26"/>
        <v>0.55000000000000004</v>
      </c>
      <c r="L287" s="27">
        <f>発電計画!$G$15-$K$29</f>
        <v>-0.55000000000000004</v>
      </c>
      <c r="M287" s="27" t="str">
        <f>IF(発電計画!$G$19="","",9.8*発電計画!$G$19*$L287)</f>
        <v/>
      </c>
      <c r="N287" s="27" t="str">
        <f>IF(発電計画!$G$20="","",9.8*発電計画!$G$20*$L287)</f>
        <v/>
      </c>
      <c r="O287" s="206" t="str">
        <f>IF(AND($E287="",発電計画!$G$19=""),"",$E287/発電計画!$G$19)</f>
        <v/>
      </c>
      <c r="P287" s="331" t="str" cm="1">
        <f t="array" ref="P287">IF($O287="","",発電計画!$G$27*_xlfn.IFS($O287&gt;=相対合成効率!$O$14,相対合成効率!$R$14,$O287&gt;=相対合成効率!$O$15,相対合成効率!$R$15,$O287&gt;=相対合成効率!$O$16,相対合成効率!$R$16,TRUE,相対合成効率!$R$17))</f>
        <v/>
      </c>
      <c r="Q287" s="224" t="str">
        <f>IF($O287="","",IF($O287&lt;=発電計画!$G$28,0,9.8*$E287*$L287*$P287))</f>
        <v/>
      </c>
      <c r="R287" s="224" t="str">
        <f t="shared" si="27"/>
        <v/>
      </c>
      <c r="S287" s="207" t="str">
        <f>IF(D287="","",(D287*B287+SUM($D288:D$393))/(D287*365))</f>
        <v/>
      </c>
      <c r="T287" s="208"/>
    </row>
    <row r="288" spans="2:20">
      <c r="B288" s="80">
        <v>260</v>
      </c>
      <c r="C288" s="189" t="str">
        <f>流量データ!$R270</f>
        <v/>
      </c>
      <c r="D288" s="189" t="str">
        <f>IF(AND($C288="",発電計画!$G$33=""),"",MAX(0,$C288-発電計画!$G$33))</f>
        <v/>
      </c>
      <c r="E288" s="189" t="str">
        <f>IF($D288="","",IF(発電計画!$G$19&gt;$D288,$D288,発電計画!$G$19))</f>
        <v/>
      </c>
      <c r="F288" s="27" t="str">
        <f>IF(発電計画!$G$30="","",ROUND((発電計画!$G$30*((E288/発電計画!$G$19)^2)/1000),3))</f>
        <v/>
      </c>
      <c r="G288" s="28">
        <f t="shared" si="28"/>
        <v>0.05</v>
      </c>
      <c r="H288" s="27" t="str">
        <f>IF(発電計画!$G$31="","",ROUND((発電計画!$G$31*((E288/発電計画!$G$19)^2)/200),3))</f>
        <v/>
      </c>
      <c r="I288" s="27" t="str">
        <f>IF(発電計画!$G$32="","",ROUND((発電計画!$G$32*((E288/発電計画!$G$19)^2)/1000),3))</f>
        <v/>
      </c>
      <c r="J288" s="28">
        <f t="shared" si="29"/>
        <v>0.5</v>
      </c>
      <c r="K288" s="27">
        <f t="shared" si="26"/>
        <v>0.55000000000000004</v>
      </c>
      <c r="L288" s="27">
        <f>発電計画!$G$15-$K$29</f>
        <v>-0.55000000000000004</v>
      </c>
      <c r="M288" s="27" t="str">
        <f>IF(発電計画!$G$19="","",9.8*発電計画!$G$19*$L288)</f>
        <v/>
      </c>
      <c r="N288" s="27" t="str">
        <f>IF(発電計画!$G$20="","",9.8*発電計画!$G$20*$L288)</f>
        <v/>
      </c>
      <c r="O288" s="206" t="str">
        <f>IF(AND($E288="",発電計画!$G$19=""),"",$E288/発電計画!$G$19)</f>
        <v/>
      </c>
      <c r="P288" s="331" t="str" cm="1">
        <f t="array" ref="P288">IF($O288="","",発電計画!$G$27*_xlfn.IFS($O288&gt;=相対合成効率!$O$14,相対合成効率!$R$14,$O288&gt;=相対合成効率!$O$15,相対合成効率!$R$15,$O288&gt;=相対合成効率!$O$16,相対合成効率!$R$16,TRUE,相対合成効率!$R$17))</f>
        <v/>
      </c>
      <c r="Q288" s="224" t="str">
        <f>IF($O288="","",IF($O288&lt;=発電計画!$G$28,0,9.8*$E288*$L288*$P288))</f>
        <v/>
      </c>
      <c r="R288" s="224" t="str">
        <f t="shared" si="27"/>
        <v/>
      </c>
      <c r="S288" s="207" t="str">
        <f>IF(D288="","",(D288*B288+SUM($D289:D$393))/(D288*365))</f>
        <v/>
      </c>
      <c r="T288" s="208"/>
    </row>
    <row r="289" spans="2:20">
      <c r="B289" s="80">
        <v>261</v>
      </c>
      <c r="C289" s="189" t="str">
        <f>流量データ!$R271</f>
        <v/>
      </c>
      <c r="D289" s="189" t="str">
        <f>IF(AND($C289="",発電計画!$G$33=""),"",MAX(0,$C289-発電計画!$G$33))</f>
        <v/>
      </c>
      <c r="E289" s="189" t="str">
        <f>IF($D289="","",IF(発電計画!$G$19&gt;$D289,$D289,発電計画!$G$19))</f>
        <v/>
      </c>
      <c r="F289" s="27" t="str">
        <f>IF(発電計画!$G$30="","",ROUND((発電計画!$G$30*((E289/発電計画!$G$19)^2)/1000),3))</f>
        <v/>
      </c>
      <c r="G289" s="28">
        <f t="shared" si="28"/>
        <v>0.05</v>
      </c>
      <c r="H289" s="27" t="str">
        <f>IF(発電計画!$G$31="","",ROUND((発電計画!$G$31*((E289/発電計画!$G$19)^2)/200),3))</f>
        <v/>
      </c>
      <c r="I289" s="27" t="str">
        <f>IF(発電計画!$G$32="","",ROUND((発電計画!$G$32*((E289/発電計画!$G$19)^2)/1000),3))</f>
        <v/>
      </c>
      <c r="J289" s="28">
        <f t="shared" si="29"/>
        <v>0.5</v>
      </c>
      <c r="K289" s="27">
        <f t="shared" si="26"/>
        <v>0.55000000000000004</v>
      </c>
      <c r="L289" s="27">
        <f>発電計画!$G$15-$K$29</f>
        <v>-0.55000000000000004</v>
      </c>
      <c r="M289" s="27" t="str">
        <f>IF(発電計画!$G$19="","",9.8*発電計画!$G$19*$L289)</f>
        <v/>
      </c>
      <c r="N289" s="27" t="str">
        <f>IF(発電計画!$G$20="","",9.8*発電計画!$G$20*$L289)</f>
        <v/>
      </c>
      <c r="O289" s="206" t="str">
        <f>IF(AND($E289="",発電計画!$G$19=""),"",$E289/発電計画!$G$19)</f>
        <v/>
      </c>
      <c r="P289" s="331" t="str" cm="1">
        <f t="array" ref="P289">IF($O289="","",発電計画!$G$27*_xlfn.IFS($O289&gt;=相対合成効率!$O$14,相対合成効率!$R$14,$O289&gt;=相対合成効率!$O$15,相対合成効率!$R$15,$O289&gt;=相対合成効率!$O$16,相対合成効率!$R$16,TRUE,相対合成効率!$R$17))</f>
        <v/>
      </c>
      <c r="Q289" s="224" t="str">
        <f>IF($O289="","",IF($O289&lt;=発電計画!$G$28,0,9.8*$E289*$L289*$P289))</f>
        <v/>
      </c>
      <c r="R289" s="224" t="str">
        <f t="shared" si="27"/>
        <v/>
      </c>
      <c r="S289" s="207" t="str">
        <f>IF(D289="","",(D289*B289+SUM($D290:D$393))/(D289*365))</f>
        <v/>
      </c>
      <c r="T289" s="208"/>
    </row>
    <row r="290" spans="2:20">
      <c r="B290" s="80">
        <v>262</v>
      </c>
      <c r="C290" s="189" t="str">
        <f>流量データ!$R272</f>
        <v/>
      </c>
      <c r="D290" s="189" t="str">
        <f>IF(AND($C290="",発電計画!$G$33=""),"",MAX(0,$C290-発電計画!$G$33))</f>
        <v/>
      </c>
      <c r="E290" s="189" t="str">
        <f>IF($D290="","",IF(発電計画!$G$19&gt;$D290,$D290,発電計画!$G$19))</f>
        <v/>
      </c>
      <c r="F290" s="27" t="str">
        <f>IF(発電計画!$G$30="","",ROUND((発電計画!$G$30*((E290/発電計画!$G$19)^2)/1000),3))</f>
        <v/>
      </c>
      <c r="G290" s="28">
        <f t="shared" si="28"/>
        <v>0.05</v>
      </c>
      <c r="H290" s="27" t="str">
        <f>IF(発電計画!$G$31="","",ROUND((発電計画!$G$31*((E290/発電計画!$G$19)^2)/200),3))</f>
        <v/>
      </c>
      <c r="I290" s="27" t="str">
        <f>IF(発電計画!$G$32="","",ROUND((発電計画!$G$32*((E290/発電計画!$G$19)^2)/1000),3))</f>
        <v/>
      </c>
      <c r="J290" s="28">
        <f t="shared" si="29"/>
        <v>0.5</v>
      </c>
      <c r="K290" s="27">
        <f t="shared" si="26"/>
        <v>0.55000000000000004</v>
      </c>
      <c r="L290" s="27">
        <f>発電計画!$G$15-$K$29</f>
        <v>-0.55000000000000004</v>
      </c>
      <c r="M290" s="27" t="str">
        <f>IF(発電計画!$G$19="","",9.8*発電計画!$G$19*$L290)</f>
        <v/>
      </c>
      <c r="N290" s="27" t="str">
        <f>IF(発電計画!$G$20="","",9.8*発電計画!$G$20*$L290)</f>
        <v/>
      </c>
      <c r="O290" s="206" t="str">
        <f>IF(AND($E290="",発電計画!$G$19=""),"",$E290/発電計画!$G$19)</f>
        <v/>
      </c>
      <c r="P290" s="331" t="str" cm="1">
        <f t="array" ref="P290">IF($O290="","",発電計画!$G$27*_xlfn.IFS($O290&gt;=相対合成効率!$O$14,相対合成効率!$R$14,$O290&gt;=相対合成効率!$O$15,相対合成効率!$R$15,$O290&gt;=相対合成効率!$O$16,相対合成効率!$R$16,TRUE,相対合成効率!$R$17))</f>
        <v/>
      </c>
      <c r="Q290" s="224" t="str">
        <f>IF($O290="","",IF($O290&lt;=発電計画!$G$28,0,9.8*$E290*$L290*$P290))</f>
        <v/>
      </c>
      <c r="R290" s="224" t="str">
        <f t="shared" si="27"/>
        <v/>
      </c>
      <c r="S290" s="207" t="str">
        <f>IF(D290="","",(D290*B290+SUM($D291:D$393))/(D290*365))</f>
        <v/>
      </c>
      <c r="T290" s="208"/>
    </row>
    <row r="291" spans="2:20">
      <c r="B291" s="80">
        <v>263</v>
      </c>
      <c r="C291" s="189" t="str">
        <f>流量データ!$R273</f>
        <v/>
      </c>
      <c r="D291" s="189" t="str">
        <f>IF(AND($C291="",発電計画!$G$33=""),"",MAX(0,$C291-発電計画!$G$33))</f>
        <v/>
      </c>
      <c r="E291" s="189" t="str">
        <f>IF($D291="","",IF(発電計画!$G$19&gt;$D291,$D291,発電計画!$G$19))</f>
        <v/>
      </c>
      <c r="F291" s="27" t="str">
        <f>IF(発電計画!$G$30="","",ROUND((発電計画!$G$30*((E291/発電計画!$G$19)^2)/1000),3))</f>
        <v/>
      </c>
      <c r="G291" s="28">
        <f t="shared" si="28"/>
        <v>0.05</v>
      </c>
      <c r="H291" s="27" t="str">
        <f>IF(発電計画!$G$31="","",ROUND((発電計画!$G$31*((E291/発電計画!$G$19)^2)/200),3))</f>
        <v/>
      </c>
      <c r="I291" s="27" t="str">
        <f>IF(発電計画!$G$32="","",ROUND((発電計画!$G$32*((E291/発電計画!$G$19)^2)/1000),3))</f>
        <v/>
      </c>
      <c r="J291" s="28">
        <f t="shared" si="29"/>
        <v>0.5</v>
      </c>
      <c r="K291" s="27">
        <f t="shared" si="26"/>
        <v>0.55000000000000004</v>
      </c>
      <c r="L291" s="27">
        <f>発電計画!$G$15-$K$29</f>
        <v>-0.55000000000000004</v>
      </c>
      <c r="M291" s="27" t="str">
        <f>IF(発電計画!$G$19="","",9.8*発電計画!$G$19*$L291)</f>
        <v/>
      </c>
      <c r="N291" s="27" t="str">
        <f>IF(発電計画!$G$20="","",9.8*発電計画!$G$20*$L291)</f>
        <v/>
      </c>
      <c r="O291" s="206" t="str">
        <f>IF(AND($E291="",発電計画!$G$19=""),"",$E291/発電計画!$G$19)</f>
        <v/>
      </c>
      <c r="P291" s="331" t="str" cm="1">
        <f t="array" ref="P291">IF($O291="","",発電計画!$G$27*_xlfn.IFS($O291&gt;=相対合成効率!$O$14,相対合成効率!$R$14,$O291&gt;=相対合成効率!$O$15,相対合成効率!$R$15,$O291&gt;=相対合成効率!$O$16,相対合成効率!$R$16,TRUE,相対合成効率!$R$17))</f>
        <v/>
      </c>
      <c r="Q291" s="224" t="str">
        <f>IF($O291="","",IF($O291&lt;=発電計画!$G$28,0,9.8*$E291*$L291*$P291))</f>
        <v/>
      </c>
      <c r="R291" s="224" t="str">
        <f t="shared" si="27"/>
        <v/>
      </c>
      <c r="S291" s="207" t="str">
        <f>IF(D291="","",(D291*B291+SUM($D292:D$393))/(D291*365))</f>
        <v/>
      </c>
      <c r="T291" s="208"/>
    </row>
    <row r="292" spans="2:20">
      <c r="B292" s="80">
        <v>264</v>
      </c>
      <c r="C292" s="189" t="str">
        <f>流量データ!$R274</f>
        <v/>
      </c>
      <c r="D292" s="189" t="str">
        <f>IF(AND($C292="",発電計画!$G$33=""),"",MAX(0,$C292-発電計画!$G$33))</f>
        <v/>
      </c>
      <c r="E292" s="189" t="str">
        <f>IF($D292="","",IF(発電計画!$G$19&gt;$D292,$D292,発電計画!$G$19))</f>
        <v/>
      </c>
      <c r="F292" s="27" t="str">
        <f>IF(発電計画!$G$30="","",ROUND((発電計画!$G$30*((E292/発電計画!$G$19)^2)/1000),3))</f>
        <v/>
      </c>
      <c r="G292" s="28">
        <f t="shared" si="28"/>
        <v>0.05</v>
      </c>
      <c r="H292" s="27" t="str">
        <f>IF(発電計画!$G$31="","",ROUND((発電計画!$G$31*((E292/発電計画!$G$19)^2)/200),3))</f>
        <v/>
      </c>
      <c r="I292" s="27" t="str">
        <f>IF(発電計画!$G$32="","",ROUND((発電計画!$G$32*((E292/発電計画!$G$19)^2)/1000),3))</f>
        <v/>
      </c>
      <c r="J292" s="28">
        <f t="shared" si="29"/>
        <v>0.5</v>
      </c>
      <c r="K292" s="27">
        <f t="shared" si="26"/>
        <v>0.55000000000000004</v>
      </c>
      <c r="L292" s="27">
        <f>発電計画!$G$15-$K$29</f>
        <v>-0.55000000000000004</v>
      </c>
      <c r="M292" s="27" t="str">
        <f>IF(発電計画!$G$19="","",9.8*発電計画!$G$19*$L292)</f>
        <v/>
      </c>
      <c r="N292" s="27" t="str">
        <f>IF(発電計画!$G$20="","",9.8*発電計画!$G$20*$L292)</f>
        <v/>
      </c>
      <c r="O292" s="206" t="str">
        <f>IF(AND($E292="",発電計画!$G$19=""),"",$E292/発電計画!$G$19)</f>
        <v/>
      </c>
      <c r="P292" s="331" t="str" cm="1">
        <f t="array" ref="P292">IF($O292="","",発電計画!$G$27*_xlfn.IFS($O292&gt;=相対合成効率!$O$14,相対合成効率!$R$14,$O292&gt;=相対合成効率!$O$15,相対合成効率!$R$15,$O292&gt;=相対合成効率!$O$16,相対合成効率!$R$16,TRUE,相対合成効率!$R$17))</f>
        <v/>
      </c>
      <c r="Q292" s="224" t="str">
        <f>IF($O292="","",IF($O292&lt;=発電計画!$G$28,0,9.8*$E292*$L292*$P292))</f>
        <v/>
      </c>
      <c r="R292" s="224" t="str">
        <f t="shared" si="27"/>
        <v/>
      </c>
      <c r="S292" s="207" t="str">
        <f>IF(D292="","",(D292*B292+SUM($D293:D$393))/(D292*365))</f>
        <v/>
      </c>
      <c r="T292" s="208"/>
    </row>
    <row r="293" spans="2:20">
      <c r="B293" s="80">
        <v>265</v>
      </c>
      <c r="C293" s="189" t="str">
        <f>流量データ!$R275</f>
        <v/>
      </c>
      <c r="D293" s="189" t="str">
        <f>IF(AND($C293="",発電計画!$G$33=""),"",MAX(0,$C293-発電計画!$G$33))</f>
        <v/>
      </c>
      <c r="E293" s="189" t="str">
        <f>IF($D293="","",IF(発電計画!$G$19&gt;$D293,$D293,発電計画!$G$19))</f>
        <v/>
      </c>
      <c r="F293" s="27" t="str">
        <f>IF(発電計画!$G$30="","",ROUND((発電計画!$G$30*((E293/発電計画!$G$19)^2)/1000),3))</f>
        <v/>
      </c>
      <c r="G293" s="28">
        <f t="shared" si="28"/>
        <v>0.05</v>
      </c>
      <c r="H293" s="27" t="str">
        <f>IF(発電計画!$G$31="","",ROUND((発電計画!$G$31*((E293/発電計画!$G$19)^2)/200),3))</f>
        <v/>
      </c>
      <c r="I293" s="27" t="str">
        <f>IF(発電計画!$G$32="","",ROUND((発電計画!$G$32*((E293/発電計画!$G$19)^2)/1000),3))</f>
        <v/>
      </c>
      <c r="J293" s="28">
        <f t="shared" si="29"/>
        <v>0.5</v>
      </c>
      <c r="K293" s="27">
        <f t="shared" si="26"/>
        <v>0.55000000000000004</v>
      </c>
      <c r="L293" s="27">
        <f>発電計画!$G$15-$K$29</f>
        <v>-0.55000000000000004</v>
      </c>
      <c r="M293" s="27" t="str">
        <f>IF(発電計画!$G$19="","",9.8*発電計画!$G$19*$L293)</f>
        <v/>
      </c>
      <c r="N293" s="27" t="str">
        <f>IF(発電計画!$G$20="","",9.8*発電計画!$G$20*$L293)</f>
        <v/>
      </c>
      <c r="O293" s="206" t="str">
        <f>IF(AND($E293="",発電計画!$G$19=""),"",$E293/発電計画!$G$19)</f>
        <v/>
      </c>
      <c r="P293" s="331" t="str" cm="1">
        <f t="array" ref="P293">IF($O293="","",発電計画!$G$27*_xlfn.IFS($O293&gt;=相対合成効率!$O$14,相対合成効率!$R$14,$O293&gt;=相対合成効率!$O$15,相対合成効率!$R$15,$O293&gt;=相対合成効率!$O$16,相対合成効率!$R$16,TRUE,相対合成効率!$R$17))</f>
        <v/>
      </c>
      <c r="Q293" s="224" t="str">
        <f>IF($O293="","",IF($O293&lt;=発電計画!$G$28,0,9.8*$E293*$L293*$P293))</f>
        <v/>
      </c>
      <c r="R293" s="224" t="str">
        <f t="shared" si="27"/>
        <v/>
      </c>
      <c r="S293" s="207" t="str">
        <f>IF(D293="","",(D293*B293+SUM($D294:D$393))/(D293*365))</f>
        <v/>
      </c>
      <c r="T293" s="208"/>
    </row>
    <row r="294" spans="2:20">
      <c r="B294" s="80">
        <v>266</v>
      </c>
      <c r="C294" s="189" t="str">
        <f>流量データ!$R276</f>
        <v/>
      </c>
      <c r="D294" s="189" t="str">
        <f>IF(AND($C294="",発電計画!$G$33=""),"",MAX(0,$C294-発電計画!$G$33))</f>
        <v/>
      </c>
      <c r="E294" s="189" t="str">
        <f>IF($D294="","",IF(発電計画!$G$19&gt;$D294,$D294,発電計画!$G$19))</f>
        <v/>
      </c>
      <c r="F294" s="27" t="str">
        <f>IF(発電計画!$G$30="","",ROUND((発電計画!$G$30*((E294/発電計画!$G$19)^2)/1000),3))</f>
        <v/>
      </c>
      <c r="G294" s="28">
        <f t="shared" si="28"/>
        <v>0.05</v>
      </c>
      <c r="H294" s="27" t="str">
        <f>IF(発電計画!$G$31="","",ROUND((発電計画!$G$31*((E294/発電計画!$G$19)^2)/200),3))</f>
        <v/>
      </c>
      <c r="I294" s="27" t="str">
        <f>IF(発電計画!$G$32="","",ROUND((発電計画!$G$32*((E294/発電計画!$G$19)^2)/1000),3))</f>
        <v/>
      </c>
      <c r="J294" s="28">
        <f t="shared" si="29"/>
        <v>0.5</v>
      </c>
      <c r="K294" s="27">
        <f t="shared" si="26"/>
        <v>0.55000000000000004</v>
      </c>
      <c r="L294" s="27">
        <f>発電計画!$G$15-$K$29</f>
        <v>-0.55000000000000004</v>
      </c>
      <c r="M294" s="27" t="str">
        <f>IF(発電計画!$G$19="","",9.8*発電計画!$G$19*$L294)</f>
        <v/>
      </c>
      <c r="N294" s="27" t="str">
        <f>IF(発電計画!$G$20="","",9.8*発電計画!$G$20*$L294)</f>
        <v/>
      </c>
      <c r="O294" s="206" t="str">
        <f>IF(AND($E294="",発電計画!$G$19=""),"",$E294/発電計画!$G$19)</f>
        <v/>
      </c>
      <c r="P294" s="331" t="str" cm="1">
        <f t="array" ref="P294">IF($O294="","",発電計画!$G$27*_xlfn.IFS($O294&gt;=相対合成効率!$O$14,相対合成効率!$R$14,$O294&gt;=相対合成効率!$O$15,相対合成効率!$R$15,$O294&gt;=相対合成効率!$O$16,相対合成効率!$R$16,TRUE,相対合成効率!$R$17))</f>
        <v/>
      </c>
      <c r="Q294" s="224" t="str">
        <f>IF($O294="","",IF($O294&lt;=発電計画!$G$28,0,9.8*$E294*$L294*$P294))</f>
        <v/>
      </c>
      <c r="R294" s="224" t="str">
        <f t="shared" si="27"/>
        <v/>
      </c>
      <c r="S294" s="207" t="str">
        <f>IF(D294="","",(D294*B294+SUM($D295:D$393))/(D294*365))</f>
        <v/>
      </c>
      <c r="T294" s="208"/>
    </row>
    <row r="295" spans="2:20">
      <c r="B295" s="80">
        <v>267</v>
      </c>
      <c r="C295" s="189" t="str">
        <f>流量データ!$R277</f>
        <v/>
      </c>
      <c r="D295" s="189" t="str">
        <f>IF(AND($C295="",発電計画!$G$33=""),"",MAX(0,$C295-発電計画!$G$33))</f>
        <v/>
      </c>
      <c r="E295" s="189" t="str">
        <f>IF($D295="","",IF(発電計画!$G$19&gt;$D295,$D295,発電計画!$G$19))</f>
        <v/>
      </c>
      <c r="F295" s="27" t="str">
        <f>IF(発電計画!$G$30="","",ROUND((発電計画!$G$30*((E295/発電計画!$G$19)^2)/1000),3))</f>
        <v/>
      </c>
      <c r="G295" s="28">
        <f t="shared" si="28"/>
        <v>0.05</v>
      </c>
      <c r="H295" s="27" t="str">
        <f>IF(発電計画!$G$31="","",ROUND((発電計画!$G$31*((E295/発電計画!$G$19)^2)/200),3))</f>
        <v/>
      </c>
      <c r="I295" s="27" t="str">
        <f>IF(発電計画!$G$32="","",ROUND((発電計画!$G$32*((E295/発電計画!$G$19)^2)/1000),3))</f>
        <v/>
      </c>
      <c r="J295" s="28">
        <f t="shared" si="29"/>
        <v>0.5</v>
      </c>
      <c r="K295" s="27">
        <f t="shared" si="26"/>
        <v>0.55000000000000004</v>
      </c>
      <c r="L295" s="27">
        <f>発電計画!$G$15-$K$29</f>
        <v>-0.55000000000000004</v>
      </c>
      <c r="M295" s="27" t="str">
        <f>IF(発電計画!$G$19="","",9.8*発電計画!$G$19*$L295)</f>
        <v/>
      </c>
      <c r="N295" s="27" t="str">
        <f>IF(発電計画!$G$20="","",9.8*発電計画!$G$20*$L295)</f>
        <v/>
      </c>
      <c r="O295" s="206" t="str">
        <f>IF(AND($E295="",発電計画!$G$19=""),"",$E295/発電計画!$G$19)</f>
        <v/>
      </c>
      <c r="P295" s="331" t="str" cm="1">
        <f t="array" ref="P295">IF($O295="","",発電計画!$G$27*_xlfn.IFS($O295&gt;=相対合成効率!$O$14,相対合成効率!$R$14,$O295&gt;=相対合成効率!$O$15,相対合成効率!$R$15,$O295&gt;=相対合成効率!$O$16,相対合成効率!$R$16,TRUE,相対合成効率!$R$17))</f>
        <v/>
      </c>
      <c r="Q295" s="224" t="str">
        <f>IF($O295="","",IF($O295&lt;=発電計画!$G$28,0,9.8*$E295*$L295*$P295))</f>
        <v/>
      </c>
      <c r="R295" s="224" t="str">
        <f t="shared" si="27"/>
        <v/>
      </c>
      <c r="S295" s="207" t="str">
        <f>IF(D295="","",(D295*B295+SUM($D296:D$393))/(D295*365))</f>
        <v/>
      </c>
      <c r="T295" s="208"/>
    </row>
    <row r="296" spans="2:20">
      <c r="B296" s="80">
        <v>268</v>
      </c>
      <c r="C296" s="189" t="str">
        <f>流量データ!$R278</f>
        <v/>
      </c>
      <c r="D296" s="189" t="str">
        <f>IF(AND($C296="",発電計画!$G$33=""),"",MAX(0,$C296-発電計画!$G$33))</f>
        <v/>
      </c>
      <c r="E296" s="189" t="str">
        <f>IF($D296="","",IF(発電計画!$G$19&gt;$D296,$D296,発電計画!$G$19))</f>
        <v/>
      </c>
      <c r="F296" s="27" t="str">
        <f>IF(発電計画!$G$30="","",ROUND((発電計画!$G$30*((E296/発電計画!$G$19)^2)/1000),3))</f>
        <v/>
      </c>
      <c r="G296" s="28">
        <f t="shared" si="28"/>
        <v>0.05</v>
      </c>
      <c r="H296" s="27" t="str">
        <f>IF(発電計画!$G$31="","",ROUND((発電計画!$G$31*((E296/発電計画!$G$19)^2)/200),3))</f>
        <v/>
      </c>
      <c r="I296" s="27" t="str">
        <f>IF(発電計画!$G$32="","",ROUND((発電計画!$G$32*((E296/発電計画!$G$19)^2)/1000),3))</f>
        <v/>
      </c>
      <c r="J296" s="28">
        <f t="shared" si="29"/>
        <v>0.5</v>
      </c>
      <c r="K296" s="27">
        <f t="shared" si="26"/>
        <v>0.55000000000000004</v>
      </c>
      <c r="L296" s="27">
        <f>発電計画!$G$15-$K$29</f>
        <v>-0.55000000000000004</v>
      </c>
      <c r="M296" s="27" t="str">
        <f>IF(発電計画!$G$19="","",9.8*発電計画!$G$19*$L296)</f>
        <v/>
      </c>
      <c r="N296" s="27" t="str">
        <f>IF(発電計画!$G$20="","",9.8*発電計画!$G$20*$L296)</f>
        <v/>
      </c>
      <c r="O296" s="206" t="str">
        <f>IF(AND($E296="",発電計画!$G$19=""),"",$E296/発電計画!$G$19)</f>
        <v/>
      </c>
      <c r="P296" s="331" t="str" cm="1">
        <f t="array" ref="P296">IF($O296="","",発電計画!$G$27*_xlfn.IFS($O296&gt;=相対合成効率!$O$14,相対合成効率!$R$14,$O296&gt;=相対合成効率!$O$15,相対合成効率!$R$15,$O296&gt;=相対合成効率!$O$16,相対合成効率!$R$16,TRUE,相対合成効率!$R$17))</f>
        <v/>
      </c>
      <c r="Q296" s="224" t="str">
        <f>IF($O296="","",IF($O296&lt;=発電計画!$G$28,0,9.8*$E296*$L296*$P296))</f>
        <v/>
      </c>
      <c r="R296" s="224" t="str">
        <f t="shared" si="27"/>
        <v/>
      </c>
      <c r="S296" s="207" t="str">
        <f>IF(D296="","",(D296*B296+SUM($D297:D$393))/(D296*365))</f>
        <v/>
      </c>
      <c r="T296" s="208"/>
    </row>
    <row r="297" spans="2:20">
      <c r="B297" s="80">
        <v>269</v>
      </c>
      <c r="C297" s="189" t="str">
        <f>流量データ!$R279</f>
        <v/>
      </c>
      <c r="D297" s="189" t="str">
        <f>IF(AND($C297="",発電計画!$G$33=""),"",MAX(0,$C297-発電計画!$G$33))</f>
        <v/>
      </c>
      <c r="E297" s="189" t="str">
        <f>IF($D297="","",IF(発電計画!$G$19&gt;$D297,$D297,発電計画!$G$19))</f>
        <v/>
      </c>
      <c r="F297" s="27" t="str">
        <f>IF(発電計画!$G$30="","",ROUND((発電計画!$G$30*((E297/発電計画!$G$19)^2)/1000),3))</f>
        <v/>
      </c>
      <c r="G297" s="28">
        <f t="shared" si="28"/>
        <v>0.05</v>
      </c>
      <c r="H297" s="27" t="str">
        <f>IF(発電計画!$G$31="","",ROUND((発電計画!$G$31*((E297/発電計画!$G$19)^2)/200),3))</f>
        <v/>
      </c>
      <c r="I297" s="27" t="str">
        <f>IF(発電計画!$G$32="","",ROUND((発電計画!$G$32*((E297/発電計画!$G$19)^2)/1000),3))</f>
        <v/>
      </c>
      <c r="J297" s="28">
        <f t="shared" si="29"/>
        <v>0.5</v>
      </c>
      <c r="K297" s="27">
        <f t="shared" si="26"/>
        <v>0.55000000000000004</v>
      </c>
      <c r="L297" s="27">
        <f>発電計画!$G$15-$K$29</f>
        <v>-0.55000000000000004</v>
      </c>
      <c r="M297" s="27" t="str">
        <f>IF(発電計画!$G$19="","",9.8*発電計画!$G$19*$L297)</f>
        <v/>
      </c>
      <c r="N297" s="27" t="str">
        <f>IF(発電計画!$G$20="","",9.8*発電計画!$G$20*$L297)</f>
        <v/>
      </c>
      <c r="O297" s="206" t="str">
        <f>IF(AND($E297="",発電計画!$G$19=""),"",$E297/発電計画!$G$19)</f>
        <v/>
      </c>
      <c r="P297" s="331" t="str" cm="1">
        <f t="array" ref="P297">IF($O297="","",発電計画!$G$27*_xlfn.IFS($O297&gt;=相対合成効率!$O$14,相対合成効率!$R$14,$O297&gt;=相対合成効率!$O$15,相対合成効率!$R$15,$O297&gt;=相対合成効率!$O$16,相対合成効率!$R$16,TRUE,相対合成効率!$R$17))</f>
        <v/>
      </c>
      <c r="Q297" s="224" t="str">
        <f>IF($O297="","",IF($O297&lt;=発電計画!$G$28,0,9.8*$E297*$L297*$P297))</f>
        <v/>
      </c>
      <c r="R297" s="224" t="str">
        <f t="shared" si="27"/>
        <v/>
      </c>
      <c r="S297" s="207" t="str">
        <f>IF(D297="","",(D297*B297+SUM($D298:D$393))/(D297*365))</f>
        <v/>
      </c>
      <c r="T297" s="208"/>
    </row>
    <row r="298" spans="2:20">
      <c r="B298" s="80">
        <v>270</v>
      </c>
      <c r="C298" s="189" t="str">
        <f>流量データ!$R280</f>
        <v/>
      </c>
      <c r="D298" s="189" t="str">
        <f>IF(AND($C298="",発電計画!$G$33=""),"",MAX(0,$C298-発電計画!$G$33))</f>
        <v/>
      </c>
      <c r="E298" s="189" t="str">
        <f>IF($D298="","",IF(発電計画!$G$19&gt;$D298,$D298,発電計画!$G$19))</f>
        <v/>
      </c>
      <c r="F298" s="27" t="str">
        <f>IF(発電計画!$G$30="","",ROUND((発電計画!$G$30*((E298/発電計画!$G$19)^2)/1000),3))</f>
        <v/>
      </c>
      <c r="G298" s="28">
        <f t="shared" si="28"/>
        <v>0.05</v>
      </c>
      <c r="H298" s="27" t="str">
        <f>IF(発電計画!$G$31="","",ROUND((発電計画!$G$31*((E298/発電計画!$G$19)^2)/200),3))</f>
        <v/>
      </c>
      <c r="I298" s="27" t="str">
        <f>IF(発電計画!$G$32="","",ROUND((発電計画!$G$32*((E298/発電計画!$G$19)^2)/1000),3))</f>
        <v/>
      </c>
      <c r="J298" s="28">
        <f t="shared" si="29"/>
        <v>0.5</v>
      </c>
      <c r="K298" s="27">
        <f t="shared" si="26"/>
        <v>0.55000000000000004</v>
      </c>
      <c r="L298" s="27">
        <f>発電計画!$G$15-$K$29</f>
        <v>-0.55000000000000004</v>
      </c>
      <c r="M298" s="27" t="str">
        <f>IF(発電計画!$G$19="","",9.8*発電計画!$G$19*$L298)</f>
        <v/>
      </c>
      <c r="N298" s="27" t="str">
        <f>IF(発電計画!$G$20="","",9.8*発電計画!$G$20*$L298)</f>
        <v/>
      </c>
      <c r="O298" s="206" t="str">
        <f>IF(AND($E298="",発電計画!$G$19=""),"",$E298/発電計画!$G$19)</f>
        <v/>
      </c>
      <c r="P298" s="331" t="str" cm="1">
        <f t="array" ref="P298">IF($O298="","",発電計画!$G$27*_xlfn.IFS($O298&gt;=相対合成効率!$O$14,相対合成効率!$R$14,$O298&gt;=相対合成効率!$O$15,相対合成効率!$R$15,$O298&gt;=相対合成効率!$O$16,相対合成効率!$R$16,TRUE,相対合成効率!$R$17))</f>
        <v/>
      </c>
      <c r="Q298" s="224" t="str">
        <f>IF($O298="","",IF($O298&lt;=発電計画!$G$28,0,9.8*$E298*$L298*$P298))</f>
        <v/>
      </c>
      <c r="R298" s="224" t="str">
        <f t="shared" si="27"/>
        <v/>
      </c>
      <c r="S298" s="207" t="str">
        <f>IF(D298="","",(D298*B298+SUM($D299:D$393))/(D298*365))</f>
        <v/>
      </c>
      <c r="T298" s="208"/>
    </row>
    <row r="299" spans="2:20">
      <c r="B299" s="80">
        <v>271</v>
      </c>
      <c r="C299" s="189" t="str">
        <f>流量データ!$R281</f>
        <v/>
      </c>
      <c r="D299" s="189" t="str">
        <f>IF(AND($C299="",発電計画!$G$33=""),"",MAX(0,$C299-発電計画!$G$33))</f>
        <v/>
      </c>
      <c r="E299" s="189" t="str">
        <f>IF($D299="","",IF(発電計画!$G$19&gt;$D299,$D299,発電計画!$G$19))</f>
        <v/>
      </c>
      <c r="F299" s="27" t="str">
        <f>IF(発電計画!$G$30="","",ROUND((発電計画!$G$30*((E299/発電計画!$G$19)^2)/1000),3))</f>
        <v/>
      </c>
      <c r="G299" s="28">
        <f t="shared" si="28"/>
        <v>0.05</v>
      </c>
      <c r="H299" s="27" t="str">
        <f>IF(発電計画!$G$31="","",ROUND((発電計画!$G$31*((E299/発電計画!$G$19)^2)/200),3))</f>
        <v/>
      </c>
      <c r="I299" s="27" t="str">
        <f>IF(発電計画!$G$32="","",ROUND((発電計画!$G$32*((E299/発電計画!$G$19)^2)/1000),3))</f>
        <v/>
      </c>
      <c r="J299" s="28">
        <f t="shared" si="29"/>
        <v>0.5</v>
      </c>
      <c r="K299" s="27">
        <f t="shared" si="26"/>
        <v>0.55000000000000004</v>
      </c>
      <c r="L299" s="27">
        <f>発電計画!$G$15-$K$29</f>
        <v>-0.55000000000000004</v>
      </c>
      <c r="M299" s="27" t="str">
        <f>IF(発電計画!$G$19="","",9.8*発電計画!$G$19*$L299)</f>
        <v/>
      </c>
      <c r="N299" s="27" t="str">
        <f>IF(発電計画!$G$20="","",9.8*発電計画!$G$20*$L299)</f>
        <v/>
      </c>
      <c r="O299" s="206" t="str">
        <f>IF(AND($E299="",発電計画!$G$19=""),"",$E299/発電計画!$G$19)</f>
        <v/>
      </c>
      <c r="P299" s="331" t="str" cm="1">
        <f t="array" ref="P299">IF($O299="","",発電計画!$G$27*_xlfn.IFS($O299&gt;=相対合成効率!$O$14,相対合成効率!$R$14,$O299&gt;=相対合成効率!$O$15,相対合成効率!$R$15,$O299&gt;=相対合成効率!$O$16,相対合成効率!$R$16,TRUE,相対合成効率!$R$17))</f>
        <v/>
      </c>
      <c r="Q299" s="224" t="str">
        <f>IF($O299="","",IF($O299&lt;=発電計画!$G$28,0,9.8*$E299*$L299*$P299))</f>
        <v/>
      </c>
      <c r="R299" s="224" t="str">
        <f t="shared" si="27"/>
        <v/>
      </c>
      <c r="S299" s="207" t="str">
        <f>IF(D299="","",(D299*B299+SUM($D300:D$393))/(D299*365))</f>
        <v/>
      </c>
      <c r="T299" s="208"/>
    </row>
    <row r="300" spans="2:20">
      <c r="B300" s="80">
        <v>272</v>
      </c>
      <c r="C300" s="189" t="str">
        <f>流量データ!$R282</f>
        <v/>
      </c>
      <c r="D300" s="189" t="str">
        <f>IF(AND($C300="",発電計画!$G$33=""),"",MAX(0,$C300-発電計画!$G$33))</f>
        <v/>
      </c>
      <c r="E300" s="189" t="str">
        <f>IF($D300="","",IF(発電計画!$G$19&gt;$D300,$D300,発電計画!$G$19))</f>
        <v/>
      </c>
      <c r="F300" s="27" t="str">
        <f>IF(発電計画!$G$30="","",ROUND((発電計画!$G$30*((E300/発電計画!$G$19)^2)/1000),3))</f>
        <v/>
      </c>
      <c r="G300" s="28">
        <f t="shared" si="28"/>
        <v>0.05</v>
      </c>
      <c r="H300" s="27" t="str">
        <f>IF(発電計画!$G$31="","",ROUND((発電計画!$G$31*((E300/発電計画!$G$19)^2)/200),3))</f>
        <v/>
      </c>
      <c r="I300" s="27" t="str">
        <f>IF(発電計画!$G$32="","",ROUND((発電計画!$G$32*((E300/発電計画!$G$19)^2)/1000),3))</f>
        <v/>
      </c>
      <c r="J300" s="28">
        <f t="shared" si="29"/>
        <v>0.5</v>
      </c>
      <c r="K300" s="27">
        <f t="shared" si="26"/>
        <v>0.55000000000000004</v>
      </c>
      <c r="L300" s="27">
        <f>発電計画!$G$15-$K$29</f>
        <v>-0.55000000000000004</v>
      </c>
      <c r="M300" s="27" t="str">
        <f>IF(発電計画!$G$19="","",9.8*発電計画!$G$19*$L300)</f>
        <v/>
      </c>
      <c r="N300" s="27" t="str">
        <f>IF(発電計画!$G$20="","",9.8*発電計画!$G$20*$L300)</f>
        <v/>
      </c>
      <c r="O300" s="206" t="str">
        <f>IF(AND($E300="",発電計画!$G$19=""),"",$E300/発電計画!$G$19)</f>
        <v/>
      </c>
      <c r="P300" s="331" t="str" cm="1">
        <f t="array" ref="P300">IF($O300="","",発電計画!$G$27*_xlfn.IFS($O300&gt;=相対合成効率!$O$14,相対合成効率!$R$14,$O300&gt;=相対合成効率!$O$15,相対合成効率!$R$15,$O300&gt;=相対合成効率!$O$16,相対合成効率!$R$16,TRUE,相対合成効率!$R$17))</f>
        <v/>
      </c>
      <c r="Q300" s="224" t="str">
        <f>IF($O300="","",IF($O300&lt;=発電計画!$G$28,0,9.8*$E300*$L300*$P300))</f>
        <v/>
      </c>
      <c r="R300" s="224" t="str">
        <f t="shared" si="27"/>
        <v/>
      </c>
      <c r="S300" s="207" t="str">
        <f>IF(D300="","",(D300*B300+SUM($D301:D$393))/(D300*365))</f>
        <v/>
      </c>
      <c r="T300" s="208"/>
    </row>
    <row r="301" spans="2:20">
      <c r="B301" s="80">
        <v>273</v>
      </c>
      <c r="C301" s="189" t="str">
        <f>流量データ!$R283</f>
        <v/>
      </c>
      <c r="D301" s="189" t="str">
        <f>IF(AND($C301="",発電計画!$G$33=""),"",MAX(0,$C301-発電計画!$G$33))</f>
        <v/>
      </c>
      <c r="E301" s="189" t="str">
        <f>IF($D301="","",IF(発電計画!$G$19&gt;$D301,$D301,発電計画!$G$19))</f>
        <v/>
      </c>
      <c r="F301" s="27" t="str">
        <f>IF(発電計画!$G$30="","",ROUND((発電計画!$G$30*((E301/発電計画!$G$19)^2)/1000),3))</f>
        <v/>
      </c>
      <c r="G301" s="28">
        <f t="shared" si="28"/>
        <v>0.05</v>
      </c>
      <c r="H301" s="27" t="str">
        <f>IF(発電計画!$G$31="","",ROUND((発電計画!$G$31*((E301/発電計画!$G$19)^2)/200),3))</f>
        <v/>
      </c>
      <c r="I301" s="27" t="str">
        <f>IF(発電計画!$G$32="","",ROUND((発電計画!$G$32*((E301/発電計画!$G$19)^2)/1000),3))</f>
        <v/>
      </c>
      <c r="J301" s="28">
        <f t="shared" si="29"/>
        <v>0.5</v>
      </c>
      <c r="K301" s="27">
        <f t="shared" si="26"/>
        <v>0.55000000000000004</v>
      </c>
      <c r="L301" s="27">
        <f>発電計画!$G$15-$K$29</f>
        <v>-0.55000000000000004</v>
      </c>
      <c r="M301" s="27" t="str">
        <f>IF(発電計画!$G$19="","",9.8*発電計画!$G$19*$L301)</f>
        <v/>
      </c>
      <c r="N301" s="27" t="str">
        <f>IF(発電計画!$G$20="","",9.8*発電計画!$G$20*$L301)</f>
        <v/>
      </c>
      <c r="O301" s="206" t="str">
        <f>IF(AND($E301="",発電計画!$G$19=""),"",$E301/発電計画!$G$19)</f>
        <v/>
      </c>
      <c r="P301" s="331" t="str" cm="1">
        <f t="array" ref="P301">IF($O301="","",発電計画!$G$27*_xlfn.IFS($O301&gt;=相対合成効率!$O$14,相対合成効率!$R$14,$O301&gt;=相対合成効率!$O$15,相対合成効率!$R$15,$O301&gt;=相対合成効率!$O$16,相対合成効率!$R$16,TRUE,相対合成効率!$R$17))</f>
        <v/>
      </c>
      <c r="Q301" s="224" t="str">
        <f>IF($O301="","",IF($O301&lt;=発電計画!$G$28,0,9.8*$E301*$L301*$P301))</f>
        <v/>
      </c>
      <c r="R301" s="224" t="str">
        <f t="shared" si="27"/>
        <v/>
      </c>
      <c r="S301" s="207" t="str">
        <f>IF(D301="","",(D301*B301+SUM($D302:D$393))/(D301*365))</f>
        <v/>
      </c>
      <c r="T301" s="208"/>
    </row>
    <row r="302" spans="2:20">
      <c r="B302" s="80">
        <v>274</v>
      </c>
      <c r="C302" s="189" t="str">
        <f>流量データ!$R284</f>
        <v/>
      </c>
      <c r="D302" s="189" t="str">
        <f>IF(AND($C302="",発電計画!$G$33=""),"",MAX(0,$C302-発電計画!$G$33))</f>
        <v/>
      </c>
      <c r="E302" s="189" t="str">
        <f>IF($D302="","",IF(発電計画!$G$19&gt;$D302,$D302,発電計画!$G$19))</f>
        <v/>
      </c>
      <c r="F302" s="27" t="str">
        <f>IF(発電計画!$G$30="","",ROUND((発電計画!$G$30*((E302/発電計画!$G$19)^2)/1000),3))</f>
        <v/>
      </c>
      <c r="G302" s="28">
        <f t="shared" si="28"/>
        <v>0.05</v>
      </c>
      <c r="H302" s="27" t="str">
        <f>IF(発電計画!$G$31="","",ROUND((発電計画!$G$31*((E302/発電計画!$G$19)^2)/200),3))</f>
        <v/>
      </c>
      <c r="I302" s="27" t="str">
        <f>IF(発電計画!$G$32="","",ROUND((発電計画!$G$32*((E302/発電計画!$G$19)^2)/1000),3))</f>
        <v/>
      </c>
      <c r="J302" s="28">
        <f t="shared" si="29"/>
        <v>0.5</v>
      </c>
      <c r="K302" s="27">
        <f t="shared" si="26"/>
        <v>0.55000000000000004</v>
      </c>
      <c r="L302" s="27">
        <f>発電計画!$G$15-$K$29</f>
        <v>-0.55000000000000004</v>
      </c>
      <c r="M302" s="27" t="str">
        <f>IF(発電計画!$G$19="","",9.8*発電計画!$G$19*$L302)</f>
        <v/>
      </c>
      <c r="N302" s="27" t="str">
        <f>IF(発電計画!$G$20="","",9.8*発電計画!$G$20*$L302)</f>
        <v/>
      </c>
      <c r="O302" s="206" t="str">
        <f>IF(AND($E302="",発電計画!$G$19=""),"",$E302/発電計画!$G$19)</f>
        <v/>
      </c>
      <c r="P302" s="331" t="str" cm="1">
        <f t="array" ref="P302">IF($O302="","",発電計画!$G$27*_xlfn.IFS($O302&gt;=相対合成効率!$O$14,相対合成効率!$R$14,$O302&gt;=相対合成効率!$O$15,相対合成効率!$R$15,$O302&gt;=相対合成効率!$O$16,相対合成効率!$R$16,TRUE,相対合成効率!$R$17))</f>
        <v/>
      </c>
      <c r="Q302" s="224" t="str">
        <f>IF($O302="","",IF($O302&lt;=発電計画!$G$28,0,9.8*$E302*$L302*$P302))</f>
        <v/>
      </c>
      <c r="R302" s="224" t="str">
        <f t="shared" si="27"/>
        <v/>
      </c>
      <c r="S302" s="207" t="str">
        <f>IF(D302="","",(D302*B302+SUM($D303:D$393))/(D302*365))</f>
        <v/>
      </c>
      <c r="T302" s="208"/>
    </row>
    <row r="303" spans="2:20">
      <c r="B303" s="80">
        <v>275</v>
      </c>
      <c r="C303" s="189" t="str">
        <f>流量データ!$R285</f>
        <v/>
      </c>
      <c r="D303" s="189" t="str">
        <f>IF(AND($C303="",発電計画!$G$33=""),"",MAX(0,$C303-発電計画!$G$33))</f>
        <v/>
      </c>
      <c r="E303" s="189" t="str">
        <f>IF($D303="","",IF(発電計画!$G$19&gt;$D303,$D303,発電計画!$G$19))</f>
        <v/>
      </c>
      <c r="F303" s="27" t="str">
        <f>IF(発電計画!$G$30="","",ROUND((発電計画!$G$30*((E303/発電計画!$G$19)^2)/1000),3))</f>
        <v/>
      </c>
      <c r="G303" s="28">
        <f t="shared" si="28"/>
        <v>0.05</v>
      </c>
      <c r="H303" s="27" t="str">
        <f>IF(発電計画!$G$31="","",ROUND((発電計画!$G$31*((E303/発電計画!$G$19)^2)/200),3))</f>
        <v/>
      </c>
      <c r="I303" s="27" t="str">
        <f>IF(発電計画!$G$32="","",ROUND((発電計画!$G$32*((E303/発電計画!$G$19)^2)/1000),3))</f>
        <v/>
      </c>
      <c r="J303" s="28">
        <f t="shared" si="29"/>
        <v>0.5</v>
      </c>
      <c r="K303" s="27">
        <f t="shared" si="26"/>
        <v>0.55000000000000004</v>
      </c>
      <c r="L303" s="27">
        <f>発電計画!$G$15-$K$29</f>
        <v>-0.55000000000000004</v>
      </c>
      <c r="M303" s="27" t="str">
        <f>IF(発電計画!$G$19="","",9.8*発電計画!$G$19*$L303)</f>
        <v/>
      </c>
      <c r="N303" s="27" t="str">
        <f>IF(発電計画!$G$20="","",9.8*発電計画!$G$20*$L303)</f>
        <v/>
      </c>
      <c r="O303" s="206" t="str">
        <f>IF(AND($E303="",発電計画!$G$19=""),"",$E303/発電計画!$G$19)</f>
        <v/>
      </c>
      <c r="P303" s="331" t="str" cm="1">
        <f t="array" ref="P303">IF($O303="","",発電計画!$G$27*_xlfn.IFS($O303&gt;=相対合成効率!$O$14,相対合成効率!$R$14,$O303&gt;=相対合成効率!$O$15,相対合成効率!$R$15,$O303&gt;=相対合成効率!$O$16,相対合成効率!$R$16,TRUE,相対合成効率!$R$17))</f>
        <v/>
      </c>
      <c r="Q303" s="224" t="str">
        <f>IF($O303="","",IF($O303&lt;=発電計画!$G$28,0,9.8*$E303*$L303*$P303))</f>
        <v/>
      </c>
      <c r="R303" s="224" t="str">
        <f t="shared" si="27"/>
        <v/>
      </c>
      <c r="S303" s="207" t="str">
        <f>IF(D303="","",(D303*B303+SUM($D304:D$393))/(D303*365))</f>
        <v/>
      </c>
      <c r="T303" s="208"/>
    </row>
    <row r="304" spans="2:20">
      <c r="B304" s="80">
        <v>276</v>
      </c>
      <c r="C304" s="189" t="str">
        <f>流量データ!$R286</f>
        <v/>
      </c>
      <c r="D304" s="189" t="str">
        <f>IF(AND($C304="",発電計画!$G$33=""),"",MAX(0,$C304-発電計画!$G$33))</f>
        <v/>
      </c>
      <c r="E304" s="189" t="str">
        <f>IF($D304="","",IF(発電計画!$G$19&gt;$D304,$D304,発電計画!$G$19))</f>
        <v/>
      </c>
      <c r="F304" s="27" t="str">
        <f>IF(発電計画!$G$30="","",ROUND((発電計画!$G$30*((E304/発電計画!$G$19)^2)/1000),3))</f>
        <v/>
      </c>
      <c r="G304" s="28">
        <f t="shared" si="28"/>
        <v>0.05</v>
      </c>
      <c r="H304" s="27" t="str">
        <f>IF(発電計画!$G$31="","",ROUND((発電計画!$G$31*((E304/発電計画!$G$19)^2)/200),3))</f>
        <v/>
      </c>
      <c r="I304" s="27" t="str">
        <f>IF(発電計画!$G$32="","",ROUND((発電計画!$G$32*((E304/発電計画!$G$19)^2)/1000),3))</f>
        <v/>
      </c>
      <c r="J304" s="28">
        <f t="shared" si="29"/>
        <v>0.5</v>
      </c>
      <c r="K304" s="27">
        <f t="shared" si="26"/>
        <v>0.55000000000000004</v>
      </c>
      <c r="L304" s="27">
        <f>発電計画!$G$15-$K$29</f>
        <v>-0.55000000000000004</v>
      </c>
      <c r="M304" s="27" t="str">
        <f>IF(発電計画!$G$19="","",9.8*発電計画!$G$19*$L304)</f>
        <v/>
      </c>
      <c r="N304" s="27" t="str">
        <f>IF(発電計画!$G$20="","",9.8*発電計画!$G$20*$L304)</f>
        <v/>
      </c>
      <c r="O304" s="206" t="str">
        <f>IF(AND($E304="",発電計画!$G$19=""),"",$E304/発電計画!$G$19)</f>
        <v/>
      </c>
      <c r="P304" s="331" t="str" cm="1">
        <f t="array" ref="P304">IF($O304="","",発電計画!$G$27*_xlfn.IFS($O304&gt;=相対合成効率!$O$14,相対合成効率!$R$14,$O304&gt;=相対合成効率!$O$15,相対合成効率!$R$15,$O304&gt;=相対合成効率!$O$16,相対合成効率!$R$16,TRUE,相対合成効率!$R$17))</f>
        <v/>
      </c>
      <c r="Q304" s="224" t="str">
        <f>IF($O304="","",IF($O304&lt;=発電計画!$G$28,0,9.8*$E304*$L304*$P304))</f>
        <v/>
      </c>
      <c r="R304" s="224" t="str">
        <f t="shared" si="27"/>
        <v/>
      </c>
      <c r="S304" s="207" t="str">
        <f>IF(D304="","",(D304*B304+SUM($D305:D$393))/(D304*365))</f>
        <v/>
      </c>
      <c r="T304" s="208"/>
    </row>
    <row r="305" spans="2:20">
      <c r="B305" s="80">
        <v>277</v>
      </c>
      <c r="C305" s="189" t="str">
        <f>流量データ!$R287</f>
        <v/>
      </c>
      <c r="D305" s="189" t="str">
        <f>IF(AND($C305="",発電計画!$G$33=""),"",MAX(0,$C305-発電計画!$G$33))</f>
        <v/>
      </c>
      <c r="E305" s="189" t="str">
        <f>IF($D305="","",IF(発電計画!$G$19&gt;$D305,$D305,発電計画!$G$19))</f>
        <v/>
      </c>
      <c r="F305" s="27" t="str">
        <f>IF(発電計画!$G$30="","",ROUND((発電計画!$G$30*((E305/発電計画!$G$19)^2)/1000),3))</f>
        <v/>
      </c>
      <c r="G305" s="28">
        <f t="shared" si="28"/>
        <v>0.05</v>
      </c>
      <c r="H305" s="27" t="str">
        <f>IF(発電計画!$G$31="","",ROUND((発電計画!$G$31*((E305/発電計画!$G$19)^2)/200),3))</f>
        <v/>
      </c>
      <c r="I305" s="27" t="str">
        <f>IF(発電計画!$G$32="","",ROUND((発電計画!$G$32*((E305/発電計画!$G$19)^2)/1000),3))</f>
        <v/>
      </c>
      <c r="J305" s="28">
        <f t="shared" si="29"/>
        <v>0.5</v>
      </c>
      <c r="K305" s="27">
        <f t="shared" si="26"/>
        <v>0.55000000000000004</v>
      </c>
      <c r="L305" s="27">
        <f>発電計画!$G$15-$K$29</f>
        <v>-0.55000000000000004</v>
      </c>
      <c r="M305" s="27" t="str">
        <f>IF(発電計画!$G$19="","",9.8*発電計画!$G$19*$L305)</f>
        <v/>
      </c>
      <c r="N305" s="27" t="str">
        <f>IF(発電計画!$G$20="","",9.8*発電計画!$G$20*$L305)</f>
        <v/>
      </c>
      <c r="O305" s="206" t="str">
        <f>IF(AND($E305="",発電計画!$G$19=""),"",$E305/発電計画!$G$19)</f>
        <v/>
      </c>
      <c r="P305" s="331" t="str" cm="1">
        <f t="array" ref="P305">IF($O305="","",発電計画!$G$27*_xlfn.IFS($O305&gt;=相対合成効率!$O$14,相対合成効率!$R$14,$O305&gt;=相対合成効率!$O$15,相対合成効率!$R$15,$O305&gt;=相対合成効率!$O$16,相対合成効率!$R$16,TRUE,相対合成効率!$R$17))</f>
        <v/>
      </c>
      <c r="Q305" s="224" t="str">
        <f>IF($O305="","",IF($O305&lt;=発電計画!$G$28,0,9.8*$E305*$L305*$P305))</f>
        <v/>
      </c>
      <c r="R305" s="224" t="str">
        <f t="shared" si="27"/>
        <v/>
      </c>
      <c r="S305" s="207" t="str">
        <f>IF(D305="","",(D305*B305+SUM($D306:D$393))/(D305*365))</f>
        <v/>
      </c>
      <c r="T305" s="208"/>
    </row>
    <row r="306" spans="2:20">
      <c r="B306" s="80">
        <v>278</v>
      </c>
      <c r="C306" s="189" t="str">
        <f>流量データ!$R288</f>
        <v/>
      </c>
      <c r="D306" s="189" t="str">
        <f>IF(AND($C306="",発電計画!$G$33=""),"",MAX(0,$C306-発電計画!$G$33))</f>
        <v/>
      </c>
      <c r="E306" s="189" t="str">
        <f>IF($D306="","",IF(発電計画!$G$19&gt;$D306,$D306,発電計画!$G$19))</f>
        <v/>
      </c>
      <c r="F306" s="27" t="str">
        <f>IF(発電計画!$G$30="","",ROUND((発電計画!$G$30*((E306/発電計画!$G$19)^2)/1000),3))</f>
        <v/>
      </c>
      <c r="G306" s="28">
        <f t="shared" si="28"/>
        <v>0.05</v>
      </c>
      <c r="H306" s="27" t="str">
        <f>IF(発電計画!$G$31="","",ROUND((発電計画!$G$31*((E306/発電計画!$G$19)^2)/200),3))</f>
        <v/>
      </c>
      <c r="I306" s="27" t="str">
        <f>IF(発電計画!$G$32="","",ROUND((発電計画!$G$32*((E306/発電計画!$G$19)^2)/1000),3))</f>
        <v/>
      </c>
      <c r="J306" s="28">
        <f t="shared" si="29"/>
        <v>0.5</v>
      </c>
      <c r="K306" s="27">
        <f t="shared" si="26"/>
        <v>0.55000000000000004</v>
      </c>
      <c r="L306" s="27">
        <f>発電計画!$G$15-$K$29</f>
        <v>-0.55000000000000004</v>
      </c>
      <c r="M306" s="27" t="str">
        <f>IF(発電計画!$G$19="","",9.8*発電計画!$G$19*$L306)</f>
        <v/>
      </c>
      <c r="N306" s="27" t="str">
        <f>IF(発電計画!$G$20="","",9.8*発電計画!$G$20*$L306)</f>
        <v/>
      </c>
      <c r="O306" s="206" t="str">
        <f>IF(AND($E306="",発電計画!$G$19=""),"",$E306/発電計画!$G$19)</f>
        <v/>
      </c>
      <c r="P306" s="331" t="str" cm="1">
        <f t="array" ref="P306">IF($O306="","",発電計画!$G$27*_xlfn.IFS($O306&gt;=相対合成効率!$O$14,相対合成効率!$R$14,$O306&gt;=相対合成効率!$O$15,相対合成効率!$R$15,$O306&gt;=相対合成効率!$O$16,相対合成効率!$R$16,TRUE,相対合成効率!$R$17))</f>
        <v/>
      </c>
      <c r="Q306" s="224" t="str">
        <f>IF($O306="","",IF($O306&lt;=発電計画!$G$28,0,9.8*$E306*$L306*$P306))</f>
        <v/>
      </c>
      <c r="R306" s="224" t="str">
        <f t="shared" si="27"/>
        <v/>
      </c>
      <c r="S306" s="207" t="str">
        <f>IF(D306="","",(D306*B306+SUM($D307:D$393))/(D306*365))</f>
        <v/>
      </c>
      <c r="T306" s="208"/>
    </row>
    <row r="307" spans="2:20">
      <c r="B307" s="80">
        <v>279</v>
      </c>
      <c r="C307" s="189" t="str">
        <f>流量データ!$R289</f>
        <v/>
      </c>
      <c r="D307" s="189" t="str">
        <f>IF(AND($C307="",発電計画!$G$33=""),"",MAX(0,$C307-発電計画!$G$33))</f>
        <v/>
      </c>
      <c r="E307" s="189" t="str">
        <f>IF($D307="","",IF(発電計画!$G$19&gt;$D307,$D307,発電計画!$G$19))</f>
        <v/>
      </c>
      <c r="F307" s="27" t="str">
        <f>IF(発電計画!$G$30="","",ROUND((発電計画!$G$30*((E307/発電計画!$G$19)^2)/1000),3))</f>
        <v/>
      </c>
      <c r="G307" s="28">
        <f t="shared" si="28"/>
        <v>0.05</v>
      </c>
      <c r="H307" s="27" t="str">
        <f>IF(発電計画!$G$31="","",ROUND((発電計画!$G$31*((E307/発電計画!$G$19)^2)/200),3))</f>
        <v/>
      </c>
      <c r="I307" s="27" t="str">
        <f>IF(発電計画!$G$32="","",ROUND((発電計画!$G$32*((E307/発電計画!$G$19)^2)/1000),3))</f>
        <v/>
      </c>
      <c r="J307" s="28">
        <f t="shared" si="29"/>
        <v>0.5</v>
      </c>
      <c r="K307" s="27">
        <f t="shared" si="26"/>
        <v>0.55000000000000004</v>
      </c>
      <c r="L307" s="27">
        <f>発電計画!$G$15-$K$29</f>
        <v>-0.55000000000000004</v>
      </c>
      <c r="M307" s="27" t="str">
        <f>IF(発電計画!$G$19="","",9.8*発電計画!$G$19*$L307)</f>
        <v/>
      </c>
      <c r="N307" s="27" t="str">
        <f>IF(発電計画!$G$20="","",9.8*発電計画!$G$20*$L307)</f>
        <v/>
      </c>
      <c r="O307" s="206" t="str">
        <f>IF(AND($E307="",発電計画!$G$19=""),"",$E307/発電計画!$G$19)</f>
        <v/>
      </c>
      <c r="P307" s="331" t="str" cm="1">
        <f t="array" ref="P307">IF($O307="","",発電計画!$G$27*_xlfn.IFS($O307&gt;=相対合成効率!$O$14,相対合成効率!$R$14,$O307&gt;=相対合成効率!$O$15,相対合成効率!$R$15,$O307&gt;=相対合成効率!$O$16,相対合成効率!$R$16,TRUE,相対合成効率!$R$17))</f>
        <v/>
      </c>
      <c r="Q307" s="224" t="str">
        <f>IF($O307="","",IF($O307&lt;=発電計画!$G$28,0,9.8*$E307*$L307*$P307))</f>
        <v/>
      </c>
      <c r="R307" s="224" t="str">
        <f t="shared" si="27"/>
        <v/>
      </c>
      <c r="S307" s="207" t="str">
        <f>IF(D307="","",(D307*B307+SUM($D308:D$393))/(D307*365))</f>
        <v/>
      </c>
      <c r="T307" s="208"/>
    </row>
    <row r="308" spans="2:20">
      <c r="B308" s="80">
        <v>280</v>
      </c>
      <c r="C308" s="189" t="str">
        <f>流量データ!$R290</f>
        <v/>
      </c>
      <c r="D308" s="189" t="str">
        <f>IF(AND($C308="",発電計画!$G$33=""),"",MAX(0,$C308-発電計画!$G$33))</f>
        <v/>
      </c>
      <c r="E308" s="189" t="str">
        <f>IF($D308="","",IF(発電計画!$G$19&gt;$D308,$D308,発電計画!$G$19))</f>
        <v/>
      </c>
      <c r="F308" s="27" t="str">
        <f>IF(発電計画!$G$30="","",ROUND((発電計画!$G$30*((E308/発電計画!$G$19)^2)/1000),3))</f>
        <v/>
      </c>
      <c r="G308" s="28">
        <f t="shared" si="28"/>
        <v>0.05</v>
      </c>
      <c r="H308" s="27" t="str">
        <f>IF(発電計画!$G$31="","",ROUND((発電計画!$G$31*((E308/発電計画!$G$19)^2)/200),3))</f>
        <v/>
      </c>
      <c r="I308" s="27" t="str">
        <f>IF(発電計画!$G$32="","",ROUND((発電計画!$G$32*((E308/発電計画!$G$19)^2)/1000),3))</f>
        <v/>
      </c>
      <c r="J308" s="28">
        <f t="shared" si="29"/>
        <v>0.5</v>
      </c>
      <c r="K308" s="27">
        <f t="shared" si="26"/>
        <v>0.55000000000000004</v>
      </c>
      <c r="L308" s="27">
        <f>発電計画!$G$15-$K$29</f>
        <v>-0.55000000000000004</v>
      </c>
      <c r="M308" s="27" t="str">
        <f>IF(発電計画!$G$19="","",9.8*発電計画!$G$19*$L308)</f>
        <v/>
      </c>
      <c r="N308" s="27" t="str">
        <f>IF(発電計画!$G$20="","",9.8*発電計画!$G$20*$L308)</f>
        <v/>
      </c>
      <c r="O308" s="206" t="str">
        <f>IF(AND($E308="",発電計画!$G$19=""),"",$E308/発電計画!$G$19)</f>
        <v/>
      </c>
      <c r="P308" s="331" t="str" cm="1">
        <f t="array" ref="P308">IF($O308="","",発電計画!$G$27*_xlfn.IFS($O308&gt;=相対合成効率!$O$14,相対合成効率!$R$14,$O308&gt;=相対合成効率!$O$15,相対合成効率!$R$15,$O308&gt;=相対合成効率!$O$16,相対合成効率!$R$16,TRUE,相対合成効率!$R$17))</f>
        <v/>
      </c>
      <c r="Q308" s="224" t="str">
        <f>IF($O308="","",IF($O308&lt;=発電計画!$G$28,0,9.8*$E308*$L308*$P308))</f>
        <v/>
      </c>
      <c r="R308" s="224" t="str">
        <f t="shared" si="27"/>
        <v/>
      </c>
      <c r="S308" s="207" t="str">
        <f>IF(D308="","",(D308*B308+SUM($D309:D$393))/(D308*365))</f>
        <v/>
      </c>
      <c r="T308" s="208"/>
    </row>
    <row r="309" spans="2:20">
      <c r="B309" s="80">
        <v>281</v>
      </c>
      <c r="C309" s="189" t="str">
        <f>流量データ!$R291</f>
        <v/>
      </c>
      <c r="D309" s="189" t="str">
        <f>IF(AND($C309="",発電計画!$G$33=""),"",MAX(0,$C309-発電計画!$G$33))</f>
        <v/>
      </c>
      <c r="E309" s="189" t="str">
        <f>IF($D309="","",IF(発電計画!$G$19&gt;$D309,$D309,発電計画!$G$19))</f>
        <v/>
      </c>
      <c r="F309" s="27" t="str">
        <f>IF(発電計画!$G$30="","",ROUND((発電計画!$G$30*((E309/発電計画!$G$19)^2)/1000),3))</f>
        <v/>
      </c>
      <c r="G309" s="28">
        <f t="shared" si="28"/>
        <v>0.05</v>
      </c>
      <c r="H309" s="27" t="str">
        <f>IF(発電計画!$G$31="","",ROUND((発電計画!$G$31*((E309/発電計画!$G$19)^2)/200),3))</f>
        <v/>
      </c>
      <c r="I309" s="27" t="str">
        <f>IF(発電計画!$G$32="","",ROUND((発電計画!$G$32*((E309/発電計画!$G$19)^2)/1000),3))</f>
        <v/>
      </c>
      <c r="J309" s="28">
        <f t="shared" si="29"/>
        <v>0.5</v>
      </c>
      <c r="K309" s="27">
        <f t="shared" si="26"/>
        <v>0.55000000000000004</v>
      </c>
      <c r="L309" s="27">
        <f>発電計画!$G$15-$K$29</f>
        <v>-0.55000000000000004</v>
      </c>
      <c r="M309" s="27" t="str">
        <f>IF(発電計画!$G$19="","",9.8*発電計画!$G$19*$L309)</f>
        <v/>
      </c>
      <c r="N309" s="27" t="str">
        <f>IF(発電計画!$G$20="","",9.8*発電計画!$G$20*$L309)</f>
        <v/>
      </c>
      <c r="O309" s="206" t="str">
        <f>IF(AND($E309="",発電計画!$G$19=""),"",$E309/発電計画!$G$19)</f>
        <v/>
      </c>
      <c r="P309" s="331" t="str" cm="1">
        <f t="array" ref="P309">IF($O309="","",発電計画!$G$27*_xlfn.IFS($O309&gt;=相対合成効率!$O$14,相対合成効率!$R$14,$O309&gt;=相対合成効率!$O$15,相対合成効率!$R$15,$O309&gt;=相対合成効率!$O$16,相対合成効率!$R$16,TRUE,相対合成効率!$R$17))</f>
        <v/>
      </c>
      <c r="Q309" s="224" t="str">
        <f>IF($O309="","",IF($O309&lt;=発電計画!$G$28,0,9.8*$E309*$L309*$P309))</f>
        <v/>
      </c>
      <c r="R309" s="224" t="str">
        <f t="shared" si="27"/>
        <v/>
      </c>
      <c r="S309" s="207" t="str">
        <f>IF(D309="","",(D309*B309+SUM($D310:D$393))/(D309*365))</f>
        <v/>
      </c>
      <c r="T309" s="208"/>
    </row>
    <row r="310" spans="2:20">
      <c r="B310" s="80">
        <v>282</v>
      </c>
      <c r="C310" s="189" t="str">
        <f>流量データ!$R292</f>
        <v/>
      </c>
      <c r="D310" s="189" t="str">
        <f>IF(AND($C310="",発電計画!$G$33=""),"",MAX(0,$C310-発電計画!$G$33))</f>
        <v/>
      </c>
      <c r="E310" s="189" t="str">
        <f>IF($D310="","",IF(発電計画!$G$19&gt;$D310,$D310,発電計画!$G$19))</f>
        <v/>
      </c>
      <c r="F310" s="27" t="str">
        <f>IF(発電計画!$G$30="","",ROUND((発電計画!$G$30*((E310/発電計画!$G$19)^2)/1000),3))</f>
        <v/>
      </c>
      <c r="G310" s="28">
        <f t="shared" si="28"/>
        <v>0.05</v>
      </c>
      <c r="H310" s="27" t="str">
        <f>IF(発電計画!$G$31="","",ROUND((発電計画!$G$31*((E310/発電計画!$G$19)^2)/200),3))</f>
        <v/>
      </c>
      <c r="I310" s="27" t="str">
        <f>IF(発電計画!$G$32="","",ROUND((発電計画!$G$32*((E310/発電計画!$G$19)^2)/1000),3))</f>
        <v/>
      </c>
      <c r="J310" s="28">
        <f t="shared" si="29"/>
        <v>0.5</v>
      </c>
      <c r="K310" s="27">
        <f t="shared" si="26"/>
        <v>0.55000000000000004</v>
      </c>
      <c r="L310" s="27">
        <f>発電計画!$G$15-$K$29</f>
        <v>-0.55000000000000004</v>
      </c>
      <c r="M310" s="27" t="str">
        <f>IF(発電計画!$G$19="","",9.8*発電計画!$G$19*$L310)</f>
        <v/>
      </c>
      <c r="N310" s="27" t="str">
        <f>IF(発電計画!$G$20="","",9.8*発電計画!$G$20*$L310)</f>
        <v/>
      </c>
      <c r="O310" s="206" t="str">
        <f>IF(AND($E310="",発電計画!$G$19=""),"",$E310/発電計画!$G$19)</f>
        <v/>
      </c>
      <c r="P310" s="331" t="str" cm="1">
        <f t="array" ref="P310">IF($O310="","",発電計画!$G$27*_xlfn.IFS($O310&gt;=相対合成効率!$O$14,相対合成効率!$R$14,$O310&gt;=相対合成効率!$O$15,相対合成効率!$R$15,$O310&gt;=相対合成効率!$O$16,相対合成効率!$R$16,TRUE,相対合成効率!$R$17))</f>
        <v/>
      </c>
      <c r="Q310" s="224" t="str">
        <f>IF($O310="","",IF($O310&lt;=発電計画!$G$28,0,9.8*$E310*$L310*$P310))</f>
        <v/>
      </c>
      <c r="R310" s="224" t="str">
        <f t="shared" si="27"/>
        <v/>
      </c>
      <c r="S310" s="207" t="str">
        <f>IF(D310="","",(D310*B310+SUM($D311:D$393))/(D310*365))</f>
        <v/>
      </c>
      <c r="T310" s="208"/>
    </row>
    <row r="311" spans="2:20">
      <c r="B311" s="80">
        <v>283</v>
      </c>
      <c r="C311" s="189" t="str">
        <f>流量データ!$R293</f>
        <v/>
      </c>
      <c r="D311" s="189" t="str">
        <f>IF(AND($C311="",発電計画!$G$33=""),"",MAX(0,$C311-発電計画!$G$33))</f>
        <v/>
      </c>
      <c r="E311" s="189" t="str">
        <f>IF($D311="","",IF(発電計画!$G$19&gt;$D311,$D311,発電計画!$G$19))</f>
        <v/>
      </c>
      <c r="F311" s="27" t="str">
        <f>IF(発電計画!$G$30="","",ROUND((発電計画!$G$30*((E311/発電計画!$G$19)^2)/1000),3))</f>
        <v/>
      </c>
      <c r="G311" s="28">
        <f t="shared" si="28"/>
        <v>0.05</v>
      </c>
      <c r="H311" s="27" t="str">
        <f>IF(発電計画!$G$31="","",ROUND((発電計画!$G$31*((E311/発電計画!$G$19)^2)/200),3))</f>
        <v/>
      </c>
      <c r="I311" s="27" t="str">
        <f>IF(発電計画!$G$32="","",ROUND((発電計画!$G$32*((E311/発電計画!$G$19)^2)/1000),3))</f>
        <v/>
      </c>
      <c r="J311" s="28">
        <f t="shared" si="29"/>
        <v>0.5</v>
      </c>
      <c r="K311" s="27">
        <f t="shared" si="26"/>
        <v>0.55000000000000004</v>
      </c>
      <c r="L311" s="27">
        <f>発電計画!$G$15-$K$29</f>
        <v>-0.55000000000000004</v>
      </c>
      <c r="M311" s="27" t="str">
        <f>IF(発電計画!$G$19="","",9.8*発電計画!$G$19*$L311)</f>
        <v/>
      </c>
      <c r="N311" s="27" t="str">
        <f>IF(発電計画!$G$20="","",9.8*発電計画!$G$20*$L311)</f>
        <v/>
      </c>
      <c r="O311" s="206" t="str">
        <f>IF(AND($E311="",発電計画!$G$19=""),"",$E311/発電計画!$G$19)</f>
        <v/>
      </c>
      <c r="P311" s="331" t="str" cm="1">
        <f t="array" ref="P311">IF($O311="","",発電計画!$G$27*_xlfn.IFS($O311&gt;=相対合成効率!$O$14,相対合成効率!$R$14,$O311&gt;=相対合成効率!$O$15,相対合成効率!$R$15,$O311&gt;=相対合成効率!$O$16,相対合成効率!$R$16,TRUE,相対合成効率!$R$17))</f>
        <v/>
      </c>
      <c r="Q311" s="224" t="str">
        <f>IF($O311="","",IF($O311&lt;=発電計画!$G$28,0,9.8*$E311*$L311*$P311))</f>
        <v/>
      </c>
      <c r="R311" s="224" t="str">
        <f t="shared" si="27"/>
        <v/>
      </c>
      <c r="S311" s="207" t="str">
        <f>IF(D311="","",(D311*B311+SUM($D312:D$393))/(D311*365))</f>
        <v/>
      </c>
      <c r="T311" s="208"/>
    </row>
    <row r="312" spans="2:20">
      <c r="B312" s="80">
        <v>284</v>
      </c>
      <c r="C312" s="189" t="str">
        <f>流量データ!$R294</f>
        <v/>
      </c>
      <c r="D312" s="189" t="str">
        <f>IF(AND($C312="",発電計画!$G$33=""),"",MAX(0,$C312-発電計画!$G$33))</f>
        <v/>
      </c>
      <c r="E312" s="189" t="str">
        <f>IF($D312="","",IF(発電計画!$G$19&gt;$D312,$D312,発電計画!$G$19))</f>
        <v/>
      </c>
      <c r="F312" s="27" t="str">
        <f>IF(発電計画!$G$30="","",ROUND((発電計画!$G$30*((E312/発電計画!$G$19)^2)/1000),3))</f>
        <v/>
      </c>
      <c r="G312" s="28">
        <f t="shared" si="28"/>
        <v>0.05</v>
      </c>
      <c r="H312" s="27" t="str">
        <f>IF(発電計画!$G$31="","",ROUND((発電計画!$G$31*((E312/発電計画!$G$19)^2)/200),3))</f>
        <v/>
      </c>
      <c r="I312" s="27" t="str">
        <f>IF(発電計画!$G$32="","",ROUND((発電計画!$G$32*((E312/発電計画!$G$19)^2)/1000),3))</f>
        <v/>
      </c>
      <c r="J312" s="28">
        <f t="shared" si="29"/>
        <v>0.5</v>
      </c>
      <c r="K312" s="27">
        <f t="shared" si="26"/>
        <v>0.55000000000000004</v>
      </c>
      <c r="L312" s="27">
        <f>発電計画!$G$15-$K$29</f>
        <v>-0.55000000000000004</v>
      </c>
      <c r="M312" s="27" t="str">
        <f>IF(発電計画!$G$19="","",9.8*発電計画!$G$19*$L312)</f>
        <v/>
      </c>
      <c r="N312" s="27" t="str">
        <f>IF(発電計画!$G$20="","",9.8*発電計画!$G$20*$L312)</f>
        <v/>
      </c>
      <c r="O312" s="206" t="str">
        <f>IF(AND($E312="",発電計画!$G$19=""),"",$E312/発電計画!$G$19)</f>
        <v/>
      </c>
      <c r="P312" s="331" t="str" cm="1">
        <f t="array" ref="P312">IF($O312="","",発電計画!$G$27*_xlfn.IFS($O312&gt;=相対合成効率!$O$14,相対合成効率!$R$14,$O312&gt;=相対合成効率!$O$15,相対合成効率!$R$15,$O312&gt;=相対合成効率!$O$16,相対合成効率!$R$16,TRUE,相対合成効率!$R$17))</f>
        <v/>
      </c>
      <c r="Q312" s="224" t="str">
        <f>IF($O312="","",IF($O312&lt;=発電計画!$G$28,0,9.8*$E312*$L312*$P312))</f>
        <v/>
      </c>
      <c r="R312" s="224" t="str">
        <f t="shared" si="27"/>
        <v/>
      </c>
      <c r="S312" s="207" t="str">
        <f>IF(D312="","",(D312*B312+SUM($D313:D$393))/(D312*365))</f>
        <v/>
      </c>
      <c r="T312" s="208"/>
    </row>
    <row r="313" spans="2:20">
      <c r="B313" s="80">
        <v>285</v>
      </c>
      <c r="C313" s="189" t="str">
        <f>流量データ!$R295</f>
        <v/>
      </c>
      <c r="D313" s="189" t="str">
        <f>IF(AND($C313="",発電計画!$G$33=""),"",MAX(0,$C313-発電計画!$G$33))</f>
        <v/>
      </c>
      <c r="E313" s="189" t="str">
        <f>IF($D313="","",IF(発電計画!$G$19&gt;$D313,$D313,発電計画!$G$19))</f>
        <v/>
      </c>
      <c r="F313" s="27" t="str">
        <f>IF(発電計画!$G$30="","",ROUND((発電計画!$G$30*((E313/発電計画!$G$19)^2)/1000),3))</f>
        <v/>
      </c>
      <c r="G313" s="28">
        <f t="shared" si="28"/>
        <v>0.05</v>
      </c>
      <c r="H313" s="27" t="str">
        <f>IF(発電計画!$G$31="","",ROUND((発電計画!$G$31*((E313/発電計画!$G$19)^2)/200),3))</f>
        <v/>
      </c>
      <c r="I313" s="27" t="str">
        <f>IF(発電計画!$G$32="","",ROUND((発電計画!$G$32*((E313/発電計画!$G$19)^2)/1000),3))</f>
        <v/>
      </c>
      <c r="J313" s="28">
        <f t="shared" si="29"/>
        <v>0.5</v>
      </c>
      <c r="K313" s="27">
        <f t="shared" si="26"/>
        <v>0.55000000000000004</v>
      </c>
      <c r="L313" s="27">
        <f>発電計画!$G$15-$K$29</f>
        <v>-0.55000000000000004</v>
      </c>
      <c r="M313" s="27" t="str">
        <f>IF(発電計画!$G$19="","",9.8*発電計画!$G$19*$L313)</f>
        <v/>
      </c>
      <c r="N313" s="27" t="str">
        <f>IF(発電計画!$G$20="","",9.8*発電計画!$G$20*$L313)</f>
        <v/>
      </c>
      <c r="O313" s="206" t="str">
        <f>IF(AND($E313="",発電計画!$G$19=""),"",$E313/発電計画!$G$19)</f>
        <v/>
      </c>
      <c r="P313" s="331" t="str" cm="1">
        <f t="array" ref="P313">IF($O313="","",発電計画!$G$27*_xlfn.IFS($O313&gt;=相対合成効率!$O$14,相対合成効率!$R$14,$O313&gt;=相対合成効率!$O$15,相対合成効率!$R$15,$O313&gt;=相対合成効率!$O$16,相対合成効率!$R$16,TRUE,相対合成効率!$R$17))</f>
        <v/>
      </c>
      <c r="Q313" s="224" t="str">
        <f>IF($O313="","",IF($O313&lt;=発電計画!$G$28,0,9.8*$E313*$L313*$P313))</f>
        <v/>
      </c>
      <c r="R313" s="224" t="str">
        <f t="shared" si="27"/>
        <v/>
      </c>
      <c r="S313" s="207" t="str">
        <f>IF(D313="","",(D313*B313+SUM($D314:D$393))/(D313*365))</f>
        <v/>
      </c>
      <c r="T313" s="208"/>
    </row>
    <row r="314" spans="2:20">
      <c r="B314" s="80">
        <v>286</v>
      </c>
      <c r="C314" s="189" t="str">
        <f>流量データ!$R296</f>
        <v/>
      </c>
      <c r="D314" s="189" t="str">
        <f>IF(AND($C314="",発電計画!$G$33=""),"",MAX(0,$C314-発電計画!$G$33))</f>
        <v/>
      </c>
      <c r="E314" s="189" t="str">
        <f>IF($D314="","",IF(発電計画!$G$19&gt;$D314,$D314,発電計画!$G$19))</f>
        <v/>
      </c>
      <c r="F314" s="27" t="str">
        <f>IF(発電計画!$G$30="","",ROUND((発電計画!$G$30*((E314/発電計画!$G$19)^2)/1000),3))</f>
        <v/>
      </c>
      <c r="G314" s="28">
        <f t="shared" si="28"/>
        <v>0.05</v>
      </c>
      <c r="H314" s="27" t="str">
        <f>IF(発電計画!$G$31="","",ROUND((発電計画!$G$31*((E314/発電計画!$G$19)^2)/200),3))</f>
        <v/>
      </c>
      <c r="I314" s="27" t="str">
        <f>IF(発電計画!$G$32="","",ROUND((発電計画!$G$32*((E314/発電計画!$G$19)^2)/1000),3))</f>
        <v/>
      </c>
      <c r="J314" s="28">
        <f t="shared" si="29"/>
        <v>0.5</v>
      </c>
      <c r="K314" s="27">
        <f t="shared" si="26"/>
        <v>0.55000000000000004</v>
      </c>
      <c r="L314" s="27">
        <f>発電計画!$G$15-$K$29</f>
        <v>-0.55000000000000004</v>
      </c>
      <c r="M314" s="27" t="str">
        <f>IF(発電計画!$G$19="","",9.8*発電計画!$G$19*$L314)</f>
        <v/>
      </c>
      <c r="N314" s="27" t="str">
        <f>IF(発電計画!$G$20="","",9.8*発電計画!$G$20*$L314)</f>
        <v/>
      </c>
      <c r="O314" s="206" t="str">
        <f>IF(AND($E314="",発電計画!$G$19=""),"",$E314/発電計画!$G$19)</f>
        <v/>
      </c>
      <c r="P314" s="331" t="str" cm="1">
        <f t="array" ref="P314">IF($O314="","",発電計画!$G$27*_xlfn.IFS($O314&gt;=相対合成効率!$O$14,相対合成効率!$R$14,$O314&gt;=相対合成効率!$O$15,相対合成効率!$R$15,$O314&gt;=相対合成効率!$O$16,相対合成効率!$R$16,TRUE,相対合成効率!$R$17))</f>
        <v/>
      </c>
      <c r="Q314" s="224" t="str">
        <f>IF($O314="","",IF($O314&lt;=発電計画!$G$28,0,9.8*$E314*$L314*$P314))</f>
        <v/>
      </c>
      <c r="R314" s="224" t="str">
        <f t="shared" si="27"/>
        <v/>
      </c>
      <c r="S314" s="207" t="str">
        <f>IF(D314="","",(D314*B314+SUM($D315:D$393))/(D314*365))</f>
        <v/>
      </c>
      <c r="T314" s="208"/>
    </row>
    <row r="315" spans="2:20">
      <c r="B315" s="80">
        <v>287</v>
      </c>
      <c r="C315" s="189" t="str">
        <f>流量データ!$R297</f>
        <v/>
      </c>
      <c r="D315" s="189" t="str">
        <f>IF(AND($C315="",発電計画!$G$33=""),"",MAX(0,$C315-発電計画!$G$33))</f>
        <v/>
      </c>
      <c r="E315" s="189" t="str">
        <f>IF($D315="","",IF(発電計画!$G$19&gt;$D315,$D315,発電計画!$G$19))</f>
        <v/>
      </c>
      <c r="F315" s="27" t="str">
        <f>IF(発電計画!$G$30="","",ROUND((発電計画!$G$30*((E315/発電計画!$G$19)^2)/1000),3))</f>
        <v/>
      </c>
      <c r="G315" s="28">
        <f t="shared" si="28"/>
        <v>0.05</v>
      </c>
      <c r="H315" s="27" t="str">
        <f>IF(発電計画!$G$31="","",ROUND((発電計画!$G$31*((E315/発電計画!$G$19)^2)/200),3))</f>
        <v/>
      </c>
      <c r="I315" s="27" t="str">
        <f>IF(発電計画!$G$32="","",ROUND((発電計画!$G$32*((E315/発電計画!$G$19)^2)/1000),3))</f>
        <v/>
      </c>
      <c r="J315" s="28">
        <f t="shared" si="29"/>
        <v>0.5</v>
      </c>
      <c r="K315" s="27">
        <f t="shared" si="26"/>
        <v>0.55000000000000004</v>
      </c>
      <c r="L315" s="27">
        <f>発電計画!$G$15-$K$29</f>
        <v>-0.55000000000000004</v>
      </c>
      <c r="M315" s="27" t="str">
        <f>IF(発電計画!$G$19="","",9.8*発電計画!$G$19*$L315)</f>
        <v/>
      </c>
      <c r="N315" s="27" t="str">
        <f>IF(発電計画!$G$20="","",9.8*発電計画!$G$20*$L315)</f>
        <v/>
      </c>
      <c r="O315" s="206" t="str">
        <f>IF(AND($E315="",発電計画!$G$19=""),"",$E315/発電計画!$G$19)</f>
        <v/>
      </c>
      <c r="P315" s="331" t="str" cm="1">
        <f t="array" ref="P315">IF($O315="","",発電計画!$G$27*_xlfn.IFS($O315&gt;=相対合成効率!$O$14,相対合成効率!$R$14,$O315&gt;=相対合成効率!$O$15,相対合成効率!$R$15,$O315&gt;=相対合成効率!$O$16,相対合成効率!$R$16,TRUE,相対合成効率!$R$17))</f>
        <v/>
      </c>
      <c r="Q315" s="224" t="str">
        <f>IF($O315="","",IF($O315&lt;=発電計画!$G$28,0,9.8*$E315*$L315*$P315))</f>
        <v/>
      </c>
      <c r="R315" s="224" t="str">
        <f t="shared" si="27"/>
        <v/>
      </c>
      <c r="S315" s="207" t="str">
        <f>IF(D315="","",(D315*B315+SUM($D316:D$393))/(D315*365))</f>
        <v/>
      </c>
      <c r="T315" s="208"/>
    </row>
    <row r="316" spans="2:20">
      <c r="B316" s="80">
        <v>288</v>
      </c>
      <c r="C316" s="189" t="str">
        <f>流量データ!$R298</f>
        <v/>
      </c>
      <c r="D316" s="189" t="str">
        <f>IF(AND($C316="",発電計画!$G$33=""),"",MAX(0,$C316-発電計画!$G$33))</f>
        <v/>
      </c>
      <c r="E316" s="189" t="str">
        <f>IF($D316="","",IF(発電計画!$G$19&gt;$D316,$D316,発電計画!$G$19))</f>
        <v/>
      </c>
      <c r="F316" s="27" t="str">
        <f>IF(発電計画!$G$30="","",ROUND((発電計画!$G$30*((E316/発電計画!$G$19)^2)/1000),3))</f>
        <v/>
      </c>
      <c r="G316" s="28">
        <f t="shared" si="28"/>
        <v>0.05</v>
      </c>
      <c r="H316" s="27" t="str">
        <f>IF(発電計画!$G$31="","",ROUND((発電計画!$G$31*((E316/発電計画!$G$19)^2)/200),3))</f>
        <v/>
      </c>
      <c r="I316" s="27" t="str">
        <f>IF(発電計画!$G$32="","",ROUND((発電計画!$G$32*((E316/発電計画!$G$19)^2)/1000),3))</f>
        <v/>
      </c>
      <c r="J316" s="28">
        <f t="shared" si="29"/>
        <v>0.5</v>
      </c>
      <c r="K316" s="27">
        <f t="shared" si="26"/>
        <v>0.55000000000000004</v>
      </c>
      <c r="L316" s="27">
        <f>発電計画!$G$15-$K$29</f>
        <v>-0.55000000000000004</v>
      </c>
      <c r="M316" s="27" t="str">
        <f>IF(発電計画!$G$19="","",9.8*発電計画!$G$19*$L316)</f>
        <v/>
      </c>
      <c r="N316" s="27" t="str">
        <f>IF(発電計画!$G$20="","",9.8*発電計画!$G$20*$L316)</f>
        <v/>
      </c>
      <c r="O316" s="206" t="str">
        <f>IF(AND($E316="",発電計画!$G$19=""),"",$E316/発電計画!$G$19)</f>
        <v/>
      </c>
      <c r="P316" s="331" t="str" cm="1">
        <f t="array" ref="P316">IF($O316="","",発電計画!$G$27*_xlfn.IFS($O316&gt;=相対合成効率!$O$14,相対合成効率!$R$14,$O316&gt;=相対合成効率!$O$15,相対合成効率!$R$15,$O316&gt;=相対合成効率!$O$16,相対合成効率!$R$16,TRUE,相対合成効率!$R$17))</f>
        <v/>
      </c>
      <c r="Q316" s="224" t="str">
        <f>IF($O316="","",IF($O316&lt;=発電計画!$G$28,0,9.8*$E316*$L316*$P316))</f>
        <v/>
      </c>
      <c r="R316" s="224" t="str">
        <f t="shared" si="27"/>
        <v/>
      </c>
      <c r="S316" s="207" t="str">
        <f>IF(D316="","",(D316*B316+SUM($D317:D$393))/(D316*365))</f>
        <v/>
      </c>
      <c r="T316" s="208"/>
    </row>
    <row r="317" spans="2:20">
      <c r="B317" s="80">
        <v>289</v>
      </c>
      <c r="C317" s="189" t="str">
        <f>流量データ!$R299</f>
        <v/>
      </c>
      <c r="D317" s="189" t="str">
        <f>IF(AND($C317="",発電計画!$G$33=""),"",MAX(0,$C317-発電計画!$G$33))</f>
        <v/>
      </c>
      <c r="E317" s="189" t="str">
        <f>IF($D317="","",IF(発電計画!$G$19&gt;$D317,$D317,発電計画!$G$19))</f>
        <v/>
      </c>
      <c r="F317" s="27" t="str">
        <f>IF(発電計画!$G$30="","",ROUND((発電計画!$G$30*((E317/発電計画!$G$19)^2)/1000),3))</f>
        <v/>
      </c>
      <c r="G317" s="28">
        <f t="shared" si="28"/>
        <v>0.05</v>
      </c>
      <c r="H317" s="27" t="str">
        <f>IF(発電計画!$G$31="","",ROUND((発電計画!$G$31*((E317/発電計画!$G$19)^2)/200),3))</f>
        <v/>
      </c>
      <c r="I317" s="27" t="str">
        <f>IF(発電計画!$G$32="","",ROUND((発電計画!$G$32*((E317/発電計画!$G$19)^2)/1000),3))</f>
        <v/>
      </c>
      <c r="J317" s="28">
        <f t="shared" si="29"/>
        <v>0.5</v>
      </c>
      <c r="K317" s="27">
        <f t="shared" si="26"/>
        <v>0.55000000000000004</v>
      </c>
      <c r="L317" s="27">
        <f>発電計画!$G$15-$K$29</f>
        <v>-0.55000000000000004</v>
      </c>
      <c r="M317" s="27" t="str">
        <f>IF(発電計画!$G$19="","",9.8*発電計画!$G$19*$L317)</f>
        <v/>
      </c>
      <c r="N317" s="27" t="str">
        <f>IF(発電計画!$G$20="","",9.8*発電計画!$G$20*$L317)</f>
        <v/>
      </c>
      <c r="O317" s="206" t="str">
        <f>IF(AND($E317="",発電計画!$G$19=""),"",$E317/発電計画!$G$19)</f>
        <v/>
      </c>
      <c r="P317" s="331" t="str" cm="1">
        <f t="array" ref="P317">IF($O317="","",発電計画!$G$27*_xlfn.IFS($O317&gt;=相対合成効率!$O$14,相対合成効率!$R$14,$O317&gt;=相対合成効率!$O$15,相対合成効率!$R$15,$O317&gt;=相対合成効率!$O$16,相対合成効率!$R$16,TRUE,相対合成効率!$R$17))</f>
        <v/>
      </c>
      <c r="Q317" s="224" t="str">
        <f>IF($O317="","",IF($O317&lt;=発電計画!$G$28,0,9.8*$E317*$L317*$P317))</f>
        <v/>
      </c>
      <c r="R317" s="224" t="str">
        <f t="shared" si="27"/>
        <v/>
      </c>
      <c r="S317" s="207" t="str">
        <f>IF(D317="","",(D317*B317+SUM($D318:D$393))/(D317*365))</f>
        <v/>
      </c>
      <c r="T317" s="208"/>
    </row>
    <row r="318" spans="2:20">
      <c r="B318" s="80">
        <v>290</v>
      </c>
      <c r="C318" s="189" t="str">
        <f>流量データ!$R300</f>
        <v/>
      </c>
      <c r="D318" s="189" t="str">
        <f>IF(AND($C318="",発電計画!$G$33=""),"",MAX(0,$C318-発電計画!$G$33))</f>
        <v/>
      </c>
      <c r="E318" s="189" t="str">
        <f>IF($D318="","",IF(発電計画!$G$19&gt;$D318,$D318,発電計画!$G$19))</f>
        <v/>
      </c>
      <c r="F318" s="27" t="str">
        <f>IF(発電計画!$G$30="","",ROUND((発電計画!$G$30*((E318/発電計画!$G$19)^2)/1000),3))</f>
        <v/>
      </c>
      <c r="G318" s="28">
        <f t="shared" si="28"/>
        <v>0.05</v>
      </c>
      <c r="H318" s="27" t="str">
        <f>IF(発電計画!$G$31="","",ROUND((発電計画!$G$31*((E318/発電計画!$G$19)^2)/200),3))</f>
        <v/>
      </c>
      <c r="I318" s="27" t="str">
        <f>IF(発電計画!$G$32="","",ROUND((発電計画!$G$32*((E318/発電計画!$G$19)^2)/1000),3))</f>
        <v/>
      </c>
      <c r="J318" s="28">
        <f t="shared" si="29"/>
        <v>0.5</v>
      </c>
      <c r="K318" s="27">
        <f t="shared" si="26"/>
        <v>0.55000000000000004</v>
      </c>
      <c r="L318" s="27">
        <f>発電計画!$G$15-$K$29</f>
        <v>-0.55000000000000004</v>
      </c>
      <c r="M318" s="27" t="str">
        <f>IF(発電計画!$G$19="","",9.8*発電計画!$G$19*$L318)</f>
        <v/>
      </c>
      <c r="N318" s="27" t="str">
        <f>IF(発電計画!$G$20="","",9.8*発電計画!$G$20*$L318)</f>
        <v/>
      </c>
      <c r="O318" s="206" t="str">
        <f>IF(AND($E318="",発電計画!$G$19=""),"",$E318/発電計画!$G$19)</f>
        <v/>
      </c>
      <c r="P318" s="331" t="str" cm="1">
        <f t="array" ref="P318">IF($O318="","",発電計画!$G$27*_xlfn.IFS($O318&gt;=相対合成効率!$O$14,相対合成効率!$R$14,$O318&gt;=相対合成効率!$O$15,相対合成効率!$R$15,$O318&gt;=相対合成効率!$O$16,相対合成効率!$R$16,TRUE,相対合成効率!$R$17))</f>
        <v/>
      </c>
      <c r="Q318" s="224" t="str">
        <f>IF($O318="","",IF($O318&lt;=発電計画!$G$28,0,9.8*$E318*$L318*$P318))</f>
        <v/>
      </c>
      <c r="R318" s="224" t="str">
        <f t="shared" si="27"/>
        <v/>
      </c>
      <c r="S318" s="207" t="str">
        <f>IF(D318="","",(D318*B318+SUM($D319:D$393))/(D318*365))</f>
        <v/>
      </c>
      <c r="T318" s="208"/>
    </row>
    <row r="319" spans="2:20">
      <c r="B319" s="80">
        <v>291</v>
      </c>
      <c r="C319" s="189" t="str">
        <f>流量データ!$R301</f>
        <v/>
      </c>
      <c r="D319" s="189" t="str">
        <f>IF(AND($C319="",発電計画!$G$33=""),"",MAX(0,$C319-発電計画!$G$33))</f>
        <v/>
      </c>
      <c r="E319" s="189" t="str">
        <f>IF($D319="","",IF(発電計画!$G$19&gt;$D319,$D319,発電計画!$G$19))</f>
        <v/>
      </c>
      <c r="F319" s="27" t="str">
        <f>IF(発電計画!$G$30="","",ROUND((発電計画!$G$30*((E319/発電計画!$G$19)^2)/1000),3))</f>
        <v/>
      </c>
      <c r="G319" s="28">
        <f t="shared" si="28"/>
        <v>0.05</v>
      </c>
      <c r="H319" s="27" t="str">
        <f>IF(発電計画!$G$31="","",ROUND((発電計画!$G$31*((E319/発電計画!$G$19)^2)/200),3))</f>
        <v/>
      </c>
      <c r="I319" s="27" t="str">
        <f>IF(発電計画!$G$32="","",ROUND((発電計画!$G$32*((E319/発電計画!$G$19)^2)/1000),3))</f>
        <v/>
      </c>
      <c r="J319" s="28">
        <f t="shared" si="29"/>
        <v>0.5</v>
      </c>
      <c r="K319" s="27">
        <f t="shared" si="26"/>
        <v>0.55000000000000004</v>
      </c>
      <c r="L319" s="27">
        <f>発電計画!$G$15-$K$29</f>
        <v>-0.55000000000000004</v>
      </c>
      <c r="M319" s="27" t="str">
        <f>IF(発電計画!$G$19="","",9.8*発電計画!$G$19*$L319)</f>
        <v/>
      </c>
      <c r="N319" s="27" t="str">
        <f>IF(発電計画!$G$20="","",9.8*発電計画!$G$20*$L319)</f>
        <v/>
      </c>
      <c r="O319" s="206" t="str">
        <f>IF(AND($E319="",発電計画!$G$19=""),"",$E319/発電計画!$G$19)</f>
        <v/>
      </c>
      <c r="P319" s="331" t="str" cm="1">
        <f t="array" ref="P319">IF($O319="","",発電計画!$G$27*_xlfn.IFS($O319&gt;=相対合成効率!$O$14,相対合成効率!$R$14,$O319&gt;=相対合成効率!$O$15,相対合成効率!$R$15,$O319&gt;=相対合成効率!$O$16,相対合成効率!$R$16,TRUE,相対合成効率!$R$17))</f>
        <v/>
      </c>
      <c r="Q319" s="224" t="str">
        <f>IF($O319="","",IF($O319&lt;=発電計画!$G$28,0,9.8*$E319*$L319*$P319))</f>
        <v/>
      </c>
      <c r="R319" s="224" t="str">
        <f t="shared" si="27"/>
        <v/>
      </c>
      <c r="S319" s="207" t="str">
        <f>IF(D319="","",(D319*B319+SUM($D320:D$393))/(D319*365))</f>
        <v/>
      </c>
      <c r="T319" s="208"/>
    </row>
    <row r="320" spans="2:20">
      <c r="B320" s="80">
        <v>292</v>
      </c>
      <c r="C320" s="189" t="str">
        <f>流量データ!$R302</f>
        <v/>
      </c>
      <c r="D320" s="189" t="str">
        <f>IF(AND($C320="",発電計画!$G$33=""),"",MAX(0,$C320-発電計画!$G$33))</f>
        <v/>
      </c>
      <c r="E320" s="189" t="str">
        <f>IF($D320="","",IF(発電計画!$G$19&gt;$D320,$D320,発電計画!$G$19))</f>
        <v/>
      </c>
      <c r="F320" s="27" t="str">
        <f>IF(発電計画!$G$30="","",ROUND((発電計画!$G$30*((E320/発電計画!$G$19)^2)/1000),3))</f>
        <v/>
      </c>
      <c r="G320" s="28">
        <f t="shared" si="28"/>
        <v>0.05</v>
      </c>
      <c r="H320" s="27" t="str">
        <f>IF(発電計画!$G$31="","",ROUND((発電計画!$G$31*((E320/発電計画!$G$19)^2)/200),3))</f>
        <v/>
      </c>
      <c r="I320" s="27" t="str">
        <f>IF(発電計画!$G$32="","",ROUND((発電計画!$G$32*((E320/発電計画!$G$19)^2)/1000),3))</f>
        <v/>
      </c>
      <c r="J320" s="28">
        <f t="shared" si="29"/>
        <v>0.5</v>
      </c>
      <c r="K320" s="27">
        <f t="shared" si="26"/>
        <v>0.55000000000000004</v>
      </c>
      <c r="L320" s="27">
        <f>発電計画!$G$15-$K$29</f>
        <v>-0.55000000000000004</v>
      </c>
      <c r="M320" s="27" t="str">
        <f>IF(発電計画!$G$19="","",9.8*発電計画!$G$19*$L320)</f>
        <v/>
      </c>
      <c r="N320" s="27" t="str">
        <f>IF(発電計画!$G$20="","",9.8*発電計画!$G$20*$L320)</f>
        <v/>
      </c>
      <c r="O320" s="206" t="str">
        <f>IF(AND($E320="",発電計画!$G$19=""),"",$E320/発電計画!$G$19)</f>
        <v/>
      </c>
      <c r="P320" s="331" t="str" cm="1">
        <f t="array" ref="P320">IF($O320="","",発電計画!$G$27*_xlfn.IFS($O320&gt;=相対合成効率!$O$14,相対合成効率!$R$14,$O320&gt;=相対合成効率!$O$15,相対合成効率!$R$15,$O320&gt;=相対合成効率!$O$16,相対合成効率!$R$16,TRUE,相対合成効率!$R$17))</f>
        <v/>
      </c>
      <c r="Q320" s="224" t="str">
        <f>IF($O320="","",IF($O320&lt;=発電計画!$G$28,0,9.8*$E320*$L320*$P320))</f>
        <v/>
      </c>
      <c r="R320" s="224" t="str">
        <f t="shared" si="27"/>
        <v/>
      </c>
      <c r="S320" s="207" t="str">
        <f>IF(D320="","",(D320*B320+SUM($D321:D$393))/(D320*365))</f>
        <v/>
      </c>
      <c r="T320" s="208"/>
    </row>
    <row r="321" spans="2:20">
      <c r="B321" s="80">
        <v>293</v>
      </c>
      <c r="C321" s="189" t="str">
        <f>流量データ!$R303</f>
        <v/>
      </c>
      <c r="D321" s="189" t="str">
        <f>IF(AND($C321="",発電計画!$G$33=""),"",MAX(0,$C321-発電計画!$G$33))</f>
        <v/>
      </c>
      <c r="E321" s="189" t="str">
        <f>IF($D321="","",IF(発電計画!$G$19&gt;$D321,$D321,発電計画!$G$19))</f>
        <v/>
      </c>
      <c r="F321" s="27" t="str">
        <f>IF(発電計画!$G$30="","",ROUND((発電計画!$G$30*((E321/発電計画!$G$19)^2)/1000),3))</f>
        <v/>
      </c>
      <c r="G321" s="28">
        <f t="shared" si="28"/>
        <v>0.05</v>
      </c>
      <c r="H321" s="27" t="str">
        <f>IF(発電計画!$G$31="","",ROUND((発電計画!$G$31*((E321/発電計画!$G$19)^2)/200),3))</f>
        <v/>
      </c>
      <c r="I321" s="27" t="str">
        <f>IF(発電計画!$G$32="","",ROUND((発電計画!$G$32*((E321/発電計画!$G$19)^2)/1000),3))</f>
        <v/>
      </c>
      <c r="J321" s="28">
        <f t="shared" si="29"/>
        <v>0.5</v>
      </c>
      <c r="K321" s="27">
        <f t="shared" si="26"/>
        <v>0.55000000000000004</v>
      </c>
      <c r="L321" s="27">
        <f>発電計画!$G$15-$K$29</f>
        <v>-0.55000000000000004</v>
      </c>
      <c r="M321" s="27" t="str">
        <f>IF(発電計画!$G$19="","",9.8*発電計画!$G$19*$L321)</f>
        <v/>
      </c>
      <c r="N321" s="27" t="str">
        <f>IF(発電計画!$G$20="","",9.8*発電計画!$G$20*$L321)</f>
        <v/>
      </c>
      <c r="O321" s="206" t="str">
        <f>IF(AND($E321="",発電計画!$G$19=""),"",$E321/発電計画!$G$19)</f>
        <v/>
      </c>
      <c r="P321" s="331" t="str" cm="1">
        <f t="array" ref="P321">IF($O321="","",発電計画!$G$27*_xlfn.IFS($O321&gt;=相対合成効率!$O$14,相対合成効率!$R$14,$O321&gt;=相対合成効率!$O$15,相対合成効率!$R$15,$O321&gt;=相対合成効率!$O$16,相対合成効率!$R$16,TRUE,相対合成効率!$R$17))</f>
        <v/>
      </c>
      <c r="Q321" s="224" t="str">
        <f>IF($O321="","",IF($O321&lt;=発電計画!$G$28,0,9.8*$E321*$L321*$P321))</f>
        <v/>
      </c>
      <c r="R321" s="224" t="str">
        <f t="shared" si="27"/>
        <v/>
      </c>
      <c r="S321" s="207" t="str">
        <f>IF(D321="","",(D321*B321+SUM($D322:D$393))/(D321*365))</f>
        <v/>
      </c>
      <c r="T321" s="208"/>
    </row>
    <row r="322" spans="2:20">
      <c r="B322" s="80">
        <v>294</v>
      </c>
      <c r="C322" s="189" t="str">
        <f>流量データ!$R304</f>
        <v/>
      </c>
      <c r="D322" s="189" t="str">
        <f>IF(AND($C322="",発電計画!$G$33=""),"",MAX(0,$C322-発電計画!$G$33))</f>
        <v/>
      </c>
      <c r="E322" s="189" t="str">
        <f>IF($D322="","",IF(発電計画!$G$19&gt;$D322,$D322,発電計画!$G$19))</f>
        <v/>
      </c>
      <c r="F322" s="27" t="str">
        <f>IF(発電計画!$G$30="","",ROUND((発電計画!$G$30*((E322/発電計画!$G$19)^2)/1000),3))</f>
        <v/>
      </c>
      <c r="G322" s="28">
        <f t="shared" si="28"/>
        <v>0.05</v>
      </c>
      <c r="H322" s="27" t="str">
        <f>IF(発電計画!$G$31="","",ROUND((発電計画!$G$31*((E322/発電計画!$G$19)^2)/200),3))</f>
        <v/>
      </c>
      <c r="I322" s="27" t="str">
        <f>IF(発電計画!$G$32="","",ROUND((発電計画!$G$32*((E322/発電計画!$G$19)^2)/1000),3))</f>
        <v/>
      </c>
      <c r="J322" s="28">
        <f t="shared" si="29"/>
        <v>0.5</v>
      </c>
      <c r="K322" s="27">
        <f t="shared" si="26"/>
        <v>0.55000000000000004</v>
      </c>
      <c r="L322" s="27">
        <f>発電計画!$G$15-$K$29</f>
        <v>-0.55000000000000004</v>
      </c>
      <c r="M322" s="27" t="str">
        <f>IF(発電計画!$G$19="","",9.8*発電計画!$G$19*$L322)</f>
        <v/>
      </c>
      <c r="N322" s="27" t="str">
        <f>IF(発電計画!$G$20="","",9.8*発電計画!$G$20*$L322)</f>
        <v/>
      </c>
      <c r="O322" s="206" t="str">
        <f>IF(AND($E322="",発電計画!$G$19=""),"",$E322/発電計画!$G$19)</f>
        <v/>
      </c>
      <c r="P322" s="331" t="str" cm="1">
        <f t="array" ref="P322">IF($O322="","",発電計画!$G$27*_xlfn.IFS($O322&gt;=相対合成効率!$O$14,相対合成効率!$R$14,$O322&gt;=相対合成効率!$O$15,相対合成効率!$R$15,$O322&gt;=相対合成効率!$O$16,相対合成効率!$R$16,TRUE,相対合成効率!$R$17))</f>
        <v/>
      </c>
      <c r="Q322" s="224" t="str">
        <f>IF($O322="","",IF($O322&lt;=発電計画!$G$28,0,9.8*$E322*$L322*$P322))</f>
        <v/>
      </c>
      <c r="R322" s="224" t="str">
        <f t="shared" si="27"/>
        <v/>
      </c>
      <c r="S322" s="207" t="str">
        <f>IF(D322="","",(D322*B322+SUM($D323:D$393))/(D322*365))</f>
        <v/>
      </c>
      <c r="T322" s="208"/>
    </row>
    <row r="323" spans="2:20">
      <c r="B323" s="80">
        <v>295</v>
      </c>
      <c r="C323" s="189" t="str">
        <f>流量データ!$R305</f>
        <v/>
      </c>
      <c r="D323" s="189" t="str">
        <f>IF(AND($C323="",発電計画!$G$33=""),"",MAX(0,$C323-発電計画!$G$33))</f>
        <v/>
      </c>
      <c r="E323" s="189" t="str">
        <f>IF($D323="","",IF(発電計画!$G$19&gt;$D323,$D323,発電計画!$G$19))</f>
        <v/>
      </c>
      <c r="F323" s="27" t="str">
        <f>IF(発電計画!$G$30="","",ROUND((発電計画!$G$30*((E323/発電計画!$G$19)^2)/1000),3))</f>
        <v/>
      </c>
      <c r="G323" s="28">
        <f t="shared" si="28"/>
        <v>0.05</v>
      </c>
      <c r="H323" s="27" t="str">
        <f>IF(発電計画!$G$31="","",ROUND((発電計画!$G$31*((E323/発電計画!$G$19)^2)/200),3))</f>
        <v/>
      </c>
      <c r="I323" s="27" t="str">
        <f>IF(発電計画!$G$32="","",ROUND((発電計画!$G$32*((E323/発電計画!$G$19)^2)/1000),3))</f>
        <v/>
      </c>
      <c r="J323" s="28">
        <f t="shared" si="29"/>
        <v>0.5</v>
      </c>
      <c r="K323" s="27">
        <f t="shared" si="26"/>
        <v>0.55000000000000004</v>
      </c>
      <c r="L323" s="27">
        <f>発電計画!$G$15-$K$29</f>
        <v>-0.55000000000000004</v>
      </c>
      <c r="M323" s="27" t="str">
        <f>IF(発電計画!$G$19="","",9.8*発電計画!$G$19*$L323)</f>
        <v/>
      </c>
      <c r="N323" s="27" t="str">
        <f>IF(発電計画!$G$20="","",9.8*発電計画!$G$20*$L323)</f>
        <v/>
      </c>
      <c r="O323" s="206" t="str">
        <f>IF(AND($E323="",発電計画!$G$19=""),"",$E323/発電計画!$G$19)</f>
        <v/>
      </c>
      <c r="P323" s="331" t="str" cm="1">
        <f t="array" ref="P323">IF($O323="","",発電計画!$G$27*_xlfn.IFS($O323&gt;=相対合成効率!$O$14,相対合成効率!$R$14,$O323&gt;=相対合成効率!$O$15,相対合成効率!$R$15,$O323&gt;=相対合成効率!$O$16,相対合成効率!$R$16,TRUE,相対合成効率!$R$17))</f>
        <v/>
      </c>
      <c r="Q323" s="224" t="str">
        <f>IF($O323="","",IF($O323&lt;=発電計画!$G$28,0,9.8*$E323*$L323*$P323))</f>
        <v/>
      </c>
      <c r="R323" s="224" t="str">
        <f t="shared" si="27"/>
        <v/>
      </c>
      <c r="S323" s="207" t="str">
        <f>IF(D323="","",(D323*B323+SUM($D324:D$393))/(D323*365))</f>
        <v/>
      </c>
      <c r="T323" s="208"/>
    </row>
    <row r="324" spans="2:20">
      <c r="B324" s="80">
        <v>296</v>
      </c>
      <c r="C324" s="189" t="str">
        <f>流量データ!$R306</f>
        <v/>
      </c>
      <c r="D324" s="189" t="str">
        <f>IF(AND($C324="",発電計画!$G$33=""),"",MAX(0,$C324-発電計画!$G$33))</f>
        <v/>
      </c>
      <c r="E324" s="189" t="str">
        <f>IF($D324="","",IF(発電計画!$G$19&gt;$D324,$D324,発電計画!$G$19))</f>
        <v/>
      </c>
      <c r="F324" s="27" t="str">
        <f>IF(発電計画!$G$30="","",ROUND((発電計画!$G$30*((E324/発電計画!$G$19)^2)/1000),3))</f>
        <v/>
      </c>
      <c r="G324" s="28">
        <f t="shared" si="28"/>
        <v>0.05</v>
      </c>
      <c r="H324" s="27" t="str">
        <f>IF(発電計画!$G$31="","",ROUND((発電計画!$G$31*((E324/発電計画!$G$19)^2)/200),3))</f>
        <v/>
      </c>
      <c r="I324" s="27" t="str">
        <f>IF(発電計画!$G$32="","",ROUND((発電計画!$G$32*((E324/発電計画!$G$19)^2)/1000),3))</f>
        <v/>
      </c>
      <c r="J324" s="28">
        <f t="shared" si="29"/>
        <v>0.5</v>
      </c>
      <c r="K324" s="27">
        <f t="shared" si="26"/>
        <v>0.55000000000000004</v>
      </c>
      <c r="L324" s="27">
        <f>発電計画!$G$15-$K$29</f>
        <v>-0.55000000000000004</v>
      </c>
      <c r="M324" s="27" t="str">
        <f>IF(発電計画!$G$19="","",9.8*発電計画!$G$19*$L324)</f>
        <v/>
      </c>
      <c r="N324" s="27" t="str">
        <f>IF(発電計画!$G$20="","",9.8*発電計画!$G$20*$L324)</f>
        <v/>
      </c>
      <c r="O324" s="206" t="str">
        <f>IF(AND($E324="",発電計画!$G$19=""),"",$E324/発電計画!$G$19)</f>
        <v/>
      </c>
      <c r="P324" s="331" t="str" cm="1">
        <f t="array" ref="P324">IF($O324="","",発電計画!$G$27*_xlfn.IFS($O324&gt;=相対合成効率!$O$14,相対合成効率!$R$14,$O324&gt;=相対合成効率!$O$15,相対合成効率!$R$15,$O324&gt;=相対合成効率!$O$16,相対合成効率!$R$16,TRUE,相対合成効率!$R$17))</f>
        <v/>
      </c>
      <c r="Q324" s="224" t="str">
        <f>IF($O324="","",IF($O324&lt;=発電計画!$G$28,0,9.8*$E324*$L324*$P324))</f>
        <v/>
      </c>
      <c r="R324" s="224" t="str">
        <f t="shared" si="27"/>
        <v/>
      </c>
      <c r="S324" s="207" t="str">
        <f>IF(D324="","",(D324*B324+SUM($D325:D$393))/(D324*365))</f>
        <v/>
      </c>
      <c r="T324" s="208"/>
    </row>
    <row r="325" spans="2:20">
      <c r="B325" s="80">
        <v>297</v>
      </c>
      <c r="C325" s="189" t="str">
        <f>流量データ!$R307</f>
        <v/>
      </c>
      <c r="D325" s="189" t="str">
        <f>IF(AND($C325="",発電計画!$G$33=""),"",MAX(0,$C325-発電計画!$G$33))</f>
        <v/>
      </c>
      <c r="E325" s="189" t="str">
        <f>IF($D325="","",IF(発電計画!$G$19&gt;$D325,$D325,発電計画!$G$19))</f>
        <v/>
      </c>
      <c r="F325" s="27" t="str">
        <f>IF(発電計画!$G$30="","",ROUND((発電計画!$G$30*((E325/発電計画!$G$19)^2)/1000),3))</f>
        <v/>
      </c>
      <c r="G325" s="28">
        <f t="shared" si="28"/>
        <v>0.05</v>
      </c>
      <c r="H325" s="27" t="str">
        <f>IF(発電計画!$G$31="","",ROUND((発電計画!$G$31*((E325/発電計画!$G$19)^2)/200),3))</f>
        <v/>
      </c>
      <c r="I325" s="27" t="str">
        <f>IF(発電計画!$G$32="","",ROUND((発電計画!$G$32*((E325/発電計画!$G$19)^2)/1000),3))</f>
        <v/>
      </c>
      <c r="J325" s="28">
        <f t="shared" si="29"/>
        <v>0.5</v>
      </c>
      <c r="K325" s="27">
        <f t="shared" si="26"/>
        <v>0.55000000000000004</v>
      </c>
      <c r="L325" s="27">
        <f>発電計画!$G$15-$K$29</f>
        <v>-0.55000000000000004</v>
      </c>
      <c r="M325" s="27" t="str">
        <f>IF(発電計画!$G$19="","",9.8*発電計画!$G$19*$L325)</f>
        <v/>
      </c>
      <c r="N325" s="27" t="str">
        <f>IF(発電計画!$G$20="","",9.8*発電計画!$G$20*$L325)</f>
        <v/>
      </c>
      <c r="O325" s="206" t="str">
        <f>IF(AND($E325="",発電計画!$G$19=""),"",$E325/発電計画!$G$19)</f>
        <v/>
      </c>
      <c r="P325" s="331" t="str" cm="1">
        <f t="array" ref="P325">IF($O325="","",発電計画!$G$27*_xlfn.IFS($O325&gt;=相対合成効率!$O$14,相対合成効率!$R$14,$O325&gt;=相対合成効率!$O$15,相対合成効率!$R$15,$O325&gt;=相対合成効率!$O$16,相対合成効率!$R$16,TRUE,相対合成効率!$R$17))</f>
        <v/>
      </c>
      <c r="Q325" s="224" t="str">
        <f>IF($O325="","",IF($O325&lt;=発電計画!$G$28,0,9.8*$E325*$L325*$P325))</f>
        <v/>
      </c>
      <c r="R325" s="224" t="str">
        <f t="shared" si="27"/>
        <v/>
      </c>
      <c r="S325" s="207" t="str">
        <f>IF(D325="","",(D325*B325+SUM($D326:D$393))/(D325*365))</f>
        <v/>
      </c>
      <c r="T325" s="208"/>
    </row>
    <row r="326" spans="2:20">
      <c r="B326" s="80">
        <v>298</v>
      </c>
      <c r="C326" s="189" t="str">
        <f>流量データ!$R308</f>
        <v/>
      </c>
      <c r="D326" s="189" t="str">
        <f>IF(AND($C326="",発電計画!$G$33=""),"",MAX(0,$C326-発電計画!$G$33))</f>
        <v/>
      </c>
      <c r="E326" s="189" t="str">
        <f>IF($D326="","",IF(発電計画!$G$19&gt;$D326,$D326,発電計画!$G$19))</f>
        <v/>
      </c>
      <c r="F326" s="27" t="str">
        <f>IF(発電計画!$G$30="","",ROUND((発電計画!$G$30*((E326/発電計画!$G$19)^2)/1000),3))</f>
        <v/>
      </c>
      <c r="G326" s="28">
        <f t="shared" si="28"/>
        <v>0.05</v>
      </c>
      <c r="H326" s="27" t="str">
        <f>IF(発電計画!$G$31="","",ROUND((発電計画!$G$31*((E326/発電計画!$G$19)^2)/200),3))</f>
        <v/>
      </c>
      <c r="I326" s="27" t="str">
        <f>IF(発電計画!$G$32="","",ROUND((発電計画!$G$32*((E326/発電計画!$G$19)^2)/1000),3))</f>
        <v/>
      </c>
      <c r="J326" s="28">
        <f t="shared" si="29"/>
        <v>0.5</v>
      </c>
      <c r="K326" s="27">
        <f t="shared" si="26"/>
        <v>0.55000000000000004</v>
      </c>
      <c r="L326" s="27">
        <f>発電計画!$G$15-$K$29</f>
        <v>-0.55000000000000004</v>
      </c>
      <c r="M326" s="27" t="str">
        <f>IF(発電計画!$G$19="","",9.8*発電計画!$G$19*$L326)</f>
        <v/>
      </c>
      <c r="N326" s="27" t="str">
        <f>IF(発電計画!$G$20="","",9.8*発電計画!$G$20*$L326)</f>
        <v/>
      </c>
      <c r="O326" s="206" t="str">
        <f>IF(AND($E326="",発電計画!$G$19=""),"",$E326/発電計画!$G$19)</f>
        <v/>
      </c>
      <c r="P326" s="331" t="str" cm="1">
        <f t="array" ref="P326">IF($O326="","",発電計画!$G$27*_xlfn.IFS($O326&gt;=相対合成効率!$O$14,相対合成効率!$R$14,$O326&gt;=相対合成効率!$O$15,相対合成効率!$R$15,$O326&gt;=相対合成効率!$O$16,相対合成効率!$R$16,TRUE,相対合成効率!$R$17))</f>
        <v/>
      </c>
      <c r="Q326" s="224" t="str">
        <f>IF($O326="","",IF($O326&lt;=発電計画!$G$28,0,9.8*$E326*$L326*$P326))</f>
        <v/>
      </c>
      <c r="R326" s="224" t="str">
        <f t="shared" si="27"/>
        <v/>
      </c>
      <c r="S326" s="207" t="str">
        <f>IF(D326="","",(D326*B326+SUM($D327:D$393))/(D326*365))</f>
        <v/>
      </c>
      <c r="T326" s="208"/>
    </row>
    <row r="327" spans="2:20">
      <c r="B327" s="80">
        <v>299</v>
      </c>
      <c r="C327" s="189" t="str">
        <f>流量データ!$R309</f>
        <v/>
      </c>
      <c r="D327" s="189" t="str">
        <f>IF(AND($C327="",発電計画!$G$33=""),"",MAX(0,$C327-発電計画!$G$33))</f>
        <v/>
      </c>
      <c r="E327" s="189" t="str">
        <f>IF($D327="","",IF(発電計画!$G$19&gt;$D327,$D327,発電計画!$G$19))</f>
        <v/>
      </c>
      <c r="F327" s="27" t="str">
        <f>IF(発電計画!$G$30="","",ROUND((発電計画!$G$30*((E327/発電計画!$G$19)^2)/1000),3))</f>
        <v/>
      </c>
      <c r="G327" s="28">
        <f t="shared" si="28"/>
        <v>0.05</v>
      </c>
      <c r="H327" s="27" t="str">
        <f>IF(発電計画!$G$31="","",ROUND((発電計画!$G$31*((E327/発電計画!$G$19)^2)/200),3))</f>
        <v/>
      </c>
      <c r="I327" s="27" t="str">
        <f>IF(発電計画!$G$32="","",ROUND((発電計画!$G$32*((E327/発電計画!$G$19)^2)/1000),3))</f>
        <v/>
      </c>
      <c r="J327" s="28">
        <f t="shared" si="29"/>
        <v>0.5</v>
      </c>
      <c r="K327" s="27">
        <f t="shared" si="26"/>
        <v>0.55000000000000004</v>
      </c>
      <c r="L327" s="27">
        <f>発電計画!$G$15-$K$29</f>
        <v>-0.55000000000000004</v>
      </c>
      <c r="M327" s="27" t="str">
        <f>IF(発電計画!$G$19="","",9.8*発電計画!$G$19*$L327)</f>
        <v/>
      </c>
      <c r="N327" s="27" t="str">
        <f>IF(発電計画!$G$20="","",9.8*発電計画!$G$20*$L327)</f>
        <v/>
      </c>
      <c r="O327" s="206" t="str">
        <f>IF(AND($E327="",発電計画!$G$19=""),"",$E327/発電計画!$G$19)</f>
        <v/>
      </c>
      <c r="P327" s="331" t="str" cm="1">
        <f t="array" ref="P327">IF($O327="","",発電計画!$G$27*_xlfn.IFS($O327&gt;=相対合成効率!$O$14,相対合成効率!$R$14,$O327&gt;=相対合成効率!$O$15,相対合成効率!$R$15,$O327&gt;=相対合成効率!$O$16,相対合成効率!$R$16,TRUE,相対合成効率!$R$17))</f>
        <v/>
      </c>
      <c r="Q327" s="224" t="str">
        <f>IF($O327="","",IF($O327&lt;=発電計画!$G$28,0,9.8*$E327*$L327*$P327))</f>
        <v/>
      </c>
      <c r="R327" s="224" t="str">
        <f t="shared" si="27"/>
        <v/>
      </c>
      <c r="S327" s="207" t="str">
        <f>IF(D327="","",(D327*B327+SUM($D328:D$393))/(D327*365))</f>
        <v/>
      </c>
      <c r="T327" s="208"/>
    </row>
    <row r="328" spans="2:20">
      <c r="B328" s="80">
        <v>300</v>
      </c>
      <c r="C328" s="189" t="str">
        <f>流量データ!$R310</f>
        <v/>
      </c>
      <c r="D328" s="189" t="str">
        <f>IF(AND($C328="",発電計画!$G$33=""),"",MAX(0,$C328-発電計画!$G$33))</f>
        <v/>
      </c>
      <c r="E328" s="189" t="str">
        <f>IF($D328="","",IF(発電計画!$G$19&gt;$D328,$D328,発電計画!$G$19))</f>
        <v/>
      </c>
      <c r="F328" s="27" t="str">
        <f>IF(発電計画!$G$30="","",ROUND((発電計画!$G$30*((E328/発電計画!$G$19)^2)/1000),3))</f>
        <v/>
      </c>
      <c r="G328" s="28">
        <f t="shared" si="28"/>
        <v>0.05</v>
      </c>
      <c r="H328" s="27" t="str">
        <f>IF(発電計画!$G$31="","",ROUND((発電計画!$G$31*((E328/発電計画!$G$19)^2)/200),3))</f>
        <v/>
      </c>
      <c r="I328" s="27" t="str">
        <f>IF(発電計画!$G$32="","",ROUND((発電計画!$G$32*((E328/発電計画!$G$19)^2)/1000),3))</f>
        <v/>
      </c>
      <c r="J328" s="28">
        <f t="shared" si="29"/>
        <v>0.5</v>
      </c>
      <c r="K328" s="27">
        <f t="shared" si="26"/>
        <v>0.55000000000000004</v>
      </c>
      <c r="L328" s="27">
        <f>発電計画!$G$15-$K$29</f>
        <v>-0.55000000000000004</v>
      </c>
      <c r="M328" s="27" t="str">
        <f>IF(発電計画!$G$19="","",9.8*発電計画!$G$19*$L328)</f>
        <v/>
      </c>
      <c r="N328" s="27" t="str">
        <f>IF(発電計画!$G$20="","",9.8*発電計画!$G$20*$L328)</f>
        <v/>
      </c>
      <c r="O328" s="206" t="str">
        <f>IF(AND($E328="",発電計画!$G$19=""),"",$E328/発電計画!$G$19)</f>
        <v/>
      </c>
      <c r="P328" s="331" t="str" cm="1">
        <f t="array" ref="P328">IF($O328="","",発電計画!$G$27*_xlfn.IFS($O328&gt;=相対合成効率!$O$14,相対合成効率!$R$14,$O328&gt;=相対合成効率!$O$15,相対合成効率!$R$15,$O328&gt;=相対合成効率!$O$16,相対合成効率!$R$16,TRUE,相対合成効率!$R$17))</f>
        <v/>
      </c>
      <c r="Q328" s="224" t="str">
        <f>IF($O328="","",IF($O328&lt;=発電計画!$G$28,0,9.8*$E328*$L328*$P328))</f>
        <v/>
      </c>
      <c r="R328" s="224" t="str">
        <f t="shared" si="27"/>
        <v/>
      </c>
      <c r="S328" s="207" t="str">
        <f>IF(D328="","",(D328*B328+SUM($D329:D$393))/(D328*365))</f>
        <v/>
      </c>
      <c r="T328" s="208"/>
    </row>
    <row r="329" spans="2:20">
      <c r="B329" s="80">
        <v>301</v>
      </c>
      <c r="C329" s="189" t="str">
        <f>流量データ!$R311</f>
        <v/>
      </c>
      <c r="D329" s="189" t="str">
        <f>IF(AND($C329="",発電計画!$G$33=""),"",MAX(0,$C329-発電計画!$G$33))</f>
        <v/>
      </c>
      <c r="E329" s="189" t="str">
        <f>IF($D329="","",IF(発電計画!$G$19&gt;$D329,$D329,発電計画!$G$19))</f>
        <v/>
      </c>
      <c r="F329" s="27" t="str">
        <f>IF(発電計画!$G$30="","",ROUND((発電計画!$G$30*((E329/発電計画!$G$19)^2)/1000),3))</f>
        <v/>
      </c>
      <c r="G329" s="28">
        <f t="shared" si="28"/>
        <v>0.05</v>
      </c>
      <c r="H329" s="27" t="str">
        <f>IF(発電計画!$G$31="","",ROUND((発電計画!$G$31*((E329/発電計画!$G$19)^2)/200),3))</f>
        <v/>
      </c>
      <c r="I329" s="27" t="str">
        <f>IF(発電計画!$G$32="","",ROUND((発電計画!$G$32*((E329/発電計画!$G$19)^2)/1000),3))</f>
        <v/>
      </c>
      <c r="J329" s="28">
        <f t="shared" si="29"/>
        <v>0.5</v>
      </c>
      <c r="K329" s="27">
        <f t="shared" si="26"/>
        <v>0.55000000000000004</v>
      </c>
      <c r="L329" s="27">
        <f>発電計画!$G$15-$K$29</f>
        <v>-0.55000000000000004</v>
      </c>
      <c r="M329" s="27" t="str">
        <f>IF(発電計画!$G$19="","",9.8*発電計画!$G$19*$L329)</f>
        <v/>
      </c>
      <c r="N329" s="27" t="str">
        <f>IF(発電計画!$G$20="","",9.8*発電計画!$G$20*$L329)</f>
        <v/>
      </c>
      <c r="O329" s="206" t="str">
        <f>IF(AND($E329="",発電計画!$G$19=""),"",$E329/発電計画!$G$19)</f>
        <v/>
      </c>
      <c r="P329" s="331" t="str" cm="1">
        <f t="array" ref="P329">IF($O329="","",発電計画!$G$27*_xlfn.IFS($O329&gt;=相対合成効率!$O$14,相対合成効率!$R$14,$O329&gt;=相対合成効率!$O$15,相対合成効率!$R$15,$O329&gt;=相対合成効率!$O$16,相対合成効率!$R$16,TRUE,相対合成効率!$R$17))</f>
        <v/>
      </c>
      <c r="Q329" s="224" t="str">
        <f>IF($O329="","",IF($O329&lt;=発電計画!$G$28,0,9.8*$E329*$L329*$P329))</f>
        <v/>
      </c>
      <c r="R329" s="224" t="str">
        <f t="shared" si="27"/>
        <v/>
      </c>
      <c r="S329" s="207" t="str">
        <f>IF(D329="","",(D329*B329+SUM($D330:D$393))/(D329*365))</f>
        <v/>
      </c>
      <c r="T329" s="208"/>
    </row>
    <row r="330" spans="2:20">
      <c r="B330" s="80">
        <v>302</v>
      </c>
      <c r="C330" s="189" t="str">
        <f>流量データ!$R312</f>
        <v/>
      </c>
      <c r="D330" s="189" t="str">
        <f>IF(AND($C330="",発電計画!$G$33=""),"",MAX(0,$C330-発電計画!$G$33))</f>
        <v/>
      </c>
      <c r="E330" s="189" t="str">
        <f>IF($D330="","",IF(発電計画!$G$19&gt;$D330,$D330,発電計画!$G$19))</f>
        <v/>
      </c>
      <c r="F330" s="27" t="str">
        <f>IF(発電計画!$G$30="","",ROUND((発電計画!$G$30*((E330/発電計画!$G$19)^2)/1000),3))</f>
        <v/>
      </c>
      <c r="G330" s="28">
        <f t="shared" si="28"/>
        <v>0.05</v>
      </c>
      <c r="H330" s="27" t="str">
        <f>IF(発電計画!$G$31="","",ROUND((発電計画!$G$31*((E330/発電計画!$G$19)^2)/200),3))</f>
        <v/>
      </c>
      <c r="I330" s="27" t="str">
        <f>IF(発電計画!$G$32="","",ROUND((発電計画!$G$32*((E330/発電計画!$G$19)^2)/1000),3))</f>
        <v/>
      </c>
      <c r="J330" s="28">
        <f t="shared" si="29"/>
        <v>0.5</v>
      </c>
      <c r="K330" s="27">
        <f t="shared" si="26"/>
        <v>0.55000000000000004</v>
      </c>
      <c r="L330" s="27">
        <f>発電計画!$G$15-$K$29</f>
        <v>-0.55000000000000004</v>
      </c>
      <c r="M330" s="27" t="str">
        <f>IF(発電計画!$G$19="","",9.8*発電計画!$G$19*$L330)</f>
        <v/>
      </c>
      <c r="N330" s="27" t="str">
        <f>IF(発電計画!$G$20="","",9.8*発電計画!$G$20*$L330)</f>
        <v/>
      </c>
      <c r="O330" s="206" t="str">
        <f>IF(AND($E330="",発電計画!$G$19=""),"",$E330/発電計画!$G$19)</f>
        <v/>
      </c>
      <c r="P330" s="331" t="str" cm="1">
        <f t="array" ref="P330">IF($O330="","",発電計画!$G$27*_xlfn.IFS($O330&gt;=相対合成効率!$O$14,相対合成効率!$R$14,$O330&gt;=相対合成効率!$O$15,相対合成効率!$R$15,$O330&gt;=相対合成効率!$O$16,相対合成効率!$R$16,TRUE,相対合成効率!$R$17))</f>
        <v/>
      </c>
      <c r="Q330" s="224" t="str">
        <f>IF($O330="","",IF($O330&lt;=発電計画!$G$28,0,9.8*$E330*$L330*$P330))</f>
        <v/>
      </c>
      <c r="R330" s="224" t="str">
        <f t="shared" si="27"/>
        <v/>
      </c>
      <c r="S330" s="207" t="str">
        <f>IF(D330="","",(D330*B330+SUM($D331:D$393))/(D330*365))</f>
        <v/>
      </c>
      <c r="T330" s="208"/>
    </row>
    <row r="331" spans="2:20">
      <c r="B331" s="80">
        <v>303</v>
      </c>
      <c r="C331" s="189" t="str">
        <f>流量データ!$R313</f>
        <v/>
      </c>
      <c r="D331" s="189" t="str">
        <f>IF(AND($C331="",発電計画!$G$33=""),"",MAX(0,$C331-発電計画!$G$33))</f>
        <v/>
      </c>
      <c r="E331" s="189" t="str">
        <f>IF($D331="","",IF(発電計画!$G$19&gt;$D331,$D331,発電計画!$G$19))</f>
        <v/>
      </c>
      <c r="F331" s="27" t="str">
        <f>IF(発電計画!$G$30="","",ROUND((発電計画!$G$30*((E331/発電計画!$G$19)^2)/1000),3))</f>
        <v/>
      </c>
      <c r="G331" s="28">
        <f t="shared" si="28"/>
        <v>0.05</v>
      </c>
      <c r="H331" s="27" t="str">
        <f>IF(発電計画!$G$31="","",ROUND((発電計画!$G$31*((E331/発電計画!$G$19)^2)/200),3))</f>
        <v/>
      </c>
      <c r="I331" s="27" t="str">
        <f>IF(発電計画!$G$32="","",ROUND((発電計画!$G$32*((E331/発電計画!$G$19)^2)/1000),3))</f>
        <v/>
      </c>
      <c r="J331" s="28">
        <f t="shared" si="29"/>
        <v>0.5</v>
      </c>
      <c r="K331" s="27">
        <f t="shared" si="26"/>
        <v>0.55000000000000004</v>
      </c>
      <c r="L331" s="27">
        <f>発電計画!$G$15-$K$29</f>
        <v>-0.55000000000000004</v>
      </c>
      <c r="M331" s="27" t="str">
        <f>IF(発電計画!$G$19="","",9.8*発電計画!$G$19*$L331)</f>
        <v/>
      </c>
      <c r="N331" s="27" t="str">
        <f>IF(発電計画!$G$20="","",9.8*発電計画!$G$20*$L331)</f>
        <v/>
      </c>
      <c r="O331" s="206" t="str">
        <f>IF(AND($E331="",発電計画!$G$19=""),"",$E331/発電計画!$G$19)</f>
        <v/>
      </c>
      <c r="P331" s="331" t="str" cm="1">
        <f t="array" ref="P331">IF($O331="","",発電計画!$G$27*_xlfn.IFS($O331&gt;=相対合成効率!$O$14,相対合成効率!$R$14,$O331&gt;=相対合成効率!$O$15,相対合成効率!$R$15,$O331&gt;=相対合成効率!$O$16,相対合成効率!$R$16,TRUE,相対合成効率!$R$17))</f>
        <v/>
      </c>
      <c r="Q331" s="224" t="str">
        <f>IF($O331="","",IF($O331&lt;=発電計画!$G$28,0,9.8*$E331*$L331*$P331))</f>
        <v/>
      </c>
      <c r="R331" s="224" t="str">
        <f t="shared" si="27"/>
        <v/>
      </c>
      <c r="S331" s="207" t="str">
        <f>IF(D331="","",(D331*B331+SUM($D332:D$393))/(D331*365))</f>
        <v/>
      </c>
      <c r="T331" s="208"/>
    </row>
    <row r="332" spans="2:20">
      <c r="B332" s="80">
        <v>304</v>
      </c>
      <c r="C332" s="189" t="str">
        <f>流量データ!$R314</f>
        <v/>
      </c>
      <c r="D332" s="189" t="str">
        <f>IF(AND($C332="",発電計画!$G$33=""),"",MAX(0,$C332-発電計画!$G$33))</f>
        <v/>
      </c>
      <c r="E332" s="189" t="str">
        <f>IF($D332="","",IF(発電計画!$G$19&gt;$D332,$D332,発電計画!$G$19))</f>
        <v/>
      </c>
      <c r="F332" s="27" t="str">
        <f>IF(発電計画!$G$30="","",ROUND((発電計画!$G$30*((E332/発電計画!$G$19)^2)/1000),3))</f>
        <v/>
      </c>
      <c r="G332" s="28">
        <f t="shared" si="28"/>
        <v>0.05</v>
      </c>
      <c r="H332" s="27" t="str">
        <f>IF(発電計画!$G$31="","",ROUND((発電計画!$G$31*((E332/発電計画!$G$19)^2)/200),3))</f>
        <v/>
      </c>
      <c r="I332" s="27" t="str">
        <f>IF(発電計画!$G$32="","",ROUND((発電計画!$G$32*((E332/発電計画!$G$19)^2)/1000),3))</f>
        <v/>
      </c>
      <c r="J332" s="28">
        <f t="shared" si="29"/>
        <v>0.5</v>
      </c>
      <c r="K332" s="27">
        <f t="shared" si="26"/>
        <v>0.55000000000000004</v>
      </c>
      <c r="L332" s="27">
        <f>発電計画!$G$15-$K$29</f>
        <v>-0.55000000000000004</v>
      </c>
      <c r="M332" s="27" t="str">
        <f>IF(発電計画!$G$19="","",9.8*発電計画!$G$19*$L332)</f>
        <v/>
      </c>
      <c r="N332" s="27" t="str">
        <f>IF(発電計画!$G$20="","",9.8*発電計画!$G$20*$L332)</f>
        <v/>
      </c>
      <c r="O332" s="206" t="str">
        <f>IF(AND($E332="",発電計画!$G$19=""),"",$E332/発電計画!$G$19)</f>
        <v/>
      </c>
      <c r="P332" s="331" t="str" cm="1">
        <f t="array" ref="P332">IF($O332="","",発電計画!$G$27*_xlfn.IFS($O332&gt;=相対合成効率!$O$14,相対合成効率!$R$14,$O332&gt;=相対合成効率!$O$15,相対合成効率!$R$15,$O332&gt;=相対合成効率!$O$16,相対合成効率!$R$16,TRUE,相対合成効率!$R$17))</f>
        <v/>
      </c>
      <c r="Q332" s="224" t="str">
        <f>IF($O332="","",IF($O332&lt;=発電計画!$G$28,0,9.8*$E332*$L332*$P332))</f>
        <v/>
      </c>
      <c r="R332" s="224" t="str">
        <f t="shared" si="27"/>
        <v/>
      </c>
      <c r="S332" s="207" t="str">
        <f>IF(D332="","",(D332*B332+SUM($D333:D$393))/(D332*365))</f>
        <v/>
      </c>
      <c r="T332" s="208"/>
    </row>
    <row r="333" spans="2:20">
      <c r="B333" s="80">
        <v>305</v>
      </c>
      <c r="C333" s="189" t="str">
        <f>流量データ!$R315</f>
        <v/>
      </c>
      <c r="D333" s="189" t="str">
        <f>IF(AND($C333="",発電計画!$G$33=""),"",MAX(0,$C333-発電計画!$G$33))</f>
        <v/>
      </c>
      <c r="E333" s="189" t="str">
        <f>IF($D333="","",IF(発電計画!$G$19&gt;$D333,$D333,発電計画!$G$19))</f>
        <v/>
      </c>
      <c r="F333" s="27" t="str">
        <f>IF(発電計画!$G$30="","",ROUND((発電計画!$G$30*((E333/発電計画!$G$19)^2)/1000),3))</f>
        <v/>
      </c>
      <c r="G333" s="28">
        <f t="shared" si="28"/>
        <v>0.05</v>
      </c>
      <c r="H333" s="27" t="str">
        <f>IF(発電計画!$G$31="","",ROUND((発電計画!$G$31*((E333/発電計画!$G$19)^2)/200),3))</f>
        <v/>
      </c>
      <c r="I333" s="27" t="str">
        <f>IF(発電計画!$G$32="","",ROUND((発電計画!$G$32*((E333/発電計画!$G$19)^2)/1000),3))</f>
        <v/>
      </c>
      <c r="J333" s="28">
        <f t="shared" si="29"/>
        <v>0.5</v>
      </c>
      <c r="K333" s="27">
        <f t="shared" si="26"/>
        <v>0.55000000000000004</v>
      </c>
      <c r="L333" s="27">
        <f>発電計画!$G$15-$K$29</f>
        <v>-0.55000000000000004</v>
      </c>
      <c r="M333" s="27" t="str">
        <f>IF(発電計画!$G$19="","",9.8*発電計画!$G$19*$L333)</f>
        <v/>
      </c>
      <c r="N333" s="27" t="str">
        <f>IF(発電計画!$G$20="","",9.8*発電計画!$G$20*$L333)</f>
        <v/>
      </c>
      <c r="O333" s="206" t="str">
        <f>IF(AND($E333="",発電計画!$G$19=""),"",$E333/発電計画!$G$19)</f>
        <v/>
      </c>
      <c r="P333" s="331" t="str" cm="1">
        <f t="array" ref="P333">IF($O333="","",発電計画!$G$27*_xlfn.IFS($O333&gt;=相対合成効率!$O$14,相対合成効率!$R$14,$O333&gt;=相対合成効率!$O$15,相対合成効率!$R$15,$O333&gt;=相対合成効率!$O$16,相対合成効率!$R$16,TRUE,相対合成効率!$R$17))</f>
        <v/>
      </c>
      <c r="Q333" s="224" t="str">
        <f>IF($O333="","",IF($O333&lt;=発電計画!$G$28,0,9.8*$E333*$L333*$P333))</f>
        <v/>
      </c>
      <c r="R333" s="224" t="str">
        <f t="shared" si="27"/>
        <v/>
      </c>
      <c r="S333" s="207" t="str">
        <f>IF(D333="","",(D333*B333+SUM($D334:D$393))/(D333*365))</f>
        <v/>
      </c>
      <c r="T333" s="208"/>
    </row>
    <row r="334" spans="2:20">
      <c r="B334" s="80">
        <v>306</v>
      </c>
      <c r="C334" s="189" t="str">
        <f>流量データ!$R316</f>
        <v/>
      </c>
      <c r="D334" s="189" t="str">
        <f>IF(AND($C334="",発電計画!$G$33=""),"",MAX(0,$C334-発電計画!$G$33))</f>
        <v/>
      </c>
      <c r="E334" s="189" t="str">
        <f>IF($D334="","",IF(発電計画!$G$19&gt;$D334,$D334,発電計画!$G$19))</f>
        <v/>
      </c>
      <c r="F334" s="27" t="str">
        <f>IF(発電計画!$G$30="","",ROUND((発電計画!$G$30*((E334/発電計画!$G$19)^2)/1000),3))</f>
        <v/>
      </c>
      <c r="G334" s="28">
        <f t="shared" si="28"/>
        <v>0.05</v>
      </c>
      <c r="H334" s="27" t="str">
        <f>IF(発電計画!$G$31="","",ROUND((発電計画!$G$31*((E334/発電計画!$G$19)^2)/200),3))</f>
        <v/>
      </c>
      <c r="I334" s="27" t="str">
        <f>IF(発電計画!$G$32="","",ROUND((発電計画!$G$32*((E334/発電計画!$G$19)^2)/1000),3))</f>
        <v/>
      </c>
      <c r="J334" s="28">
        <f t="shared" si="29"/>
        <v>0.5</v>
      </c>
      <c r="K334" s="27">
        <f t="shared" si="26"/>
        <v>0.55000000000000004</v>
      </c>
      <c r="L334" s="27">
        <f>発電計画!$G$15-$K$29</f>
        <v>-0.55000000000000004</v>
      </c>
      <c r="M334" s="27" t="str">
        <f>IF(発電計画!$G$19="","",9.8*発電計画!$G$19*$L334)</f>
        <v/>
      </c>
      <c r="N334" s="27" t="str">
        <f>IF(発電計画!$G$20="","",9.8*発電計画!$G$20*$L334)</f>
        <v/>
      </c>
      <c r="O334" s="206" t="str">
        <f>IF(AND($E334="",発電計画!$G$19=""),"",$E334/発電計画!$G$19)</f>
        <v/>
      </c>
      <c r="P334" s="331" t="str" cm="1">
        <f t="array" ref="P334">IF($O334="","",発電計画!$G$27*_xlfn.IFS($O334&gt;=相対合成効率!$O$14,相対合成効率!$R$14,$O334&gt;=相対合成効率!$O$15,相対合成効率!$R$15,$O334&gt;=相対合成効率!$O$16,相対合成効率!$R$16,TRUE,相対合成効率!$R$17))</f>
        <v/>
      </c>
      <c r="Q334" s="224" t="str">
        <f>IF($O334="","",IF($O334&lt;=発電計画!$G$28,0,9.8*$E334*$L334*$P334))</f>
        <v/>
      </c>
      <c r="R334" s="224" t="str">
        <f t="shared" si="27"/>
        <v/>
      </c>
      <c r="S334" s="207" t="str">
        <f>IF(D334="","",(D334*B334+SUM($D335:D$393))/(D334*365))</f>
        <v/>
      </c>
      <c r="T334" s="208"/>
    </row>
    <row r="335" spans="2:20">
      <c r="B335" s="80">
        <v>307</v>
      </c>
      <c r="C335" s="189" t="str">
        <f>流量データ!$R317</f>
        <v/>
      </c>
      <c r="D335" s="189" t="str">
        <f>IF(AND($C335="",発電計画!$G$33=""),"",MAX(0,$C335-発電計画!$G$33))</f>
        <v/>
      </c>
      <c r="E335" s="189" t="str">
        <f>IF($D335="","",IF(発電計画!$G$19&gt;$D335,$D335,発電計画!$G$19))</f>
        <v/>
      </c>
      <c r="F335" s="27" t="str">
        <f>IF(発電計画!$G$30="","",ROUND((発電計画!$G$30*((E335/発電計画!$G$19)^2)/1000),3))</f>
        <v/>
      </c>
      <c r="G335" s="28">
        <f t="shared" si="28"/>
        <v>0.05</v>
      </c>
      <c r="H335" s="27" t="str">
        <f>IF(発電計画!$G$31="","",ROUND((発電計画!$G$31*((E335/発電計画!$G$19)^2)/200),3))</f>
        <v/>
      </c>
      <c r="I335" s="27" t="str">
        <f>IF(発電計画!$G$32="","",ROUND((発電計画!$G$32*((E335/発電計画!$G$19)^2)/1000),3))</f>
        <v/>
      </c>
      <c r="J335" s="28">
        <f t="shared" si="29"/>
        <v>0.5</v>
      </c>
      <c r="K335" s="27">
        <f t="shared" si="26"/>
        <v>0.55000000000000004</v>
      </c>
      <c r="L335" s="27">
        <f>発電計画!$G$15-$K$29</f>
        <v>-0.55000000000000004</v>
      </c>
      <c r="M335" s="27" t="str">
        <f>IF(発電計画!$G$19="","",9.8*発電計画!$G$19*$L335)</f>
        <v/>
      </c>
      <c r="N335" s="27" t="str">
        <f>IF(発電計画!$G$20="","",9.8*発電計画!$G$20*$L335)</f>
        <v/>
      </c>
      <c r="O335" s="206" t="str">
        <f>IF(AND($E335="",発電計画!$G$19=""),"",$E335/発電計画!$G$19)</f>
        <v/>
      </c>
      <c r="P335" s="331" t="str" cm="1">
        <f t="array" ref="P335">IF($O335="","",発電計画!$G$27*_xlfn.IFS($O335&gt;=相対合成効率!$O$14,相対合成効率!$R$14,$O335&gt;=相対合成効率!$O$15,相対合成効率!$R$15,$O335&gt;=相対合成効率!$O$16,相対合成効率!$R$16,TRUE,相対合成効率!$R$17))</f>
        <v/>
      </c>
      <c r="Q335" s="224" t="str">
        <f>IF($O335="","",IF($O335&lt;=発電計画!$G$28,0,9.8*$E335*$L335*$P335))</f>
        <v/>
      </c>
      <c r="R335" s="224" t="str">
        <f t="shared" si="27"/>
        <v/>
      </c>
      <c r="S335" s="207" t="str">
        <f>IF(D335="","",(D335*B335+SUM($D336:D$393))/(D335*365))</f>
        <v/>
      </c>
      <c r="T335" s="208"/>
    </row>
    <row r="336" spans="2:20">
      <c r="B336" s="80">
        <v>308</v>
      </c>
      <c r="C336" s="189" t="str">
        <f>流量データ!$R318</f>
        <v/>
      </c>
      <c r="D336" s="189" t="str">
        <f>IF(AND($C336="",発電計画!$G$33=""),"",MAX(0,$C336-発電計画!$G$33))</f>
        <v/>
      </c>
      <c r="E336" s="189" t="str">
        <f>IF($D336="","",IF(発電計画!$G$19&gt;$D336,$D336,発電計画!$G$19))</f>
        <v/>
      </c>
      <c r="F336" s="27" t="str">
        <f>IF(発電計画!$G$30="","",ROUND((発電計画!$G$30*((E336/発電計画!$G$19)^2)/1000),3))</f>
        <v/>
      </c>
      <c r="G336" s="28">
        <f t="shared" si="28"/>
        <v>0.05</v>
      </c>
      <c r="H336" s="27" t="str">
        <f>IF(発電計画!$G$31="","",ROUND((発電計画!$G$31*((E336/発電計画!$G$19)^2)/200),3))</f>
        <v/>
      </c>
      <c r="I336" s="27" t="str">
        <f>IF(発電計画!$G$32="","",ROUND((発電計画!$G$32*((E336/発電計画!$G$19)^2)/1000),3))</f>
        <v/>
      </c>
      <c r="J336" s="28">
        <f t="shared" si="29"/>
        <v>0.5</v>
      </c>
      <c r="K336" s="27">
        <f t="shared" si="26"/>
        <v>0.55000000000000004</v>
      </c>
      <c r="L336" s="27">
        <f>発電計画!$G$15-$K$29</f>
        <v>-0.55000000000000004</v>
      </c>
      <c r="M336" s="27" t="str">
        <f>IF(発電計画!$G$19="","",9.8*発電計画!$G$19*$L336)</f>
        <v/>
      </c>
      <c r="N336" s="27" t="str">
        <f>IF(発電計画!$G$20="","",9.8*発電計画!$G$20*$L336)</f>
        <v/>
      </c>
      <c r="O336" s="206" t="str">
        <f>IF(AND($E336="",発電計画!$G$19=""),"",$E336/発電計画!$G$19)</f>
        <v/>
      </c>
      <c r="P336" s="331" t="str" cm="1">
        <f t="array" ref="P336">IF($O336="","",発電計画!$G$27*_xlfn.IFS($O336&gt;=相対合成効率!$O$14,相対合成効率!$R$14,$O336&gt;=相対合成効率!$O$15,相対合成効率!$R$15,$O336&gt;=相対合成効率!$O$16,相対合成効率!$R$16,TRUE,相対合成効率!$R$17))</f>
        <v/>
      </c>
      <c r="Q336" s="224" t="str">
        <f>IF($O336="","",IF($O336&lt;=発電計画!$G$28,0,9.8*$E336*$L336*$P336))</f>
        <v/>
      </c>
      <c r="R336" s="224" t="str">
        <f t="shared" si="27"/>
        <v/>
      </c>
      <c r="S336" s="207" t="str">
        <f>IF(D336="","",(D336*B336+SUM($D337:D$393))/(D336*365))</f>
        <v/>
      </c>
      <c r="T336" s="208"/>
    </row>
    <row r="337" spans="2:20">
      <c r="B337" s="80">
        <v>309</v>
      </c>
      <c r="C337" s="189" t="str">
        <f>流量データ!$R319</f>
        <v/>
      </c>
      <c r="D337" s="189" t="str">
        <f>IF(AND($C337="",発電計画!$G$33=""),"",MAX(0,$C337-発電計画!$G$33))</f>
        <v/>
      </c>
      <c r="E337" s="189" t="str">
        <f>IF($D337="","",IF(発電計画!$G$19&gt;$D337,$D337,発電計画!$G$19))</f>
        <v/>
      </c>
      <c r="F337" s="27" t="str">
        <f>IF(発電計画!$G$30="","",ROUND((発電計画!$G$30*((E337/発電計画!$G$19)^2)/1000),3))</f>
        <v/>
      </c>
      <c r="G337" s="28">
        <f t="shared" si="28"/>
        <v>0.05</v>
      </c>
      <c r="H337" s="27" t="str">
        <f>IF(発電計画!$G$31="","",ROUND((発電計画!$G$31*((E337/発電計画!$G$19)^2)/200),3))</f>
        <v/>
      </c>
      <c r="I337" s="27" t="str">
        <f>IF(発電計画!$G$32="","",ROUND((発電計画!$G$32*((E337/発電計画!$G$19)^2)/1000),3))</f>
        <v/>
      </c>
      <c r="J337" s="28">
        <f t="shared" si="29"/>
        <v>0.5</v>
      </c>
      <c r="K337" s="27">
        <f t="shared" si="26"/>
        <v>0.55000000000000004</v>
      </c>
      <c r="L337" s="27">
        <f>発電計画!$G$15-$K$29</f>
        <v>-0.55000000000000004</v>
      </c>
      <c r="M337" s="27" t="str">
        <f>IF(発電計画!$G$19="","",9.8*発電計画!$G$19*$L337)</f>
        <v/>
      </c>
      <c r="N337" s="27" t="str">
        <f>IF(発電計画!$G$20="","",9.8*発電計画!$G$20*$L337)</f>
        <v/>
      </c>
      <c r="O337" s="206" t="str">
        <f>IF(AND($E337="",発電計画!$G$19=""),"",$E337/発電計画!$G$19)</f>
        <v/>
      </c>
      <c r="P337" s="331" t="str" cm="1">
        <f t="array" ref="P337">IF($O337="","",発電計画!$G$27*_xlfn.IFS($O337&gt;=相対合成効率!$O$14,相対合成効率!$R$14,$O337&gt;=相対合成効率!$O$15,相対合成効率!$R$15,$O337&gt;=相対合成効率!$O$16,相対合成効率!$R$16,TRUE,相対合成効率!$R$17))</f>
        <v/>
      </c>
      <c r="Q337" s="224" t="str">
        <f>IF($O337="","",IF($O337&lt;=発電計画!$G$28,0,9.8*$E337*$L337*$P337))</f>
        <v/>
      </c>
      <c r="R337" s="224" t="str">
        <f t="shared" si="27"/>
        <v/>
      </c>
      <c r="S337" s="207" t="str">
        <f>IF(D337="","",(D337*B337+SUM($D338:D$393))/(D337*365))</f>
        <v/>
      </c>
      <c r="T337" s="208"/>
    </row>
    <row r="338" spans="2:20">
      <c r="B338" s="80">
        <v>310</v>
      </c>
      <c r="C338" s="189" t="str">
        <f>流量データ!$R320</f>
        <v/>
      </c>
      <c r="D338" s="189" t="str">
        <f>IF(AND($C338="",発電計画!$G$33=""),"",MAX(0,$C338-発電計画!$G$33))</f>
        <v/>
      </c>
      <c r="E338" s="189" t="str">
        <f>IF($D338="","",IF(発電計画!$G$19&gt;$D338,$D338,発電計画!$G$19))</f>
        <v/>
      </c>
      <c r="F338" s="27" t="str">
        <f>IF(発電計画!$G$30="","",ROUND((発電計画!$G$30*((E338/発電計画!$G$19)^2)/1000),3))</f>
        <v/>
      </c>
      <c r="G338" s="28">
        <f t="shared" si="28"/>
        <v>0.05</v>
      </c>
      <c r="H338" s="27" t="str">
        <f>IF(発電計画!$G$31="","",ROUND((発電計画!$G$31*((E338/発電計画!$G$19)^2)/200),3))</f>
        <v/>
      </c>
      <c r="I338" s="27" t="str">
        <f>IF(発電計画!$G$32="","",ROUND((発電計画!$G$32*((E338/発電計画!$G$19)^2)/1000),3))</f>
        <v/>
      </c>
      <c r="J338" s="28">
        <f t="shared" si="29"/>
        <v>0.5</v>
      </c>
      <c r="K338" s="27">
        <f t="shared" si="26"/>
        <v>0.55000000000000004</v>
      </c>
      <c r="L338" s="27">
        <f>発電計画!$G$15-$K$29</f>
        <v>-0.55000000000000004</v>
      </c>
      <c r="M338" s="27" t="str">
        <f>IF(発電計画!$G$19="","",9.8*発電計画!$G$19*$L338)</f>
        <v/>
      </c>
      <c r="N338" s="27" t="str">
        <f>IF(発電計画!$G$20="","",9.8*発電計画!$G$20*$L338)</f>
        <v/>
      </c>
      <c r="O338" s="206" t="str">
        <f>IF(AND($E338="",発電計画!$G$19=""),"",$E338/発電計画!$G$19)</f>
        <v/>
      </c>
      <c r="P338" s="331" t="str" cm="1">
        <f t="array" ref="P338">IF($O338="","",発電計画!$G$27*_xlfn.IFS($O338&gt;=相対合成効率!$O$14,相対合成効率!$R$14,$O338&gt;=相対合成効率!$O$15,相対合成効率!$R$15,$O338&gt;=相対合成効率!$O$16,相対合成効率!$R$16,TRUE,相対合成効率!$R$17))</f>
        <v/>
      </c>
      <c r="Q338" s="224" t="str">
        <f>IF($O338="","",IF($O338&lt;=発電計画!$G$28,0,9.8*$E338*$L338*$P338))</f>
        <v/>
      </c>
      <c r="R338" s="224" t="str">
        <f t="shared" si="27"/>
        <v/>
      </c>
      <c r="S338" s="207" t="str">
        <f>IF(D338="","",(D338*B338+SUM($D339:D$393))/(D338*365))</f>
        <v/>
      </c>
      <c r="T338" s="208"/>
    </row>
    <row r="339" spans="2:20">
      <c r="B339" s="80">
        <v>311</v>
      </c>
      <c r="C339" s="189" t="str">
        <f>流量データ!$R321</f>
        <v/>
      </c>
      <c r="D339" s="189" t="str">
        <f>IF(AND($C339="",発電計画!$G$33=""),"",MAX(0,$C339-発電計画!$G$33))</f>
        <v/>
      </c>
      <c r="E339" s="189" t="str">
        <f>IF($D339="","",IF(発電計画!$G$19&gt;$D339,$D339,発電計画!$G$19))</f>
        <v/>
      </c>
      <c r="F339" s="27" t="str">
        <f>IF(発電計画!$G$30="","",ROUND((発電計画!$G$30*((E339/発電計画!$G$19)^2)/1000),3))</f>
        <v/>
      </c>
      <c r="G339" s="28">
        <f t="shared" si="28"/>
        <v>0.05</v>
      </c>
      <c r="H339" s="27" t="str">
        <f>IF(発電計画!$G$31="","",ROUND((発電計画!$G$31*((E339/発電計画!$G$19)^2)/200),3))</f>
        <v/>
      </c>
      <c r="I339" s="27" t="str">
        <f>IF(発電計画!$G$32="","",ROUND((発電計画!$G$32*((E339/発電計画!$G$19)^2)/1000),3))</f>
        <v/>
      </c>
      <c r="J339" s="28">
        <f t="shared" si="29"/>
        <v>0.5</v>
      </c>
      <c r="K339" s="27">
        <f t="shared" si="26"/>
        <v>0.55000000000000004</v>
      </c>
      <c r="L339" s="27">
        <f>発電計画!$G$15-$K$29</f>
        <v>-0.55000000000000004</v>
      </c>
      <c r="M339" s="27" t="str">
        <f>IF(発電計画!$G$19="","",9.8*発電計画!$G$19*$L339)</f>
        <v/>
      </c>
      <c r="N339" s="27" t="str">
        <f>IF(発電計画!$G$20="","",9.8*発電計画!$G$20*$L339)</f>
        <v/>
      </c>
      <c r="O339" s="206" t="str">
        <f>IF(AND($E339="",発電計画!$G$19=""),"",$E339/発電計画!$G$19)</f>
        <v/>
      </c>
      <c r="P339" s="331" t="str" cm="1">
        <f t="array" ref="P339">IF($O339="","",発電計画!$G$27*_xlfn.IFS($O339&gt;=相対合成効率!$O$14,相対合成効率!$R$14,$O339&gt;=相対合成効率!$O$15,相対合成効率!$R$15,$O339&gt;=相対合成効率!$O$16,相対合成効率!$R$16,TRUE,相対合成効率!$R$17))</f>
        <v/>
      </c>
      <c r="Q339" s="224" t="str">
        <f>IF($O339="","",IF($O339&lt;=発電計画!$G$28,0,9.8*$E339*$L339*$P339))</f>
        <v/>
      </c>
      <c r="R339" s="224" t="str">
        <f t="shared" si="27"/>
        <v/>
      </c>
      <c r="S339" s="207" t="str">
        <f>IF(D339="","",(D339*B339+SUM($D340:D$393))/(D339*365))</f>
        <v/>
      </c>
      <c r="T339" s="208"/>
    </row>
    <row r="340" spans="2:20">
      <c r="B340" s="80">
        <v>312</v>
      </c>
      <c r="C340" s="189" t="str">
        <f>流量データ!$R322</f>
        <v/>
      </c>
      <c r="D340" s="189" t="str">
        <f>IF(AND($C340="",発電計画!$G$33=""),"",MAX(0,$C340-発電計画!$G$33))</f>
        <v/>
      </c>
      <c r="E340" s="189" t="str">
        <f>IF($D340="","",IF(発電計画!$G$19&gt;$D340,$D340,発電計画!$G$19))</f>
        <v/>
      </c>
      <c r="F340" s="27" t="str">
        <f>IF(発電計画!$G$30="","",ROUND((発電計画!$G$30*((E340/発電計画!$G$19)^2)/1000),3))</f>
        <v/>
      </c>
      <c r="G340" s="28">
        <f t="shared" si="28"/>
        <v>0.05</v>
      </c>
      <c r="H340" s="27" t="str">
        <f>IF(発電計画!$G$31="","",ROUND((発電計画!$G$31*((E340/発電計画!$G$19)^2)/200),3))</f>
        <v/>
      </c>
      <c r="I340" s="27" t="str">
        <f>IF(発電計画!$G$32="","",ROUND((発電計画!$G$32*((E340/発電計画!$G$19)^2)/1000),3))</f>
        <v/>
      </c>
      <c r="J340" s="28">
        <f t="shared" si="29"/>
        <v>0.5</v>
      </c>
      <c r="K340" s="27">
        <f t="shared" si="26"/>
        <v>0.55000000000000004</v>
      </c>
      <c r="L340" s="27">
        <f>発電計画!$G$15-$K$29</f>
        <v>-0.55000000000000004</v>
      </c>
      <c r="M340" s="27" t="str">
        <f>IF(発電計画!$G$19="","",9.8*発電計画!$G$19*$L340)</f>
        <v/>
      </c>
      <c r="N340" s="27" t="str">
        <f>IF(発電計画!$G$20="","",9.8*発電計画!$G$20*$L340)</f>
        <v/>
      </c>
      <c r="O340" s="206" t="str">
        <f>IF(AND($E340="",発電計画!$G$19=""),"",$E340/発電計画!$G$19)</f>
        <v/>
      </c>
      <c r="P340" s="331" t="str" cm="1">
        <f t="array" ref="P340">IF($O340="","",発電計画!$G$27*_xlfn.IFS($O340&gt;=相対合成効率!$O$14,相対合成効率!$R$14,$O340&gt;=相対合成効率!$O$15,相対合成効率!$R$15,$O340&gt;=相対合成効率!$O$16,相対合成効率!$R$16,TRUE,相対合成効率!$R$17))</f>
        <v/>
      </c>
      <c r="Q340" s="224" t="str">
        <f>IF($O340="","",IF($O340&lt;=発電計画!$G$28,0,9.8*$E340*$L340*$P340))</f>
        <v/>
      </c>
      <c r="R340" s="224" t="str">
        <f t="shared" si="27"/>
        <v/>
      </c>
      <c r="S340" s="207" t="str">
        <f>IF(D340="","",(D340*B340+SUM($D341:D$393))/(D340*365))</f>
        <v/>
      </c>
      <c r="T340" s="208"/>
    </row>
    <row r="341" spans="2:20">
      <c r="B341" s="80">
        <v>313</v>
      </c>
      <c r="C341" s="189" t="str">
        <f>流量データ!$R323</f>
        <v/>
      </c>
      <c r="D341" s="189" t="str">
        <f>IF(AND($C341="",発電計画!$G$33=""),"",MAX(0,$C341-発電計画!$G$33))</f>
        <v/>
      </c>
      <c r="E341" s="189" t="str">
        <f>IF($D341="","",IF(発電計画!$G$19&gt;$D341,$D341,発電計画!$G$19))</f>
        <v/>
      </c>
      <c r="F341" s="27" t="str">
        <f>IF(発電計画!$G$30="","",ROUND((発電計画!$G$30*((E341/発電計画!$G$19)^2)/1000),3))</f>
        <v/>
      </c>
      <c r="G341" s="28">
        <f t="shared" si="28"/>
        <v>0.05</v>
      </c>
      <c r="H341" s="27" t="str">
        <f>IF(発電計画!$G$31="","",ROUND((発電計画!$G$31*((E341/発電計画!$G$19)^2)/200),3))</f>
        <v/>
      </c>
      <c r="I341" s="27" t="str">
        <f>IF(発電計画!$G$32="","",ROUND((発電計画!$G$32*((E341/発電計画!$G$19)^2)/1000),3))</f>
        <v/>
      </c>
      <c r="J341" s="28">
        <f t="shared" si="29"/>
        <v>0.5</v>
      </c>
      <c r="K341" s="27">
        <f t="shared" si="26"/>
        <v>0.55000000000000004</v>
      </c>
      <c r="L341" s="27">
        <f>発電計画!$G$15-$K$29</f>
        <v>-0.55000000000000004</v>
      </c>
      <c r="M341" s="27" t="str">
        <f>IF(発電計画!$G$19="","",9.8*発電計画!$G$19*$L341)</f>
        <v/>
      </c>
      <c r="N341" s="27" t="str">
        <f>IF(発電計画!$G$20="","",9.8*発電計画!$G$20*$L341)</f>
        <v/>
      </c>
      <c r="O341" s="206" t="str">
        <f>IF(AND($E341="",発電計画!$G$19=""),"",$E341/発電計画!$G$19)</f>
        <v/>
      </c>
      <c r="P341" s="331" t="str" cm="1">
        <f t="array" ref="P341">IF($O341="","",発電計画!$G$27*_xlfn.IFS($O341&gt;=相対合成効率!$O$14,相対合成効率!$R$14,$O341&gt;=相対合成効率!$O$15,相対合成効率!$R$15,$O341&gt;=相対合成効率!$O$16,相対合成効率!$R$16,TRUE,相対合成効率!$R$17))</f>
        <v/>
      </c>
      <c r="Q341" s="224" t="str">
        <f>IF($O341="","",IF($O341&lt;=発電計画!$G$28,0,9.8*$E341*$L341*$P341))</f>
        <v/>
      </c>
      <c r="R341" s="224" t="str">
        <f t="shared" si="27"/>
        <v/>
      </c>
      <c r="S341" s="207" t="str">
        <f>IF(D341="","",(D341*B341+SUM($D342:D$393))/(D341*365))</f>
        <v/>
      </c>
      <c r="T341" s="208"/>
    </row>
    <row r="342" spans="2:20">
      <c r="B342" s="80">
        <v>314</v>
      </c>
      <c r="C342" s="189" t="str">
        <f>流量データ!$R324</f>
        <v/>
      </c>
      <c r="D342" s="189" t="str">
        <f>IF(AND($C342="",発電計画!$G$33=""),"",MAX(0,$C342-発電計画!$G$33))</f>
        <v/>
      </c>
      <c r="E342" s="189" t="str">
        <f>IF($D342="","",IF(発電計画!$G$19&gt;$D342,$D342,発電計画!$G$19))</f>
        <v/>
      </c>
      <c r="F342" s="27" t="str">
        <f>IF(発電計画!$G$30="","",ROUND((発電計画!$G$30*((E342/発電計画!$G$19)^2)/1000),3))</f>
        <v/>
      </c>
      <c r="G342" s="28">
        <f t="shared" si="28"/>
        <v>0.05</v>
      </c>
      <c r="H342" s="27" t="str">
        <f>IF(発電計画!$G$31="","",ROUND((発電計画!$G$31*((E342/発電計画!$G$19)^2)/200),3))</f>
        <v/>
      </c>
      <c r="I342" s="27" t="str">
        <f>IF(発電計画!$G$32="","",ROUND((発電計画!$G$32*((E342/発電計画!$G$19)^2)/1000),3))</f>
        <v/>
      </c>
      <c r="J342" s="28">
        <f t="shared" si="29"/>
        <v>0.5</v>
      </c>
      <c r="K342" s="27">
        <f t="shared" si="26"/>
        <v>0.55000000000000004</v>
      </c>
      <c r="L342" s="27">
        <f>発電計画!$G$15-$K$29</f>
        <v>-0.55000000000000004</v>
      </c>
      <c r="M342" s="27" t="str">
        <f>IF(発電計画!$G$19="","",9.8*発電計画!$G$19*$L342)</f>
        <v/>
      </c>
      <c r="N342" s="27" t="str">
        <f>IF(発電計画!$G$20="","",9.8*発電計画!$G$20*$L342)</f>
        <v/>
      </c>
      <c r="O342" s="206" t="str">
        <f>IF(AND($E342="",発電計画!$G$19=""),"",$E342/発電計画!$G$19)</f>
        <v/>
      </c>
      <c r="P342" s="331" t="str" cm="1">
        <f t="array" ref="P342">IF($O342="","",発電計画!$G$27*_xlfn.IFS($O342&gt;=相対合成効率!$O$14,相対合成効率!$R$14,$O342&gt;=相対合成効率!$O$15,相対合成効率!$R$15,$O342&gt;=相対合成効率!$O$16,相対合成効率!$R$16,TRUE,相対合成効率!$R$17))</f>
        <v/>
      </c>
      <c r="Q342" s="224" t="str">
        <f>IF($O342="","",IF($O342&lt;=発電計画!$G$28,0,9.8*$E342*$L342*$P342))</f>
        <v/>
      </c>
      <c r="R342" s="224" t="str">
        <f t="shared" si="27"/>
        <v/>
      </c>
      <c r="S342" s="207" t="str">
        <f>IF(D342="","",(D342*B342+SUM($D343:D$393))/(D342*365))</f>
        <v/>
      </c>
      <c r="T342" s="208"/>
    </row>
    <row r="343" spans="2:20">
      <c r="B343" s="80">
        <v>315</v>
      </c>
      <c r="C343" s="189" t="str">
        <f>流量データ!$R325</f>
        <v/>
      </c>
      <c r="D343" s="189" t="str">
        <f>IF(AND($C343="",発電計画!$G$33=""),"",MAX(0,$C343-発電計画!$G$33))</f>
        <v/>
      </c>
      <c r="E343" s="189" t="str">
        <f>IF($D343="","",IF(発電計画!$G$19&gt;$D343,$D343,発電計画!$G$19))</f>
        <v/>
      </c>
      <c r="F343" s="27" t="str">
        <f>IF(発電計画!$G$30="","",ROUND((発電計画!$G$30*((E343/発電計画!$G$19)^2)/1000),3))</f>
        <v/>
      </c>
      <c r="G343" s="28">
        <f t="shared" si="28"/>
        <v>0.05</v>
      </c>
      <c r="H343" s="27" t="str">
        <f>IF(発電計画!$G$31="","",ROUND((発電計画!$G$31*((E343/発電計画!$G$19)^2)/200),3))</f>
        <v/>
      </c>
      <c r="I343" s="27" t="str">
        <f>IF(発電計画!$G$32="","",ROUND((発電計画!$G$32*((E343/発電計画!$G$19)^2)/1000),3))</f>
        <v/>
      </c>
      <c r="J343" s="28">
        <f t="shared" si="29"/>
        <v>0.5</v>
      </c>
      <c r="K343" s="27">
        <f t="shared" si="26"/>
        <v>0.55000000000000004</v>
      </c>
      <c r="L343" s="27">
        <f>発電計画!$G$15-$K$29</f>
        <v>-0.55000000000000004</v>
      </c>
      <c r="M343" s="27" t="str">
        <f>IF(発電計画!$G$19="","",9.8*発電計画!$G$19*$L343)</f>
        <v/>
      </c>
      <c r="N343" s="27" t="str">
        <f>IF(発電計画!$G$20="","",9.8*発電計画!$G$20*$L343)</f>
        <v/>
      </c>
      <c r="O343" s="206" t="str">
        <f>IF(AND($E343="",発電計画!$G$19=""),"",$E343/発電計画!$G$19)</f>
        <v/>
      </c>
      <c r="P343" s="331" t="str" cm="1">
        <f t="array" ref="P343">IF($O343="","",発電計画!$G$27*_xlfn.IFS($O343&gt;=相対合成効率!$O$14,相対合成効率!$R$14,$O343&gt;=相対合成効率!$O$15,相対合成効率!$R$15,$O343&gt;=相対合成効率!$O$16,相対合成効率!$R$16,TRUE,相対合成効率!$R$17))</f>
        <v/>
      </c>
      <c r="Q343" s="224" t="str">
        <f>IF($O343="","",IF($O343&lt;=発電計画!$G$28,0,9.8*$E343*$L343*$P343))</f>
        <v/>
      </c>
      <c r="R343" s="224" t="str">
        <f t="shared" si="27"/>
        <v/>
      </c>
      <c r="S343" s="207" t="str">
        <f>IF(D343="","",(D343*B343+SUM($D344:D$393))/(D343*365))</f>
        <v/>
      </c>
      <c r="T343" s="208"/>
    </row>
    <row r="344" spans="2:20">
      <c r="B344" s="80">
        <v>316</v>
      </c>
      <c r="C344" s="189" t="str">
        <f>流量データ!$R326</f>
        <v/>
      </c>
      <c r="D344" s="189" t="str">
        <f>IF(AND($C344="",発電計画!$G$33=""),"",MAX(0,$C344-発電計画!$G$33))</f>
        <v/>
      </c>
      <c r="E344" s="189" t="str">
        <f>IF($D344="","",IF(発電計画!$G$19&gt;$D344,$D344,発電計画!$G$19))</f>
        <v/>
      </c>
      <c r="F344" s="27" t="str">
        <f>IF(発電計画!$G$30="","",ROUND((発電計画!$G$30*((E344/発電計画!$G$19)^2)/1000),3))</f>
        <v/>
      </c>
      <c r="G344" s="28">
        <f t="shared" si="28"/>
        <v>0.05</v>
      </c>
      <c r="H344" s="27" t="str">
        <f>IF(発電計画!$G$31="","",ROUND((発電計画!$G$31*((E344/発電計画!$G$19)^2)/200),3))</f>
        <v/>
      </c>
      <c r="I344" s="27" t="str">
        <f>IF(発電計画!$G$32="","",ROUND((発電計画!$G$32*((E344/発電計画!$G$19)^2)/1000),3))</f>
        <v/>
      </c>
      <c r="J344" s="28">
        <f t="shared" si="29"/>
        <v>0.5</v>
      </c>
      <c r="K344" s="27">
        <f t="shared" si="26"/>
        <v>0.55000000000000004</v>
      </c>
      <c r="L344" s="27">
        <f>発電計画!$G$15-$K$29</f>
        <v>-0.55000000000000004</v>
      </c>
      <c r="M344" s="27" t="str">
        <f>IF(発電計画!$G$19="","",9.8*発電計画!$G$19*$L344)</f>
        <v/>
      </c>
      <c r="N344" s="27" t="str">
        <f>IF(発電計画!$G$20="","",9.8*発電計画!$G$20*$L344)</f>
        <v/>
      </c>
      <c r="O344" s="206" t="str">
        <f>IF(AND($E344="",発電計画!$G$19=""),"",$E344/発電計画!$G$19)</f>
        <v/>
      </c>
      <c r="P344" s="331" t="str" cm="1">
        <f t="array" ref="P344">IF($O344="","",発電計画!$G$27*_xlfn.IFS($O344&gt;=相対合成効率!$O$14,相対合成効率!$R$14,$O344&gt;=相対合成効率!$O$15,相対合成効率!$R$15,$O344&gt;=相対合成効率!$O$16,相対合成効率!$R$16,TRUE,相対合成効率!$R$17))</f>
        <v/>
      </c>
      <c r="Q344" s="224" t="str">
        <f>IF($O344="","",IF($O344&lt;=発電計画!$G$28,0,9.8*$E344*$L344*$P344))</f>
        <v/>
      </c>
      <c r="R344" s="224" t="str">
        <f t="shared" si="27"/>
        <v/>
      </c>
      <c r="S344" s="207" t="str">
        <f>IF(D344="","",(D344*B344+SUM($D345:D$393))/(D344*365))</f>
        <v/>
      </c>
      <c r="T344" s="208"/>
    </row>
    <row r="345" spans="2:20">
      <c r="B345" s="80">
        <v>317</v>
      </c>
      <c r="C345" s="189" t="str">
        <f>流量データ!$R327</f>
        <v/>
      </c>
      <c r="D345" s="189" t="str">
        <f>IF(AND($C345="",発電計画!$G$33=""),"",MAX(0,$C345-発電計画!$G$33))</f>
        <v/>
      </c>
      <c r="E345" s="189" t="str">
        <f>IF($D345="","",IF(発電計画!$G$19&gt;$D345,$D345,発電計画!$G$19))</f>
        <v/>
      </c>
      <c r="F345" s="27" t="str">
        <f>IF(発電計画!$G$30="","",ROUND((発電計画!$G$30*((E345/発電計画!$G$19)^2)/1000),3))</f>
        <v/>
      </c>
      <c r="G345" s="28">
        <f t="shared" si="28"/>
        <v>0.05</v>
      </c>
      <c r="H345" s="27" t="str">
        <f>IF(発電計画!$G$31="","",ROUND((発電計画!$G$31*((E345/発電計画!$G$19)^2)/200),3))</f>
        <v/>
      </c>
      <c r="I345" s="27" t="str">
        <f>IF(発電計画!$G$32="","",ROUND((発電計画!$G$32*((E345/発電計画!$G$19)^2)/1000),3))</f>
        <v/>
      </c>
      <c r="J345" s="28">
        <f t="shared" si="29"/>
        <v>0.5</v>
      </c>
      <c r="K345" s="27">
        <f t="shared" si="26"/>
        <v>0.55000000000000004</v>
      </c>
      <c r="L345" s="27">
        <f>発電計画!$G$15-$K$29</f>
        <v>-0.55000000000000004</v>
      </c>
      <c r="M345" s="27" t="str">
        <f>IF(発電計画!$G$19="","",9.8*発電計画!$G$19*$L345)</f>
        <v/>
      </c>
      <c r="N345" s="27" t="str">
        <f>IF(発電計画!$G$20="","",9.8*発電計画!$G$20*$L345)</f>
        <v/>
      </c>
      <c r="O345" s="206" t="str">
        <f>IF(AND($E345="",発電計画!$G$19=""),"",$E345/発電計画!$G$19)</f>
        <v/>
      </c>
      <c r="P345" s="331" t="str" cm="1">
        <f t="array" ref="P345">IF($O345="","",発電計画!$G$27*_xlfn.IFS($O345&gt;=相対合成効率!$O$14,相対合成効率!$R$14,$O345&gt;=相対合成効率!$O$15,相対合成効率!$R$15,$O345&gt;=相対合成効率!$O$16,相対合成効率!$R$16,TRUE,相対合成効率!$R$17))</f>
        <v/>
      </c>
      <c r="Q345" s="224" t="str">
        <f>IF($O345="","",IF($O345&lt;=発電計画!$G$28,0,9.8*$E345*$L345*$P345))</f>
        <v/>
      </c>
      <c r="R345" s="224" t="str">
        <f t="shared" si="27"/>
        <v/>
      </c>
      <c r="S345" s="207" t="str">
        <f>IF(D345="","",(D345*B345+SUM($D346:D$393))/(D345*365))</f>
        <v/>
      </c>
      <c r="T345" s="208"/>
    </row>
    <row r="346" spans="2:20">
      <c r="B346" s="80">
        <v>318</v>
      </c>
      <c r="C346" s="189" t="str">
        <f>流量データ!$R328</f>
        <v/>
      </c>
      <c r="D346" s="189" t="str">
        <f>IF(AND($C346="",発電計画!$G$33=""),"",MAX(0,$C346-発電計画!$G$33))</f>
        <v/>
      </c>
      <c r="E346" s="189" t="str">
        <f>IF($D346="","",IF(発電計画!$G$19&gt;$D346,$D346,発電計画!$G$19))</f>
        <v/>
      </c>
      <c r="F346" s="27" t="str">
        <f>IF(発電計画!$G$30="","",ROUND((発電計画!$G$30*((E346/発電計画!$G$19)^2)/1000),3))</f>
        <v/>
      </c>
      <c r="G346" s="28">
        <f t="shared" si="28"/>
        <v>0.05</v>
      </c>
      <c r="H346" s="27" t="str">
        <f>IF(発電計画!$G$31="","",ROUND((発電計画!$G$31*((E346/発電計画!$G$19)^2)/200),3))</f>
        <v/>
      </c>
      <c r="I346" s="27" t="str">
        <f>IF(発電計画!$G$32="","",ROUND((発電計画!$G$32*((E346/発電計画!$G$19)^2)/1000),3))</f>
        <v/>
      </c>
      <c r="J346" s="28">
        <f t="shared" si="29"/>
        <v>0.5</v>
      </c>
      <c r="K346" s="27">
        <f t="shared" si="26"/>
        <v>0.55000000000000004</v>
      </c>
      <c r="L346" s="27">
        <f>発電計画!$G$15-$K$29</f>
        <v>-0.55000000000000004</v>
      </c>
      <c r="M346" s="27" t="str">
        <f>IF(発電計画!$G$19="","",9.8*発電計画!$G$19*$L346)</f>
        <v/>
      </c>
      <c r="N346" s="27" t="str">
        <f>IF(発電計画!$G$20="","",9.8*発電計画!$G$20*$L346)</f>
        <v/>
      </c>
      <c r="O346" s="206" t="str">
        <f>IF(AND($E346="",発電計画!$G$19=""),"",$E346/発電計画!$G$19)</f>
        <v/>
      </c>
      <c r="P346" s="331" t="str" cm="1">
        <f t="array" ref="P346">IF($O346="","",発電計画!$G$27*_xlfn.IFS($O346&gt;=相対合成効率!$O$14,相対合成効率!$R$14,$O346&gt;=相対合成効率!$O$15,相対合成効率!$R$15,$O346&gt;=相対合成効率!$O$16,相対合成効率!$R$16,TRUE,相対合成効率!$R$17))</f>
        <v/>
      </c>
      <c r="Q346" s="224" t="str">
        <f>IF($O346="","",IF($O346&lt;=発電計画!$G$28,0,9.8*$E346*$L346*$P346))</f>
        <v/>
      </c>
      <c r="R346" s="224" t="str">
        <f t="shared" si="27"/>
        <v/>
      </c>
      <c r="S346" s="207" t="str">
        <f>IF(D346="","",(D346*B346+SUM($D347:D$393))/(D346*365))</f>
        <v/>
      </c>
      <c r="T346" s="208"/>
    </row>
    <row r="347" spans="2:20">
      <c r="B347" s="80">
        <v>319</v>
      </c>
      <c r="C347" s="189" t="str">
        <f>流量データ!$R329</f>
        <v/>
      </c>
      <c r="D347" s="189" t="str">
        <f>IF(AND($C347="",発電計画!$G$33=""),"",MAX(0,$C347-発電計画!$G$33))</f>
        <v/>
      </c>
      <c r="E347" s="189" t="str">
        <f>IF($D347="","",IF(発電計画!$G$19&gt;$D347,$D347,発電計画!$G$19))</f>
        <v/>
      </c>
      <c r="F347" s="27" t="str">
        <f>IF(発電計画!$G$30="","",ROUND((発電計画!$G$30*((E347/発電計画!$G$19)^2)/1000),3))</f>
        <v/>
      </c>
      <c r="G347" s="28">
        <f t="shared" si="28"/>
        <v>0.05</v>
      </c>
      <c r="H347" s="27" t="str">
        <f>IF(発電計画!$G$31="","",ROUND((発電計画!$G$31*((E347/発電計画!$G$19)^2)/200),3))</f>
        <v/>
      </c>
      <c r="I347" s="27" t="str">
        <f>IF(発電計画!$G$32="","",ROUND((発電計画!$G$32*((E347/発電計画!$G$19)^2)/1000),3))</f>
        <v/>
      </c>
      <c r="J347" s="28">
        <f t="shared" si="29"/>
        <v>0.5</v>
      </c>
      <c r="K347" s="27">
        <f t="shared" si="26"/>
        <v>0.55000000000000004</v>
      </c>
      <c r="L347" s="27">
        <f>発電計画!$G$15-$K$29</f>
        <v>-0.55000000000000004</v>
      </c>
      <c r="M347" s="27" t="str">
        <f>IF(発電計画!$G$19="","",9.8*発電計画!$G$19*$L347)</f>
        <v/>
      </c>
      <c r="N347" s="27" t="str">
        <f>IF(発電計画!$G$20="","",9.8*発電計画!$G$20*$L347)</f>
        <v/>
      </c>
      <c r="O347" s="206" t="str">
        <f>IF(AND($E347="",発電計画!$G$19=""),"",$E347/発電計画!$G$19)</f>
        <v/>
      </c>
      <c r="P347" s="331" t="str" cm="1">
        <f t="array" ref="P347">IF($O347="","",発電計画!$G$27*_xlfn.IFS($O347&gt;=相対合成効率!$O$14,相対合成効率!$R$14,$O347&gt;=相対合成効率!$O$15,相対合成効率!$R$15,$O347&gt;=相対合成効率!$O$16,相対合成効率!$R$16,TRUE,相対合成効率!$R$17))</f>
        <v/>
      </c>
      <c r="Q347" s="224" t="str">
        <f>IF($O347="","",IF($O347&lt;=発電計画!$G$28,0,9.8*$E347*$L347*$P347))</f>
        <v/>
      </c>
      <c r="R347" s="224" t="str">
        <f t="shared" si="27"/>
        <v/>
      </c>
      <c r="S347" s="207" t="str">
        <f>IF(D347="","",(D347*B347+SUM($D348:D$393))/(D347*365))</f>
        <v/>
      </c>
      <c r="T347" s="208"/>
    </row>
    <row r="348" spans="2:20">
      <c r="B348" s="80">
        <v>320</v>
      </c>
      <c r="C348" s="189" t="str">
        <f>流量データ!$R330</f>
        <v/>
      </c>
      <c r="D348" s="189" t="str">
        <f>IF(AND($C348="",発電計画!$G$33=""),"",MAX(0,$C348-発電計画!$G$33))</f>
        <v/>
      </c>
      <c r="E348" s="189" t="str">
        <f>IF($D348="","",IF(発電計画!$G$19&gt;$D348,$D348,発電計画!$G$19))</f>
        <v/>
      </c>
      <c r="F348" s="27" t="str">
        <f>IF(発電計画!$G$30="","",ROUND((発電計画!$G$30*((E348/発電計画!$G$19)^2)/1000),3))</f>
        <v/>
      </c>
      <c r="G348" s="28">
        <f t="shared" si="28"/>
        <v>0.05</v>
      </c>
      <c r="H348" s="27" t="str">
        <f>IF(発電計画!$G$31="","",ROUND((発電計画!$G$31*((E348/発電計画!$G$19)^2)/200),3))</f>
        <v/>
      </c>
      <c r="I348" s="27" t="str">
        <f>IF(発電計画!$G$32="","",ROUND((発電計画!$G$32*((E348/発電計画!$G$19)^2)/1000),3))</f>
        <v/>
      </c>
      <c r="J348" s="28">
        <f t="shared" si="29"/>
        <v>0.5</v>
      </c>
      <c r="K348" s="27">
        <f t="shared" si="26"/>
        <v>0.55000000000000004</v>
      </c>
      <c r="L348" s="27">
        <f>発電計画!$G$15-$K$29</f>
        <v>-0.55000000000000004</v>
      </c>
      <c r="M348" s="27" t="str">
        <f>IF(発電計画!$G$19="","",9.8*発電計画!$G$19*$L348)</f>
        <v/>
      </c>
      <c r="N348" s="27" t="str">
        <f>IF(発電計画!$G$20="","",9.8*発電計画!$G$20*$L348)</f>
        <v/>
      </c>
      <c r="O348" s="206" t="str">
        <f>IF(AND($E348="",発電計画!$G$19=""),"",$E348/発電計画!$G$19)</f>
        <v/>
      </c>
      <c r="P348" s="331" t="str" cm="1">
        <f t="array" ref="P348">IF($O348="","",発電計画!$G$27*_xlfn.IFS($O348&gt;=相対合成効率!$O$14,相対合成効率!$R$14,$O348&gt;=相対合成効率!$O$15,相対合成効率!$R$15,$O348&gt;=相対合成効率!$O$16,相対合成効率!$R$16,TRUE,相対合成効率!$R$17))</f>
        <v/>
      </c>
      <c r="Q348" s="224" t="str">
        <f>IF($O348="","",IF($O348&lt;=発電計画!$G$28,0,9.8*$E348*$L348*$P348))</f>
        <v/>
      </c>
      <c r="R348" s="224" t="str">
        <f t="shared" si="27"/>
        <v/>
      </c>
      <c r="S348" s="207" t="str">
        <f>IF(D348="","",(D348*B348+SUM($D349:D$393))/(D348*365))</f>
        <v/>
      </c>
      <c r="T348" s="208"/>
    </row>
    <row r="349" spans="2:20">
      <c r="B349" s="80">
        <v>321</v>
      </c>
      <c r="C349" s="189" t="str">
        <f>流量データ!$R331</f>
        <v/>
      </c>
      <c r="D349" s="189" t="str">
        <f>IF(AND($C349="",発電計画!$G$33=""),"",MAX(0,$C349-発電計画!$G$33))</f>
        <v/>
      </c>
      <c r="E349" s="189" t="str">
        <f>IF($D349="","",IF(発電計画!$G$19&gt;$D349,$D349,発電計画!$G$19))</f>
        <v/>
      </c>
      <c r="F349" s="27" t="str">
        <f>IF(発電計画!$G$30="","",ROUND((発電計画!$G$30*((E349/発電計画!$G$19)^2)/1000),3))</f>
        <v/>
      </c>
      <c r="G349" s="28">
        <f t="shared" si="28"/>
        <v>0.05</v>
      </c>
      <c r="H349" s="27" t="str">
        <f>IF(発電計画!$G$31="","",ROUND((発電計画!$G$31*((E349/発電計画!$G$19)^2)/200),3))</f>
        <v/>
      </c>
      <c r="I349" s="27" t="str">
        <f>IF(発電計画!$G$32="","",ROUND((発電計画!$G$32*((E349/発電計画!$G$19)^2)/1000),3))</f>
        <v/>
      </c>
      <c r="J349" s="28">
        <f t="shared" si="29"/>
        <v>0.5</v>
      </c>
      <c r="K349" s="27">
        <f t="shared" ref="K349:K393" si="30">SUM($F349:$J349)</f>
        <v>0.55000000000000004</v>
      </c>
      <c r="L349" s="27">
        <f>発電計画!$G$15-$K$29</f>
        <v>-0.55000000000000004</v>
      </c>
      <c r="M349" s="27" t="str">
        <f>IF(発電計画!$G$19="","",9.8*発電計画!$G$19*$L349)</f>
        <v/>
      </c>
      <c r="N349" s="27" t="str">
        <f>IF(発電計画!$G$20="","",9.8*発電計画!$G$20*$L349)</f>
        <v/>
      </c>
      <c r="O349" s="206" t="str">
        <f>IF(AND($E349="",発電計画!$G$19=""),"",$E349/発電計画!$G$19)</f>
        <v/>
      </c>
      <c r="P349" s="331" t="str" cm="1">
        <f t="array" ref="P349">IF($O349="","",発電計画!$G$27*_xlfn.IFS($O349&gt;=相対合成効率!$O$14,相対合成効率!$R$14,$O349&gt;=相対合成効率!$O$15,相対合成効率!$R$15,$O349&gt;=相対合成効率!$O$16,相対合成効率!$R$16,TRUE,相対合成効率!$R$17))</f>
        <v/>
      </c>
      <c r="Q349" s="224" t="str">
        <f>IF($O349="","",IF($O349&lt;=発電計画!$G$28,0,9.8*$E349*$L349*$P349))</f>
        <v/>
      </c>
      <c r="R349" s="224" t="str">
        <f t="shared" ref="R349:R393" si="31">IF($Q349="","",$Q349*24)</f>
        <v/>
      </c>
      <c r="S349" s="207" t="str">
        <f>IF(D349="","",(D349*B349+SUM($D350:D$393))/(D349*365))</f>
        <v/>
      </c>
      <c r="T349" s="208"/>
    </row>
    <row r="350" spans="2:20">
      <c r="B350" s="80">
        <v>322</v>
      </c>
      <c r="C350" s="189" t="str">
        <f>流量データ!$R332</f>
        <v/>
      </c>
      <c r="D350" s="189" t="str">
        <f>IF(AND($C350="",発電計画!$G$33=""),"",MAX(0,$C350-発電計画!$G$33))</f>
        <v/>
      </c>
      <c r="E350" s="189" t="str">
        <f>IF($D350="","",IF(発電計画!$G$19&gt;$D350,$D350,発電計画!$G$19))</f>
        <v/>
      </c>
      <c r="F350" s="27" t="str">
        <f>IF(発電計画!$G$30="","",ROUND((発電計画!$G$30*((E350/発電計画!$G$19)^2)/1000),3))</f>
        <v/>
      </c>
      <c r="G350" s="28">
        <f t="shared" ref="G350:G393" si="32">G349</f>
        <v>0.05</v>
      </c>
      <c r="H350" s="27" t="str">
        <f>IF(発電計画!$G$31="","",ROUND((発電計画!$G$31*((E350/発電計画!$G$19)^2)/200),3))</f>
        <v/>
      </c>
      <c r="I350" s="27" t="str">
        <f>IF(発電計画!$G$32="","",ROUND((発電計画!$G$32*((E350/発電計画!$G$19)^2)/1000),3))</f>
        <v/>
      </c>
      <c r="J350" s="28">
        <f t="shared" ref="J350:J393" si="33">J349</f>
        <v>0.5</v>
      </c>
      <c r="K350" s="27">
        <f t="shared" si="30"/>
        <v>0.55000000000000004</v>
      </c>
      <c r="L350" s="27">
        <f>発電計画!$G$15-$K$29</f>
        <v>-0.55000000000000004</v>
      </c>
      <c r="M350" s="27" t="str">
        <f>IF(発電計画!$G$19="","",9.8*発電計画!$G$19*$L350)</f>
        <v/>
      </c>
      <c r="N350" s="27" t="str">
        <f>IF(発電計画!$G$20="","",9.8*発電計画!$G$20*$L350)</f>
        <v/>
      </c>
      <c r="O350" s="206" t="str">
        <f>IF(AND($E350="",発電計画!$G$19=""),"",$E350/発電計画!$G$19)</f>
        <v/>
      </c>
      <c r="P350" s="331" t="str" cm="1">
        <f t="array" ref="P350">IF($O350="","",発電計画!$G$27*_xlfn.IFS($O350&gt;=相対合成効率!$O$14,相対合成効率!$R$14,$O350&gt;=相対合成効率!$O$15,相対合成効率!$R$15,$O350&gt;=相対合成効率!$O$16,相対合成効率!$R$16,TRUE,相対合成効率!$R$17))</f>
        <v/>
      </c>
      <c r="Q350" s="224" t="str">
        <f>IF($O350="","",IF($O350&lt;=発電計画!$G$28,0,9.8*$E350*$L350*$P350))</f>
        <v/>
      </c>
      <c r="R350" s="224" t="str">
        <f t="shared" si="31"/>
        <v/>
      </c>
      <c r="S350" s="207" t="str">
        <f>IF(D350="","",(D350*B350+SUM($D351:D$393))/(D350*365))</f>
        <v/>
      </c>
      <c r="T350" s="208"/>
    </row>
    <row r="351" spans="2:20">
      <c r="B351" s="80">
        <v>323</v>
      </c>
      <c r="C351" s="189" t="str">
        <f>流量データ!$R333</f>
        <v/>
      </c>
      <c r="D351" s="189" t="str">
        <f>IF(AND($C351="",発電計画!$G$33=""),"",MAX(0,$C351-発電計画!$G$33))</f>
        <v/>
      </c>
      <c r="E351" s="189" t="str">
        <f>IF($D351="","",IF(発電計画!$G$19&gt;$D351,$D351,発電計画!$G$19))</f>
        <v/>
      </c>
      <c r="F351" s="27" t="str">
        <f>IF(発電計画!$G$30="","",ROUND((発電計画!$G$30*((E351/発電計画!$G$19)^2)/1000),3))</f>
        <v/>
      </c>
      <c r="G351" s="28">
        <f t="shared" si="32"/>
        <v>0.05</v>
      </c>
      <c r="H351" s="27" t="str">
        <f>IF(発電計画!$G$31="","",ROUND((発電計画!$G$31*((E351/発電計画!$G$19)^2)/200),3))</f>
        <v/>
      </c>
      <c r="I351" s="27" t="str">
        <f>IF(発電計画!$G$32="","",ROUND((発電計画!$G$32*((E351/発電計画!$G$19)^2)/1000),3))</f>
        <v/>
      </c>
      <c r="J351" s="28">
        <f t="shared" si="33"/>
        <v>0.5</v>
      </c>
      <c r="K351" s="27">
        <f t="shared" si="30"/>
        <v>0.55000000000000004</v>
      </c>
      <c r="L351" s="27">
        <f>発電計画!$G$15-$K$29</f>
        <v>-0.55000000000000004</v>
      </c>
      <c r="M351" s="27" t="str">
        <f>IF(発電計画!$G$19="","",9.8*発電計画!$G$19*$L351)</f>
        <v/>
      </c>
      <c r="N351" s="27" t="str">
        <f>IF(発電計画!$G$20="","",9.8*発電計画!$G$20*$L351)</f>
        <v/>
      </c>
      <c r="O351" s="206" t="str">
        <f>IF(AND($E351="",発電計画!$G$19=""),"",$E351/発電計画!$G$19)</f>
        <v/>
      </c>
      <c r="P351" s="331" t="str" cm="1">
        <f t="array" ref="P351">IF($O351="","",発電計画!$G$27*_xlfn.IFS($O351&gt;=相対合成効率!$O$14,相対合成効率!$R$14,$O351&gt;=相対合成効率!$O$15,相対合成効率!$R$15,$O351&gt;=相対合成効率!$O$16,相対合成効率!$R$16,TRUE,相対合成効率!$R$17))</f>
        <v/>
      </c>
      <c r="Q351" s="224" t="str">
        <f>IF($O351="","",IF($O351&lt;=発電計画!$G$28,0,9.8*$E351*$L351*$P351))</f>
        <v/>
      </c>
      <c r="R351" s="224" t="str">
        <f t="shared" si="31"/>
        <v/>
      </c>
      <c r="S351" s="207" t="str">
        <f>IF(D351="","",(D351*B351+SUM($D352:D$393))/(D351*365))</f>
        <v/>
      </c>
      <c r="T351" s="208"/>
    </row>
    <row r="352" spans="2:20">
      <c r="B352" s="80">
        <v>324</v>
      </c>
      <c r="C352" s="189" t="str">
        <f>流量データ!$R334</f>
        <v/>
      </c>
      <c r="D352" s="189" t="str">
        <f>IF(AND($C352="",発電計画!$G$33=""),"",MAX(0,$C352-発電計画!$G$33))</f>
        <v/>
      </c>
      <c r="E352" s="189" t="str">
        <f>IF($D352="","",IF(発電計画!$G$19&gt;$D352,$D352,発電計画!$G$19))</f>
        <v/>
      </c>
      <c r="F352" s="27" t="str">
        <f>IF(発電計画!$G$30="","",ROUND((発電計画!$G$30*((E352/発電計画!$G$19)^2)/1000),3))</f>
        <v/>
      </c>
      <c r="G352" s="28">
        <f t="shared" si="32"/>
        <v>0.05</v>
      </c>
      <c r="H352" s="27" t="str">
        <f>IF(発電計画!$G$31="","",ROUND((発電計画!$G$31*((E352/発電計画!$G$19)^2)/200),3))</f>
        <v/>
      </c>
      <c r="I352" s="27" t="str">
        <f>IF(発電計画!$G$32="","",ROUND((発電計画!$G$32*((E352/発電計画!$G$19)^2)/1000),3))</f>
        <v/>
      </c>
      <c r="J352" s="28">
        <f t="shared" si="33"/>
        <v>0.5</v>
      </c>
      <c r="K352" s="27">
        <f t="shared" si="30"/>
        <v>0.55000000000000004</v>
      </c>
      <c r="L352" s="27">
        <f>発電計画!$G$15-$K$29</f>
        <v>-0.55000000000000004</v>
      </c>
      <c r="M352" s="27" t="str">
        <f>IF(発電計画!$G$19="","",9.8*発電計画!$G$19*$L352)</f>
        <v/>
      </c>
      <c r="N352" s="27" t="str">
        <f>IF(発電計画!$G$20="","",9.8*発電計画!$G$20*$L352)</f>
        <v/>
      </c>
      <c r="O352" s="206" t="str">
        <f>IF(AND($E352="",発電計画!$G$19=""),"",$E352/発電計画!$G$19)</f>
        <v/>
      </c>
      <c r="P352" s="331" t="str" cm="1">
        <f t="array" ref="P352">IF($O352="","",発電計画!$G$27*_xlfn.IFS($O352&gt;=相対合成効率!$O$14,相対合成効率!$R$14,$O352&gt;=相対合成効率!$O$15,相対合成効率!$R$15,$O352&gt;=相対合成効率!$O$16,相対合成効率!$R$16,TRUE,相対合成効率!$R$17))</f>
        <v/>
      </c>
      <c r="Q352" s="224" t="str">
        <f>IF($O352="","",IF($O352&lt;=発電計画!$G$28,0,9.8*$E352*$L352*$P352))</f>
        <v/>
      </c>
      <c r="R352" s="224" t="str">
        <f t="shared" si="31"/>
        <v/>
      </c>
      <c r="S352" s="207" t="str">
        <f>IF(D352="","",(D352*B352+SUM($D353:D$393))/(D352*365))</f>
        <v/>
      </c>
      <c r="T352" s="208"/>
    </row>
    <row r="353" spans="2:20">
      <c r="B353" s="80">
        <v>325</v>
      </c>
      <c r="C353" s="189" t="str">
        <f>流量データ!$R335</f>
        <v/>
      </c>
      <c r="D353" s="189" t="str">
        <f>IF(AND($C353="",発電計画!$G$33=""),"",MAX(0,$C353-発電計画!$G$33))</f>
        <v/>
      </c>
      <c r="E353" s="189" t="str">
        <f>IF($D353="","",IF(発電計画!$G$19&gt;$D353,$D353,発電計画!$G$19))</f>
        <v/>
      </c>
      <c r="F353" s="27" t="str">
        <f>IF(発電計画!$G$30="","",ROUND((発電計画!$G$30*((E353/発電計画!$G$19)^2)/1000),3))</f>
        <v/>
      </c>
      <c r="G353" s="28">
        <f t="shared" si="32"/>
        <v>0.05</v>
      </c>
      <c r="H353" s="27" t="str">
        <f>IF(発電計画!$G$31="","",ROUND((発電計画!$G$31*((E353/発電計画!$G$19)^2)/200),3))</f>
        <v/>
      </c>
      <c r="I353" s="27" t="str">
        <f>IF(発電計画!$G$32="","",ROUND((発電計画!$G$32*((E353/発電計画!$G$19)^2)/1000),3))</f>
        <v/>
      </c>
      <c r="J353" s="28">
        <f t="shared" si="33"/>
        <v>0.5</v>
      </c>
      <c r="K353" s="27">
        <f t="shared" si="30"/>
        <v>0.55000000000000004</v>
      </c>
      <c r="L353" s="27">
        <f>発電計画!$G$15-$K$29</f>
        <v>-0.55000000000000004</v>
      </c>
      <c r="M353" s="27" t="str">
        <f>IF(発電計画!$G$19="","",9.8*発電計画!$G$19*$L353)</f>
        <v/>
      </c>
      <c r="N353" s="27" t="str">
        <f>IF(発電計画!$G$20="","",9.8*発電計画!$G$20*$L353)</f>
        <v/>
      </c>
      <c r="O353" s="206" t="str">
        <f>IF(AND($E353="",発電計画!$G$19=""),"",$E353/発電計画!$G$19)</f>
        <v/>
      </c>
      <c r="P353" s="331" t="str" cm="1">
        <f t="array" ref="P353">IF($O353="","",発電計画!$G$27*_xlfn.IFS($O353&gt;=相対合成効率!$O$14,相対合成効率!$R$14,$O353&gt;=相対合成効率!$O$15,相対合成効率!$R$15,$O353&gt;=相対合成効率!$O$16,相対合成効率!$R$16,TRUE,相対合成効率!$R$17))</f>
        <v/>
      </c>
      <c r="Q353" s="224" t="str">
        <f>IF($O353="","",IF($O353&lt;=発電計画!$G$28,0,9.8*$E353*$L353*$P353))</f>
        <v/>
      </c>
      <c r="R353" s="224" t="str">
        <f t="shared" si="31"/>
        <v/>
      </c>
      <c r="S353" s="207" t="str">
        <f>IF(D353="","",(D353*B353+SUM($D354:D$393))/(D353*365))</f>
        <v/>
      </c>
      <c r="T353" s="208"/>
    </row>
    <row r="354" spans="2:20">
      <c r="B354" s="80">
        <v>326</v>
      </c>
      <c r="C354" s="189" t="str">
        <f>流量データ!$R336</f>
        <v/>
      </c>
      <c r="D354" s="189" t="str">
        <f>IF(AND($C354="",発電計画!$G$33=""),"",MAX(0,$C354-発電計画!$G$33))</f>
        <v/>
      </c>
      <c r="E354" s="189" t="str">
        <f>IF($D354="","",IF(発電計画!$G$19&gt;$D354,$D354,発電計画!$G$19))</f>
        <v/>
      </c>
      <c r="F354" s="27" t="str">
        <f>IF(発電計画!$G$30="","",ROUND((発電計画!$G$30*((E354/発電計画!$G$19)^2)/1000),3))</f>
        <v/>
      </c>
      <c r="G354" s="28">
        <f t="shared" si="32"/>
        <v>0.05</v>
      </c>
      <c r="H354" s="27" t="str">
        <f>IF(発電計画!$G$31="","",ROUND((発電計画!$G$31*((E354/発電計画!$G$19)^2)/200),3))</f>
        <v/>
      </c>
      <c r="I354" s="27" t="str">
        <f>IF(発電計画!$G$32="","",ROUND((発電計画!$G$32*((E354/発電計画!$G$19)^2)/1000),3))</f>
        <v/>
      </c>
      <c r="J354" s="28">
        <f t="shared" si="33"/>
        <v>0.5</v>
      </c>
      <c r="K354" s="27">
        <f t="shared" si="30"/>
        <v>0.55000000000000004</v>
      </c>
      <c r="L354" s="27">
        <f>発電計画!$G$15-$K$29</f>
        <v>-0.55000000000000004</v>
      </c>
      <c r="M354" s="27" t="str">
        <f>IF(発電計画!$G$19="","",9.8*発電計画!$G$19*$L354)</f>
        <v/>
      </c>
      <c r="N354" s="27" t="str">
        <f>IF(発電計画!$G$20="","",9.8*発電計画!$G$20*$L354)</f>
        <v/>
      </c>
      <c r="O354" s="206" t="str">
        <f>IF(AND($E354="",発電計画!$G$19=""),"",$E354/発電計画!$G$19)</f>
        <v/>
      </c>
      <c r="P354" s="331" t="str" cm="1">
        <f t="array" ref="P354">IF($O354="","",発電計画!$G$27*_xlfn.IFS($O354&gt;=相対合成効率!$O$14,相対合成効率!$R$14,$O354&gt;=相対合成効率!$O$15,相対合成効率!$R$15,$O354&gt;=相対合成効率!$O$16,相対合成効率!$R$16,TRUE,相対合成効率!$R$17))</f>
        <v/>
      </c>
      <c r="Q354" s="224" t="str">
        <f>IF($O354="","",IF($O354&lt;=発電計画!$G$28,0,9.8*$E354*$L354*$P354))</f>
        <v/>
      </c>
      <c r="R354" s="224" t="str">
        <f t="shared" si="31"/>
        <v/>
      </c>
      <c r="S354" s="207" t="str">
        <f>IF(D354="","",(D354*B354+SUM($D355:D$393))/(D354*365))</f>
        <v/>
      </c>
      <c r="T354" s="208"/>
    </row>
    <row r="355" spans="2:20">
      <c r="B355" s="80">
        <v>327</v>
      </c>
      <c r="C355" s="189" t="str">
        <f>流量データ!$R337</f>
        <v/>
      </c>
      <c r="D355" s="189" t="str">
        <f>IF(AND($C355="",発電計画!$G$33=""),"",MAX(0,$C355-発電計画!$G$33))</f>
        <v/>
      </c>
      <c r="E355" s="189" t="str">
        <f>IF($D355="","",IF(発電計画!$G$19&gt;$D355,$D355,発電計画!$G$19))</f>
        <v/>
      </c>
      <c r="F355" s="27" t="str">
        <f>IF(発電計画!$G$30="","",ROUND((発電計画!$G$30*((E355/発電計画!$G$19)^2)/1000),3))</f>
        <v/>
      </c>
      <c r="G355" s="28">
        <f t="shared" si="32"/>
        <v>0.05</v>
      </c>
      <c r="H355" s="27" t="str">
        <f>IF(発電計画!$G$31="","",ROUND((発電計画!$G$31*((E355/発電計画!$G$19)^2)/200),3))</f>
        <v/>
      </c>
      <c r="I355" s="27" t="str">
        <f>IF(発電計画!$G$32="","",ROUND((発電計画!$G$32*((E355/発電計画!$G$19)^2)/1000),3))</f>
        <v/>
      </c>
      <c r="J355" s="28">
        <f t="shared" si="33"/>
        <v>0.5</v>
      </c>
      <c r="K355" s="27">
        <f t="shared" si="30"/>
        <v>0.55000000000000004</v>
      </c>
      <c r="L355" s="27">
        <f>発電計画!$G$15-$K$29</f>
        <v>-0.55000000000000004</v>
      </c>
      <c r="M355" s="27" t="str">
        <f>IF(発電計画!$G$19="","",9.8*発電計画!$G$19*$L355)</f>
        <v/>
      </c>
      <c r="N355" s="27" t="str">
        <f>IF(発電計画!$G$20="","",9.8*発電計画!$G$20*$L355)</f>
        <v/>
      </c>
      <c r="O355" s="206" t="str">
        <f>IF(AND($E355="",発電計画!$G$19=""),"",$E355/発電計画!$G$19)</f>
        <v/>
      </c>
      <c r="P355" s="331" t="str" cm="1">
        <f t="array" ref="P355">IF($O355="","",発電計画!$G$27*_xlfn.IFS($O355&gt;=相対合成効率!$O$14,相対合成効率!$R$14,$O355&gt;=相対合成効率!$O$15,相対合成効率!$R$15,$O355&gt;=相対合成効率!$O$16,相対合成効率!$R$16,TRUE,相対合成効率!$R$17))</f>
        <v/>
      </c>
      <c r="Q355" s="224" t="str">
        <f>IF($O355="","",IF($O355&lt;=発電計画!$G$28,0,9.8*$E355*$L355*$P355))</f>
        <v/>
      </c>
      <c r="R355" s="224" t="str">
        <f t="shared" si="31"/>
        <v/>
      </c>
      <c r="S355" s="207" t="str">
        <f>IF(D355="","",(D355*B355+SUM($D356:D$393))/(D355*365))</f>
        <v/>
      </c>
      <c r="T355" s="208"/>
    </row>
    <row r="356" spans="2:20">
      <c r="B356" s="80">
        <v>328</v>
      </c>
      <c r="C356" s="189" t="str">
        <f>流量データ!$R338</f>
        <v/>
      </c>
      <c r="D356" s="189" t="str">
        <f>IF(AND($C356="",発電計画!$G$33=""),"",MAX(0,$C356-発電計画!$G$33))</f>
        <v/>
      </c>
      <c r="E356" s="189" t="str">
        <f>IF($D356="","",IF(発電計画!$G$19&gt;$D356,$D356,発電計画!$G$19))</f>
        <v/>
      </c>
      <c r="F356" s="27" t="str">
        <f>IF(発電計画!$G$30="","",ROUND((発電計画!$G$30*((E356/発電計画!$G$19)^2)/1000),3))</f>
        <v/>
      </c>
      <c r="G356" s="28">
        <f t="shared" si="32"/>
        <v>0.05</v>
      </c>
      <c r="H356" s="27" t="str">
        <f>IF(発電計画!$G$31="","",ROUND((発電計画!$G$31*((E356/発電計画!$G$19)^2)/200),3))</f>
        <v/>
      </c>
      <c r="I356" s="27" t="str">
        <f>IF(発電計画!$G$32="","",ROUND((発電計画!$G$32*((E356/発電計画!$G$19)^2)/1000),3))</f>
        <v/>
      </c>
      <c r="J356" s="28">
        <f t="shared" si="33"/>
        <v>0.5</v>
      </c>
      <c r="K356" s="27">
        <f t="shared" si="30"/>
        <v>0.55000000000000004</v>
      </c>
      <c r="L356" s="27">
        <f>発電計画!$G$15-$K$29</f>
        <v>-0.55000000000000004</v>
      </c>
      <c r="M356" s="27" t="str">
        <f>IF(発電計画!$G$19="","",9.8*発電計画!$G$19*$L356)</f>
        <v/>
      </c>
      <c r="N356" s="27" t="str">
        <f>IF(発電計画!$G$20="","",9.8*発電計画!$G$20*$L356)</f>
        <v/>
      </c>
      <c r="O356" s="206" t="str">
        <f>IF(AND($E356="",発電計画!$G$19=""),"",$E356/発電計画!$G$19)</f>
        <v/>
      </c>
      <c r="P356" s="331" t="str" cm="1">
        <f t="array" ref="P356">IF($O356="","",発電計画!$G$27*_xlfn.IFS($O356&gt;=相対合成効率!$O$14,相対合成効率!$R$14,$O356&gt;=相対合成効率!$O$15,相対合成効率!$R$15,$O356&gt;=相対合成効率!$O$16,相対合成効率!$R$16,TRUE,相対合成効率!$R$17))</f>
        <v/>
      </c>
      <c r="Q356" s="224" t="str">
        <f>IF($O356="","",IF($O356&lt;=発電計画!$G$28,0,9.8*$E356*$L356*$P356))</f>
        <v/>
      </c>
      <c r="R356" s="224" t="str">
        <f t="shared" si="31"/>
        <v/>
      </c>
      <c r="S356" s="207" t="str">
        <f>IF(D356="","",(D356*B356+SUM($D357:D$393))/(D356*365))</f>
        <v/>
      </c>
      <c r="T356" s="208"/>
    </row>
    <row r="357" spans="2:20">
      <c r="B357" s="80">
        <v>329</v>
      </c>
      <c r="C357" s="189" t="str">
        <f>流量データ!$R339</f>
        <v/>
      </c>
      <c r="D357" s="189" t="str">
        <f>IF(AND($C357="",発電計画!$G$33=""),"",MAX(0,$C357-発電計画!$G$33))</f>
        <v/>
      </c>
      <c r="E357" s="189" t="str">
        <f>IF($D357="","",IF(発電計画!$G$19&gt;$D357,$D357,発電計画!$G$19))</f>
        <v/>
      </c>
      <c r="F357" s="27" t="str">
        <f>IF(発電計画!$G$30="","",ROUND((発電計画!$G$30*((E357/発電計画!$G$19)^2)/1000),3))</f>
        <v/>
      </c>
      <c r="G357" s="28">
        <f t="shared" si="32"/>
        <v>0.05</v>
      </c>
      <c r="H357" s="27" t="str">
        <f>IF(発電計画!$G$31="","",ROUND((発電計画!$G$31*((E357/発電計画!$G$19)^2)/200),3))</f>
        <v/>
      </c>
      <c r="I357" s="27" t="str">
        <f>IF(発電計画!$G$32="","",ROUND((発電計画!$G$32*((E357/発電計画!$G$19)^2)/1000),3))</f>
        <v/>
      </c>
      <c r="J357" s="28">
        <f t="shared" si="33"/>
        <v>0.5</v>
      </c>
      <c r="K357" s="27">
        <f t="shared" si="30"/>
        <v>0.55000000000000004</v>
      </c>
      <c r="L357" s="27">
        <f>発電計画!$G$15-$K$29</f>
        <v>-0.55000000000000004</v>
      </c>
      <c r="M357" s="27" t="str">
        <f>IF(発電計画!$G$19="","",9.8*発電計画!$G$19*$L357)</f>
        <v/>
      </c>
      <c r="N357" s="27" t="str">
        <f>IF(発電計画!$G$20="","",9.8*発電計画!$G$20*$L357)</f>
        <v/>
      </c>
      <c r="O357" s="206" t="str">
        <f>IF(AND($E357="",発電計画!$G$19=""),"",$E357/発電計画!$G$19)</f>
        <v/>
      </c>
      <c r="P357" s="331" t="str" cm="1">
        <f t="array" ref="P357">IF($O357="","",発電計画!$G$27*_xlfn.IFS($O357&gt;=相対合成効率!$O$14,相対合成効率!$R$14,$O357&gt;=相対合成効率!$O$15,相対合成効率!$R$15,$O357&gt;=相対合成効率!$O$16,相対合成効率!$R$16,TRUE,相対合成効率!$R$17))</f>
        <v/>
      </c>
      <c r="Q357" s="224" t="str">
        <f>IF($O357="","",IF($O357&lt;=発電計画!$G$28,0,9.8*$E357*$L357*$P357))</f>
        <v/>
      </c>
      <c r="R357" s="224" t="str">
        <f t="shared" si="31"/>
        <v/>
      </c>
      <c r="S357" s="207" t="str">
        <f>IF(D357="","",(D357*B357+SUM($D358:D$393))/(D357*365))</f>
        <v/>
      </c>
      <c r="T357" s="208"/>
    </row>
    <row r="358" spans="2:20">
      <c r="B358" s="80">
        <v>330</v>
      </c>
      <c r="C358" s="189" t="str">
        <f>流量データ!$R340</f>
        <v/>
      </c>
      <c r="D358" s="189" t="str">
        <f>IF(AND($C358="",発電計画!$G$33=""),"",MAX(0,$C358-発電計画!$G$33))</f>
        <v/>
      </c>
      <c r="E358" s="189" t="str">
        <f>IF($D358="","",IF(発電計画!$G$19&gt;$D358,$D358,発電計画!$G$19))</f>
        <v/>
      </c>
      <c r="F358" s="27" t="str">
        <f>IF(発電計画!$G$30="","",ROUND((発電計画!$G$30*((E358/発電計画!$G$19)^2)/1000),3))</f>
        <v/>
      </c>
      <c r="G358" s="28">
        <f t="shared" si="32"/>
        <v>0.05</v>
      </c>
      <c r="H358" s="27" t="str">
        <f>IF(発電計画!$G$31="","",ROUND((発電計画!$G$31*((E358/発電計画!$G$19)^2)/200),3))</f>
        <v/>
      </c>
      <c r="I358" s="27" t="str">
        <f>IF(発電計画!$G$32="","",ROUND((発電計画!$G$32*((E358/発電計画!$G$19)^2)/1000),3))</f>
        <v/>
      </c>
      <c r="J358" s="28">
        <f t="shared" si="33"/>
        <v>0.5</v>
      </c>
      <c r="K358" s="27">
        <f t="shared" si="30"/>
        <v>0.55000000000000004</v>
      </c>
      <c r="L358" s="27">
        <f>発電計画!$G$15-$K$29</f>
        <v>-0.55000000000000004</v>
      </c>
      <c r="M358" s="27" t="str">
        <f>IF(発電計画!$G$19="","",9.8*発電計画!$G$19*$L358)</f>
        <v/>
      </c>
      <c r="N358" s="27" t="str">
        <f>IF(発電計画!$G$20="","",9.8*発電計画!$G$20*$L358)</f>
        <v/>
      </c>
      <c r="O358" s="206" t="str">
        <f>IF(AND($E358="",発電計画!$G$19=""),"",$E358/発電計画!$G$19)</f>
        <v/>
      </c>
      <c r="P358" s="331" t="str" cm="1">
        <f t="array" ref="P358">IF($O358="","",発電計画!$G$27*_xlfn.IFS($O358&gt;=相対合成効率!$O$14,相対合成効率!$R$14,$O358&gt;=相対合成効率!$O$15,相対合成効率!$R$15,$O358&gt;=相対合成効率!$O$16,相対合成効率!$R$16,TRUE,相対合成効率!$R$17))</f>
        <v/>
      </c>
      <c r="Q358" s="224" t="str">
        <f>IF($O358="","",IF($O358&lt;=発電計画!$G$28,0,9.8*$E358*$L358*$P358))</f>
        <v/>
      </c>
      <c r="R358" s="224" t="str">
        <f t="shared" si="31"/>
        <v/>
      </c>
      <c r="S358" s="207" t="str">
        <f>IF(D358="","",(D358*B358+SUM($D359:D$393))/(D358*365))</f>
        <v/>
      </c>
      <c r="T358" s="208"/>
    </row>
    <row r="359" spans="2:20">
      <c r="B359" s="80">
        <v>331</v>
      </c>
      <c r="C359" s="189" t="str">
        <f>流量データ!$R341</f>
        <v/>
      </c>
      <c r="D359" s="189" t="str">
        <f>IF(AND($C359="",発電計画!$G$33=""),"",MAX(0,$C359-発電計画!$G$33))</f>
        <v/>
      </c>
      <c r="E359" s="189" t="str">
        <f>IF($D359="","",IF(発電計画!$G$19&gt;$D359,$D359,発電計画!$G$19))</f>
        <v/>
      </c>
      <c r="F359" s="27" t="str">
        <f>IF(発電計画!$G$30="","",ROUND((発電計画!$G$30*((E359/発電計画!$G$19)^2)/1000),3))</f>
        <v/>
      </c>
      <c r="G359" s="28">
        <f t="shared" si="32"/>
        <v>0.05</v>
      </c>
      <c r="H359" s="27" t="str">
        <f>IF(発電計画!$G$31="","",ROUND((発電計画!$G$31*((E359/発電計画!$G$19)^2)/200),3))</f>
        <v/>
      </c>
      <c r="I359" s="27" t="str">
        <f>IF(発電計画!$G$32="","",ROUND((発電計画!$G$32*((E359/発電計画!$G$19)^2)/1000),3))</f>
        <v/>
      </c>
      <c r="J359" s="28">
        <f t="shared" si="33"/>
        <v>0.5</v>
      </c>
      <c r="K359" s="27">
        <f t="shared" si="30"/>
        <v>0.55000000000000004</v>
      </c>
      <c r="L359" s="27">
        <f>発電計画!$G$15-$K$29</f>
        <v>-0.55000000000000004</v>
      </c>
      <c r="M359" s="27" t="str">
        <f>IF(発電計画!$G$19="","",9.8*発電計画!$G$19*$L359)</f>
        <v/>
      </c>
      <c r="N359" s="27" t="str">
        <f>IF(発電計画!$G$20="","",9.8*発電計画!$G$20*$L359)</f>
        <v/>
      </c>
      <c r="O359" s="206" t="str">
        <f>IF(AND($E359="",発電計画!$G$19=""),"",$E359/発電計画!$G$19)</f>
        <v/>
      </c>
      <c r="P359" s="331" t="str" cm="1">
        <f t="array" ref="P359">IF($O359="","",発電計画!$G$27*_xlfn.IFS($O359&gt;=相対合成効率!$O$14,相対合成効率!$R$14,$O359&gt;=相対合成効率!$O$15,相対合成効率!$R$15,$O359&gt;=相対合成効率!$O$16,相対合成効率!$R$16,TRUE,相対合成効率!$R$17))</f>
        <v/>
      </c>
      <c r="Q359" s="224" t="str">
        <f>IF($O359="","",IF($O359&lt;=発電計画!$G$28,0,9.8*$E359*$L359*$P359))</f>
        <v/>
      </c>
      <c r="R359" s="224" t="str">
        <f t="shared" si="31"/>
        <v/>
      </c>
      <c r="S359" s="207" t="str">
        <f>IF(D359="","",(D359*B359+SUM($D360:D$393))/(D359*365))</f>
        <v/>
      </c>
      <c r="T359" s="208"/>
    </row>
    <row r="360" spans="2:20">
      <c r="B360" s="80">
        <v>332</v>
      </c>
      <c r="C360" s="189" t="str">
        <f>流量データ!$R342</f>
        <v/>
      </c>
      <c r="D360" s="189" t="str">
        <f>IF(AND($C360="",発電計画!$G$33=""),"",MAX(0,$C360-発電計画!$G$33))</f>
        <v/>
      </c>
      <c r="E360" s="189" t="str">
        <f>IF($D360="","",IF(発電計画!$G$19&gt;$D360,$D360,発電計画!$G$19))</f>
        <v/>
      </c>
      <c r="F360" s="27" t="str">
        <f>IF(発電計画!$G$30="","",ROUND((発電計画!$G$30*((E360/発電計画!$G$19)^2)/1000),3))</f>
        <v/>
      </c>
      <c r="G360" s="28">
        <f t="shared" si="32"/>
        <v>0.05</v>
      </c>
      <c r="H360" s="27" t="str">
        <f>IF(発電計画!$G$31="","",ROUND((発電計画!$G$31*((E360/発電計画!$G$19)^2)/200),3))</f>
        <v/>
      </c>
      <c r="I360" s="27" t="str">
        <f>IF(発電計画!$G$32="","",ROUND((発電計画!$G$32*((E360/発電計画!$G$19)^2)/1000),3))</f>
        <v/>
      </c>
      <c r="J360" s="28">
        <f t="shared" si="33"/>
        <v>0.5</v>
      </c>
      <c r="K360" s="27">
        <f t="shared" si="30"/>
        <v>0.55000000000000004</v>
      </c>
      <c r="L360" s="27">
        <f>発電計画!$G$15-$K$29</f>
        <v>-0.55000000000000004</v>
      </c>
      <c r="M360" s="27" t="str">
        <f>IF(発電計画!$G$19="","",9.8*発電計画!$G$19*$L360)</f>
        <v/>
      </c>
      <c r="N360" s="27" t="str">
        <f>IF(発電計画!$G$20="","",9.8*発電計画!$G$20*$L360)</f>
        <v/>
      </c>
      <c r="O360" s="206" t="str">
        <f>IF(AND($E360="",発電計画!$G$19=""),"",$E360/発電計画!$G$19)</f>
        <v/>
      </c>
      <c r="P360" s="331" t="str" cm="1">
        <f t="array" ref="P360">IF($O360="","",発電計画!$G$27*_xlfn.IFS($O360&gt;=相対合成効率!$O$14,相対合成効率!$R$14,$O360&gt;=相対合成効率!$O$15,相対合成効率!$R$15,$O360&gt;=相対合成効率!$O$16,相対合成効率!$R$16,TRUE,相対合成効率!$R$17))</f>
        <v/>
      </c>
      <c r="Q360" s="224" t="str">
        <f>IF($O360="","",IF($O360&lt;=発電計画!$G$28,0,9.8*$E360*$L360*$P360))</f>
        <v/>
      </c>
      <c r="R360" s="224" t="str">
        <f t="shared" si="31"/>
        <v/>
      </c>
      <c r="S360" s="207" t="str">
        <f>IF(D360="","",(D360*B360+SUM($D361:D$393))/(D360*365))</f>
        <v/>
      </c>
      <c r="T360" s="208"/>
    </row>
    <row r="361" spans="2:20">
      <c r="B361" s="80">
        <v>333</v>
      </c>
      <c r="C361" s="189" t="str">
        <f>流量データ!$R343</f>
        <v/>
      </c>
      <c r="D361" s="189" t="str">
        <f>IF(AND($C361="",発電計画!$G$33=""),"",MAX(0,$C361-発電計画!$G$33))</f>
        <v/>
      </c>
      <c r="E361" s="189" t="str">
        <f>IF($D361="","",IF(発電計画!$G$19&gt;$D361,$D361,発電計画!$G$19))</f>
        <v/>
      </c>
      <c r="F361" s="27" t="str">
        <f>IF(発電計画!$G$30="","",ROUND((発電計画!$G$30*((E361/発電計画!$G$19)^2)/1000),3))</f>
        <v/>
      </c>
      <c r="G361" s="28">
        <f t="shared" si="32"/>
        <v>0.05</v>
      </c>
      <c r="H361" s="27" t="str">
        <f>IF(発電計画!$G$31="","",ROUND((発電計画!$G$31*((E361/発電計画!$G$19)^2)/200),3))</f>
        <v/>
      </c>
      <c r="I361" s="27" t="str">
        <f>IF(発電計画!$G$32="","",ROUND((発電計画!$G$32*((E361/発電計画!$G$19)^2)/1000),3))</f>
        <v/>
      </c>
      <c r="J361" s="28">
        <f t="shared" si="33"/>
        <v>0.5</v>
      </c>
      <c r="K361" s="27">
        <f t="shared" si="30"/>
        <v>0.55000000000000004</v>
      </c>
      <c r="L361" s="27">
        <f>発電計画!$G$15-$K$29</f>
        <v>-0.55000000000000004</v>
      </c>
      <c r="M361" s="27" t="str">
        <f>IF(発電計画!$G$19="","",9.8*発電計画!$G$19*$L361)</f>
        <v/>
      </c>
      <c r="N361" s="27" t="str">
        <f>IF(発電計画!$G$20="","",9.8*発電計画!$G$20*$L361)</f>
        <v/>
      </c>
      <c r="O361" s="206" t="str">
        <f>IF(AND($E361="",発電計画!$G$19=""),"",$E361/発電計画!$G$19)</f>
        <v/>
      </c>
      <c r="P361" s="331" t="str" cm="1">
        <f t="array" ref="P361">IF($O361="","",発電計画!$G$27*_xlfn.IFS($O361&gt;=相対合成効率!$O$14,相対合成効率!$R$14,$O361&gt;=相対合成効率!$O$15,相対合成効率!$R$15,$O361&gt;=相対合成効率!$O$16,相対合成効率!$R$16,TRUE,相対合成効率!$R$17))</f>
        <v/>
      </c>
      <c r="Q361" s="224" t="str">
        <f>IF($O361="","",IF($O361&lt;=発電計画!$G$28,0,9.8*$E361*$L361*$P361))</f>
        <v/>
      </c>
      <c r="R361" s="224" t="str">
        <f t="shared" si="31"/>
        <v/>
      </c>
      <c r="S361" s="207" t="str">
        <f>IF(D361="","",(D361*B361+SUM($D362:D$393))/(D361*365))</f>
        <v/>
      </c>
      <c r="T361" s="208"/>
    </row>
    <row r="362" spans="2:20">
      <c r="B362" s="80">
        <v>334</v>
      </c>
      <c r="C362" s="189" t="str">
        <f>流量データ!$R344</f>
        <v/>
      </c>
      <c r="D362" s="189" t="str">
        <f>IF(AND($C362="",発電計画!$G$33=""),"",MAX(0,$C362-発電計画!$G$33))</f>
        <v/>
      </c>
      <c r="E362" s="189" t="str">
        <f>IF($D362="","",IF(発電計画!$G$19&gt;$D362,$D362,発電計画!$G$19))</f>
        <v/>
      </c>
      <c r="F362" s="27" t="str">
        <f>IF(発電計画!$G$30="","",ROUND((発電計画!$G$30*((E362/発電計画!$G$19)^2)/1000),3))</f>
        <v/>
      </c>
      <c r="G362" s="28">
        <f t="shared" si="32"/>
        <v>0.05</v>
      </c>
      <c r="H362" s="27" t="str">
        <f>IF(発電計画!$G$31="","",ROUND((発電計画!$G$31*((E362/発電計画!$G$19)^2)/200),3))</f>
        <v/>
      </c>
      <c r="I362" s="27" t="str">
        <f>IF(発電計画!$G$32="","",ROUND((発電計画!$G$32*((E362/発電計画!$G$19)^2)/1000),3))</f>
        <v/>
      </c>
      <c r="J362" s="28">
        <f t="shared" si="33"/>
        <v>0.5</v>
      </c>
      <c r="K362" s="27">
        <f t="shared" si="30"/>
        <v>0.55000000000000004</v>
      </c>
      <c r="L362" s="27">
        <f>発電計画!$G$15-$K$29</f>
        <v>-0.55000000000000004</v>
      </c>
      <c r="M362" s="27" t="str">
        <f>IF(発電計画!$G$19="","",9.8*発電計画!$G$19*$L362)</f>
        <v/>
      </c>
      <c r="N362" s="27" t="str">
        <f>IF(発電計画!$G$20="","",9.8*発電計画!$G$20*$L362)</f>
        <v/>
      </c>
      <c r="O362" s="206" t="str">
        <f>IF(AND($E362="",発電計画!$G$19=""),"",$E362/発電計画!$G$19)</f>
        <v/>
      </c>
      <c r="P362" s="331" t="str" cm="1">
        <f t="array" ref="P362">IF($O362="","",発電計画!$G$27*_xlfn.IFS($O362&gt;=相対合成効率!$O$14,相対合成効率!$R$14,$O362&gt;=相対合成効率!$O$15,相対合成効率!$R$15,$O362&gt;=相対合成効率!$O$16,相対合成効率!$R$16,TRUE,相対合成効率!$R$17))</f>
        <v/>
      </c>
      <c r="Q362" s="224" t="str">
        <f>IF($O362="","",IF($O362&lt;=発電計画!$G$28,0,9.8*$E362*$L362*$P362))</f>
        <v/>
      </c>
      <c r="R362" s="224" t="str">
        <f t="shared" si="31"/>
        <v/>
      </c>
      <c r="S362" s="207" t="str">
        <f>IF(D362="","",(D362*B362+SUM($D363:D$393))/(D362*365))</f>
        <v/>
      </c>
      <c r="T362" s="208"/>
    </row>
    <row r="363" spans="2:20">
      <c r="B363" s="80">
        <v>335</v>
      </c>
      <c r="C363" s="189" t="str">
        <f>流量データ!$R345</f>
        <v/>
      </c>
      <c r="D363" s="189" t="str">
        <f>IF(AND($C363="",発電計画!$G$33=""),"",MAX(0,$C363-発電計画!$G$33))</f>
        <v/>
      </c>
      <c r="E363" s="189" t="str">
        <f>IF($D363="","",IF(発電計画!$G$19&gt;$D363,$D363,発電計画!$G$19))</f>
        <v/>
      </c>
      <c r="F363" s="27" t="str">
        <f>IF(発電計画!$G$30="","",ROUND((発電計画!$G$30*((E363/発電計画!$G$19)^2)/1000),3))</f>
        <v/>
      </c>
      <c r="G363" s="28">
        <f t="shared" si="32"/>
        <v>0.05</v>
      </c>
      <c r="H363" s="27" t="str">
        <f>IF(発電計画!$G$31="","",ROUND((発電計画!$G$31*((E363/発電計画!$G$19)^2)/200),3))</f>
        <v/>
      </c>
      <c r="I363" s="27" t="str">
        <f>IF(発電計画!$G$32="","",ROUND((発電計画!$G$32*((E363/発電計画!$G$19)^2)/1000),3))</f>
        <v/>
      </c>
      <c r="J363" s="28">
        <f t="shared" si="33"/>
        <v>0.5</v>
      </c>
      <c r="K363" s="27">
        <f t="shared" si="30"/>
        <v>0.55000000000000004</v>
      </c>
      <c r="L363" s="27">
        <f>発電計画!$G$15-$K$29</f>
        <v>-0.55000000000000004</v>
      </c>
      <c r="M363" s="27" t="str">
        <f>IF(発電計画!$G$19="","",9.8*発電計画!$G$19*$L363)</f>
        <v/>
      </c>
      <c r="N363" s="27" t="str">
        <f>IF(発電計画!$G$20="","",9.8*発電計画!$G$20*$L363)</f>
        <v/>
      </c>
      <c r="O363" s="206" t="str">
        <f>IF(AND($E363="",発電計画!$G$19=""),"",$E363/発電計画!$G$19)</f>
        <v/>
      </c>
      <c r="P363" s="331" t="str" cm="1">
        <f t="array" ref="P363">IF($O363="","",発電計画!$G$27*_xlfn.IFS($O363&gt;=相対合成効率!$O$14,相対合成効率!$R$14,$O363&gt;=相対合成効率!$O$15,相対合成効率!$R$15,$O363&gt;=相対合成効率!$O$16,相対合成効率!$R$16,TRUE,相対合成効率!$R$17))</f>
        <v/>
      </c>
      <c r="Q363" s="224" t="str">
        <f>IF($O363="","",IF($O363&lt;=発電計画!$G$28,0,9.8*$E363*$L363*$P363))</f>
        <v/>
      </c>
      <c r="R363" s="224" t="str">
        <f t="shared" si="31"/>
        <v/>
      </c>
      <c r="S363" s="207" t="str">
        <f>IF(D363="","",(D363*B363+SUM($D364:D$393))/(D363*365))</f>
        <v/>
      </c>
      <c r="T363" s="208"/>
    </row>
    <row r="364" spans="2:20">
      <c r="B364" s="80">
        <v>336</v>
      </c>
      <c r="C364" s="189" t="str">
        <f>流量データ!$R346</f>
        <v/>
      </c>
      <c r="D364" s="189" t="str">
        <f>IF(AND($C364="",発電計画!$G$33=""),"",MAX(0,$C364-発電計画!$G$33))</f>
        <v/>
      </c>
      <c r="E364" s="189" t="str">
        <f>IF($D364="","",IF(発電計画!$G$19&gt;$D364,$D364,発電計画!$G$19))</f>
        <v/>
      </c>
      <c r="F364" s="27" t="str">
        <f>IF(発電計画!$G$30="","",ROUND((発電計画!$G$30*((E364/発電計画!$G$19)^2)/1000),3))</f>
        <v/>
      </c>
      <c r="G364" s="28">
        <f t="shared" si="32"/>
        <v>0.05</v>
      </c>
      <c r="H364" s="27" t="str">
        <f>IF(発電計画!$G$31="","",ROUND((発電計画!$G$31*((E364/発電計画!$G$19)^2)/200),3))</f>
        <v/>
      </c>
      <c r="I364" s="27" t="str">
        <f>IF(発電計画!$G$32="","",ROUND((発電計画!$G$32*((E364/発電計画!$G$19)^2)/1000),3))</f>
        <v/>
      </c>
      <c r="J364" s="28">
        <f t="shared" si="33"/>
        <v>0.5</v>
      </c>
      <c r="K364" s="27">
        <f t="shared" si="30"/>
        <v>0.55000000000000004</v>
      </c>
      <c r="L364" s="27">
        <f>発電計画!$G$15-$K$29</f>
        <v>-0.55000000000000004</v>
      </c>
      <c r="M364" s="27" t="str">
        <f>IF(発電計画!$G$19="","",9.8*発電計画!$G$19*$L364)</f>
        <v/>
      </c>
      <c r="N364" s="27" t="str">
        <f>IF(発電計画!$G$20="","",9.8*発電計画!$G$20*$L364)</f>
        <v/>
      </c>
      <c r="O364" s="206" t="str">
        <f>IF(AND($E364="",発電計画!$G$19=""),"",$E364/発電計画!$G$19)</f>
        <v/>
      </c>
      <c r="P364" s="331" t="str" cm="1">
        <f t="array" ref="P364">IF($O364="","",発電計画!$G$27*_xlfn.IFS($O364&gt;=相対合成効率!$O$14,相対合成効率!$R$14,$O364&gt;=相対合成効率!$O$15,相対合成効率!$R$15,$O364&gt;=相対合成効率!$O$16,相対合成効率!$R$16,TRUE,相対合成効率!$R$17))</f>
        <v/>
      </c>
      <c r="Q364" s="224" t="str">
        <f>IF($O364="","",IF($O364&lt;=発電計画!$G$28,0,9.8*$E364*$L364*$P364))</f>
        <v/>
      </c>
      <c r="R364" s="224" t="str">
        <f t="shared" si="31"/>
        <v/>
      </c>
      <c r="S364" s="207" t="str">
        <f>IF(D364="","",(D364*B364+SUM($D365:D$393))/(D364*365))</f>
        <v/>
      </c>
      <c r="T364" s="208"/>
    </row>
    <row r="365" spans="2:20">
      <c r="B365" s="80">
        <v>337</v>
      </c>
      <c r="C365" s="189" t="str">
        <f>流量データ!$R347</f>
        <v/>
      </c>
      <c r="D365" s="189" t="str">
        <f>IF(AND($C365="",発電計画!$G$33=""),"",MAX(0,$C365-発電計画!$G$33))</f>
        <v/>
      </c>
      <c r="E365" s="189" t="str">
        <f>IF($D365="","",IF(発電計画!$G$19&gt;$D365,$D365,発電計画!$G$19))</f>
        <v/>
      </c>
      <c r="F365" s="27" t="str">
        <f>IF(発電計画!$G$30="","",ROUND((発電計画!$G$30*((E365/発電計画!$G$19)^2)/1000),3))</f>
        <v/>
      </c>
      <c r="G365" s="28">
        <f t="shared" si="32"/>
        <v>0.05</v>
      </c>
      <c r="H365" s="27" t="str">
        <f>IF(発電計画!$G$31="","",ROUND((発電計画!$G$31*((E365/発電計画!$G$19)^2)/200),3))</f>
        <v/>
      </c>
      <c r="I365" s="27" t="str">
        <f>IF(発電計画!$G$32="","",ROUND((発電計画!$G$32*((E365/発電計画!$G$19)^2)/1000),3))</f>
        <v/>
      </c>
      <c r="J365" s="28">
        <f t="shared" si="33"/>
        <v>0.5</v>
      </c>
      <c r="K365" s="27">
        <f t="shared" si="30"/>
        <v>0.55000000000000004</v>
      </c>
      <c r="L365" s="27">
        <f>発電計画!$G$15-$K$29</f>
        <v>-0.55000000000000004</v>
      </c>
      <c r="M365" s="27" t="str">
        <f>IF(発電計画!$G$19="","",9.8*発電計画!$G$19*$L365)</f>
        <v/>
      </c>
      <c r="N365" s="27" t="str">
        <f>IF(発電計画!$G$20="","",9.8*発電計画!$G$20*$L365)</f>
        <v/>
      </c>
      <c r="O365" s="206" t="str">
        <f>IF(AND($E365="",発電計画!$G$19=""),"",$E365/発電計画!$G$19)</f>
        <v/>
      </c>
      <c r="P365" s="331" t="str" cm="1">
        <f t="array" ref="P365">IF($O365="","",発電計画!$G$27*_xlfn.IFS($O365&gt;=相対合成効率!$O$14,相対合成効率!$R$14,$O365&gt;=相対合成効率!$O$15,相対合成効率!$R$15,$O365&gt;=相対合成効率!$O$16,相対合成効率!$R$16,TRUE,相対合成効率!$R$17))</f>
        <v/>
      </c>
      <c r="Q365" s="224" t="str">
        <f>IF($O365="","",IF($O365&lt;=発電計画!$G$28,0,9.8*$E365*$L365*$P365))</f>
        <v/>
      </c>
      <c r="R365" s="224" t="str">
        <f t="shared" si="31"/>
        <v/>
      </c>
      <c r="S365" s="207" t="str">
        <f>IF(D365="","",(D365*B365+SUM($D366:D$393))/(D365*365))</f>
        <v/>
      </c>
      <c r="T365" s="208"/>
    </row>
    <row r="366" spans="2:20">
      <c r="B366" s="80">
        <v>338</v>
      </c>
      <c r="C366" s="189" t="str">
        <f>流量データ!$R348</f>
        <v/>
      </c>
      <c r="D366" s="189" t="str">
        <f>IF(AND($C366="",発電計画!$G$33=""),"",MAX(0,$C366-発電計画!$G$33))</f>
        <v/>
      </c>
      <c r="E366" s="189" t="str">
        <f>IF($D366="","",IF(発電計画!$G$19&gt;$D366,$D366,発電計画!$G$19))</f>
        <v/>
      </c>
      <c r="F366" s="27" t="str">
        <f>IF(発電計画!$G$30="","",ROUND((発電計画!$G$30*((E366/発電計画!$G$19)^2)/1000),3))</f>
        <v/>
      </c>
      <c r="G366" s="28">
        <f t="shared" si="32"/>
        <v>0.05</v>
      </c>
      <c r="H366" s="27" t="str">
        <f>IF(発電計画!$G$31="","",ROUND((発電計画!$G$31*((E366/発電計画!$G$19)^2)/200),3))</f>
        <v/>
      </c>
      <c r="I366" s="27" t="str">
        <f>IF(発電計画!$G$32="","",ROUND((発電計画!$G$32*((E366/発電計画!$G$19)^2)/1000),3))</f>
        <v/>
      </c>
      <c r="J366" s="28">
        <f t="shared" si="33"/>
        <v>0.5</v>
      </c>
      <c r="K366" s="27">
        <f t="shared" si="30"/>
        <v>0.55000000000000004</v>
      </c>
      <c r="L366" s="27">
        <f>発電計画!$G$15-$K$29</f>
        <v>-0.55000000000000004</v>
      </c>
      <c r="M366" s="27" t="str">
        <f>IF(発電計画!$G$19="","",9.8*発電計画!$G$19*$L366)</f>
        <v/>
      </c>
      <c r="N366" s="27" t="str">
        <f>IF(発電計画!$G$20="","",9.8*発電計画!$G$20*$L366)</f>
        <v/>
      </c>
      <c r="O366" s="206" t="str">
        <f>IF(AND($E366="",発電計画!$G$19=""),"",$E366/発電計画!$G$19)</f>
        <v/>
      </c>
      <c r="P366" s="331" t="str" cm="1">
        <f t="array" ref="P366">IF($O366="","",発電計画!$G$27*_xlfn.IFS($O366&gt;=相対合成効率!$O$14,相対合成効率!$R$14,$O366&gt;=相対合成効率!$O$15,相対合成効率!$R$15,$O366&gt;=相対合成効率!$O$16,相対合成効率!$R$16,TRUE,相対合成効率!$R$17))</f>
        <v/>
      </c>
      <c r="Q366" s="224" t="str">
        <f>IF($O366="","",IF($O366&lt;=発電計画!$G$28,0,9.8*$E366*$L366*$P366))</f>
        <v/>
      </c>
      <c r="R366" s="224" t="str">
        <f t="shared" si="31"/>
        <v/>
      </c>
      <c r="S366" s="207" t="str">
        <f>IF(D366="","",(D366*B366+SUM($D367:D$393))/(D366*365))</f>
        <v/>
      </c>
      <c r="T366" s="208"/>
    </row>
    <row r="367" spans="2:20">
      <c r="B367" s="80">
        <v>339</v>
      </c>
      <c r="C367" s="189" t="str">
        <f>流量データ!$R349</f>
        <v/>
      </c>
      <c r="D367" s="189" t="str">
        <f>IF(AND($C367="",発電計画!$G$33=""),"",MAX(0,$C367-発電計画!$G$33))</f>
        <v/>
      </c>
      <c r="E367" s="189" t="str">
        <f>IF($D367="","",IF(発電計画!$G$19&gt;$D367,$D367,発電計画!$G$19))</f>
        <v/>
      </c>
      <c r="F367" s="27" t="str">
        <f>IF(発電計画!$G$30="","",ROUND((発電計画!$G$30*((E367/発電計画!$G$19)^2)/1000),3))</f>
        <v/>
      </c>
      <c r="G367" s="28">
        <f t="shared" si="32"/>
        <v>0.05</v>
      </c>
      <c r="H367" s="27" t="str">
        <f>IF(発電計画!$G$31="","",ROUND((発電計画!$G$31*((E367/発電計画!$G$19)^2)/200),3))</f>
        <v/>
      </c>
      <c r="I367" s="27" t="str">
        <f>IF(発電計画!$G$32="","",ROUND((発電計画!$G$32*((E367/発電計画!$G$19)^2)/1000),3))</f>
        <v/>
      </c>
      <c r="J367" s="28">
        <f t="shared" si="33"/>
        <v>0.5</v>
      </c>
      <c r="K367" s="27">
        <f t="shared" si="30"/>
        <v>0.55000000000000004</v>
      </c>
      <c r="L367" s="27">
        <f>発電計画!$G$15-$K$29</f>
        <v>-0.55000000000000004</v>
      </c>
      <c r="M367" s="27" t="str">
        <f>IF(発電計画!$G$19="","",9.8*発電計画!$G$19*$L367)</f>
        <v/>
      </c>
      <c r="N367" s="27" t="str">
        <f>IF(発電計画!$G$20="","",9.8*発電計画!$G$20*$L367)</f>
        <v/>
      </c>
      <c r="O367" s="206" t="str">
        <f>IF(AND($E367="",発電計画!$G$19=""),"",$E367/発電計画!$G$19)</f>
        <v/>
      </c>
      <c r="P367" s="331" t="str" cm="1">
        <f t="array" ref="P367">IF($O367="","",発電計画!$G$27*_xlfn.IFS($O367&gt;=相対合成効率!$O$14,相対合成効率!$R$14,$O367&gt;=相対合成効率!$O$15,相対合成効率!$R$15,$O367&gt;=相対合成効率!$O$16,相対合成効率!$R$16,TRUE,相対合成効率!$R$17))</f>
        <v/>
      </c>
      <c r="Q367" s="224" t="str">
        <f>IF($O367="","",IF($O367&lt;=発電計画!$G$28,0,9.8*$E367*$L367*$P367))</f>
        <v/>
      </c>
      <c r="R367" s="224" t="str">
        <f t="shared" si="31"/>
        <v/>
      </c>
      <c r="S367" s="207" t="str">
        <f>IF(D367="","",(D367*B367+SUM($D368:D$393))/(D367*365))</f>
        <v/>
      </c>
      <c r="T367" s="208"/>
    </row>
    <row r="368" spans="2:20">
      <c r="B368" s="80">
        <v>340</v>
      </c>
      <c r="C368" s="189" t="str">
        <f>流量データ!$R350</f>
        <v/>
      </c>
      <c r="D368" s="189" t="str">
        <f>IF(AND($C368="",発電計画!$G$33=""),"",MAX(0,$C368-発電計画!$G$33))</f>
        <v/>
      </c>
      <c r="E368" s="189" t="str">
        <f>IF($D368="","",IF(発電計画!$G$19&gt;$D368,$D368,発電計画!$G$19))</f>
        <v/>
      </c>
      <c r="F368" s="27" t="str">
        <f>IF(発電計画!$G$30="","",ROUND((発電計画!$G$30*((E368/発電計画!$G$19)^2)/1000),3))</f>
        <v/>
      </c>
      <c r="G368" s="28">
        <f t="shared" si="32"/>
        <v>0.05</v>
      </c>
      <c r="H368" s="27" t="str">
        <f>IF(発電計画!$G$31="","",ROUND((発電計画!$G$31*((E368/発電計画!$G$19)^2)/200),3))</f>
        <v/>
      </c>
      <c r="I368" s="27" t="str">
        <f>IF(発電計画!$G$32="","",ROUND((発電計画!$G$32*((E368/発電計画!$G$19)^2)/1000),3))</f>
        <v/>
      </c>
      <c r="J368" s="28">
        <f t="shared" si="33"/>
        <v>0.5</v>
      </c>
      <c r="K368" s="27">
        <f t="shared" si="30"/>
        <v>0.55000000000000004</v>
      </c>
      <c r="L368" s="27">
        <f>発電計画!$G$15-$K$29</f>
        <v>-0.55000000000000004</v>
      </c>
      <c r="M368" s="27" t="str">
        <f>IF(発電計画!$G$19="","",9.8*発電計画!$G$19*$L368)</f>
        <v/>
      </c>
      <c r="N368" s="27" t="str">
        <f>IF(発電計画!$G$20="","",9.8*発電計画!$G$20*$L368)</f>
        <v/>
      </c>
      <c r="O368" s="206" t="str">
        <f>IF(AND($E368="",発電計画!$G$19=""),"",$E368/発電計画!$G$19)</f>
        <v/>
      </c>
      <c r="P368" s="331" t="str" cm="1">
        <f t="array" ref="P368">IF($O368="","",発電計画!$G$27*_xlfn.IFS($O368&gt;=相対合成効率!$O$14,相対合成効率!$R$14,$O368&gt;=相対合成効率!$O$15,相対合成効率!$R$15,$O368&gt;=相対合成効率!$O$16,相対合成効率!$R$16,TRUE,相対合成効率!$R$17))</f>
        <v/>
      </c>
      <c r="Q368" s="224" t="str">
        <f>IF($O368="","",IF($O368&lt;=発電計画!$G$28,0,9.8*$E368*$L368*$P368))</f>
        <v/>
      </c>
      <c r="R368" s="224" t="str">
        <f t="shared" si="31"/>
        <v/>
      </c>
      <c r="S368" s="207" t="str">
        <f>IF(D368="","",(D368*B368+SUM($D369:D$393))/(D368*365))</f>
        <v/>
      </c>
      <c r="T368" s="208"/>
    </row>
    <row r="369" spans="2:20">
      <c r="B369" s="80">
        <v>341</v>
      </c>
      <c r="C369" s="189" t="str">
        <f>流量データ!$R351</f>
        <v/>
      </c>
      <c r="D369" s="189" t="str">
        <f>IF(AND($C369="",発電計画!$G$33=""),"",MAX(0,$C369-発電計画!$G$33))</f>
        <v/>
      </c>
      <c r="E369" s="189" t="str">
        <f>IF($D369="","",IF(発電計画!$G$19&gt;$D369,$D369,発電計画!$G$19))</f>
        <v/>
      </c>
      <c r="F369" s="27" t="str">
        <f>IF(発電計画!$G$30="","",ROUND((発電計画!$G$30*((E369/発電計画!$G$19)^2)/1000),3))</f>
        <v/>
      </c>
      <c r="G369" s="28">
        <f t="shared" si="32"/>
        <v>0.05</v>
      </c>
      <c r="H369" s="27" t="str">
        <f>IF(発電計画!$G$31="","",ROUND((発電計画!$G$31*((E369/発電計画!$G$19)^2)/200),3))</f>
        <v/>
      </c>
      <c r="I369" s="27" t="str">
        <f>IF(発電計画!$G$32="","",ROUND((発電計画!$G$32*((E369/発電計画!$G$19)^2)/1000),3))</f>
        <v/>
      </c>
      <c r="J369" s="28">
        <f t="shared" si="33"/>
        <v>0.5</v>
      </c>
      <c r="K369" s="27">
        <f t="shared" si="30"/>
        <v>0.55000000000000004</v>
      </c>
      <c r="L369" s="27">
        <f>発電計画!$G$15-$K$29</f>
        <v>-0.55000000000000004</v>
      </c>
      <c r="M369" s="27" t="str">
        <f>IF(発電計画!$G$19="","",9.8*発電計画!$G$19*$L369)</f>
        <v/>
      </c>
      <c r="N369" s="27" t="str">
        <f>IF(発電計画!$G$20="","",9.8*発電計画!$G$20*$L369)</f>
        <v/>
      </c>
      <c r="O369" s="206" t="str">
        <f>IF(AND($E369="",発電計画!$G$19=""),"",$E369/発電計画!$G$19)</f>
        <v/>
      </c>
      <c r="P369" s="331" t="str" cm="1">
        <f t="array" ref="P369">IF($O369="","",発電計画!$G$27*_xlfn.IFS($O369&gt;=相対合成効率!$O$14,相対合成効率!$R$14,$O369&gt;=相対合成効率!$O$15,相対合成効率!$R$15,$O369&gt;=相対合成効率!$O$16,相対合成効率!$R$16,TRUE,相対合成効率!$R$17))</f>
        <v/>
      </c>
      <c r="Q369" s="224" t="str">
        <f>IF($O369="","",IF($O369&lt;=発電計画!$G$28,0,9.8*$E369*$L369*$P369))</f>
        <v/>
      </c>
      <c r="R369" s="224" t="str">
        <f t="shared" si="31"/>
        <v/>
      </c>
      <c r="S369" s="207" t="str">
        <f>IF(D369="","",(D369*B369+SUM($D370:D$393))/(D369*365))</f>
        <v/>
      </c>
      <c r="T369" s="208"/>
    </row>
    <row r="370" spans="2:20">
      <c r="B370" s="80">
        <v>342</v>
      </c>
      <c r="C370" s="189" t="str">
        <f>流量データ!$R352</f>
        <v/>
      </c>
      <c r="D370" s="189" t="str">
        <f>IF(AND($C370="",発電計画!$G$33=""),"",MAX(0,$C370-発電計画!$G$33))</f>
        <v/>
      </c>
      <c r="E370" s="189" t="str">
        <f>IF($D370="","",IF(発電計画!$G$19&gt;$D370,$D370,発電計画!$G$19))</f>
        <v/>
      </c>
      <c r="F370" s="27" t="str">
        <f>IF(発電計画!$G$30="","",ROUND((発電計画!$G$30*((E370/発電計画!$G$19)^2)/1000),3))</f>
        <v/>
      </c>
      <c r="G370" s="28">
        <f t="shared" si="32"/>
        <v>0.05</v>
      </c>
      <c r="H370" s="27" t="str">
        <f>IF(発電計画!$G$31="","",ROUND((発電計画!$G$31*((E370/発電計画!$G$19)^2)/200),3))</f>
        <v/>
      </c>
      <c r="I370" s="27" t="str">
        <f>IF(発電計画!$G$32="","",ROUND((発電計画!$G$32*((E370/発電計画!$G$19)^2)/1000),3))</f>
        <v/>
      </c>
      <c r="J370" s="28">
        <f t="shared" si="33"/>
        <v>0.5</v>
      </c>
      <c r="K370" s="27">
        <f t="shared" si="30"/>
        <v>0.55000000000000004</v>
      </c>
      <c r="L370" s="27">
        <f>発電計画!$G$15-$K$29</f>
        <v>-0.55000000000000004</v>
      </c>
      <c r="M370" s="27" t="str">
        <f>IF(発電計画!$G$19="","",9.8*発電計画!$G$19*$L370)</f>
        <v/>
      </c>
      <c r="N370" s="27" t="str">
        <f>IF(発電計画!$G$20="","",9.8*発電計画!$G$20*$L370)</f>
        <v/>
      </c>
      <c r="O370" s="206" t="str">
        <f>IF(AND($E370="",発電計画!$G$19=""),"",$E370/発電計画!$G$19)</f>
        <v/>
      </c>
      <c r="P370" s="331" t="str" cm="1">
        <f t="array" ref="P370">IF($O370="","",発電計画!$G$27*_xlfn.IFS($O370&gt;=相対合成効率!$O$14,相対合成効率!$R$14,$O370&gt;=相対合成効率!$O$15,相対合成効率!$R$15,$O370&gt;=相対合成効率!$O$16,相対合成効率!$R$16,TRUE,相対合成効率!$R$17))</f>
        <v/>
      </c>
      <c r="Q370" s="224" t="str">
        <f>IF($O370="","",IF($O370&lt;=発電計画!$G$28,0,9.8*$E370*$L370*$P370))</f>
        <v/>
      </c>
      <c r="R370" s="224" t="str">
        <f t="shared" si="31"/>
        <v/>
      </c>
      <c r="S370" s="207" t="str">
        <f>IF(D370="","",(D370*B370+SUM($D371:D$393))/(D370*365))</f>
        <v/>
      </c>
      <c r="T370" s="208"/>
    </row>
    <row r="371" spans="2:20">
      <c r="B371" s="80">
        <v>343</v>
      </c>
      <c r="C371" s="189" t="str">
        <f>流量データ!$R353</f>
        <v/>
      </c>
      <c r="D371" s="189" t="str">
        <f>IF(AND($C371="",発電計画!$G$33=""),"",MAX(0,$C371-発電計画!$G$33))</f>
        <v/>
      </c>
      <c r="E371" s="189" t="str">
        <f>IF($D371="","",IF(発電計画!$G$19&gt;$D371,$D371,発電計画!$G$19))</f>
        <v/>
      </c>
      <c r="F371" s="27" t="str">
        <f>IF(発電計画!$G$30="","",ROUND((発電計画!$G$30*((E371/発電計画!$G$19)^2)/1000),3))</f>
        <v/>
      </c>
      <c r="G371" s="28">
        <f t="shared" si="32"/>
        <v>0.05</v>
      </c>
      <c r="H371" s="27" t="str">
        <f>IF(発電計画!$G$31="","",ROUND((発電計画!$G$31*((E371/発電計画!$G$19)^2)/200),3))</f>
        <v/>
      </c>
      <c r="I371" s="27" t="str">
        <f>IF(発電計画!$G$32="","",ROUND((発電計画!$G$32*((E371/発電計画!$G$19)^2)/1000),3))</f>
        <v/>
      </c>
      <c r="J371" s="28">
        <f t="shared" si="33"/>
        <v>0.5</v>
      </c>
      <c r="K371" s="27">
        <f t="shared" si="30"/>
        <v>0.55000000000000004</v>
      </c>
      <c r="L371" s="27">
        <f>発電計画!$G$15-$K$29</f>
        <v>-0.55000000000000004</v>
      </c>
      <c r="M371" s="27" t="str">
        <f>IF(発電計画!$G$19="","",9.8*発電計画!$G$19*$L371)</f>
        <v/>
      </c>
      <c r="N371" s="27" t="str">
        <f>IF(発電計画!$G$20="","",9.8*発電計画!$G$20*$L371)</f>
        <v/>
      </c>
      <c r="O371" s="206" t="str">
        <f>IF(AND($E371="",発電計画!$G$19=""),"",$E371/発電計画!$G$19)</f>
        <v/>
      </c>
      <c r="P371" s="331" t="str" cm="1">
        <f t="array" ref="P371">IF($O371="","",発電計画!$G$27*_xlfn.IFS($O371&gt;=相対合成効率!$O$14,相対合成効率!$R$14,$O371&gt;=相対合成効率!$O$15,相対合成効率!$R$15,$O371&gt;=相対合成効率!$O$16,相対合成効率!$R$16,TRUE,相対合成効率!$R$17))</f>
        <v/>
      </c>
      <c r="Q371" s="224" t="str">
        <f>IF($O371="","",IF($O371&lt;=発電計画!$G$28,0,9.8*$E371*$L371*$P371))</f>
        <v/>
      </c>
      <c r="R371" s="224" t="str">
        <f t="shared" si="31"/>
        <v/>
      </c>
      <c r="S371" s="207" t="str">
        <f>IF(D371="","",(D371*B371+SUM($D372:D$393))/(D371*365))</f>
        <v/>
      </c>
      <c r="T371" s="208"/>
    </row>
    <row r="372" spans="2:20">
      <c r="B372" s="80">
        <v>344</v>
      </c>
      <c r="C372" s="189" t="str">
        <f>流量データ!$R354</f>
        <v/>
      </c>
      <c r="D372" s="189" t="str">
        <f>IF(AND($C372="",発電計画!$G$33=""),"",MAX(0,$C372-発電計画!$G$33))</f>
        <v/>
      </c>
      <c r="E372" s="189" t="str">
        <f>IF($D372="","",IF(発電計画!$G$19&gt;$D372,$D372,発電計画!$G$19))</f>
        <v/>
      </c>
      <c r="F372" s="27" t="str">
        <f>IF(発電計画!$G$30="","",ROUND((発電計画!$G$30*((E372/発電計画!$G$19)^2)/1000),3))</f>
        <v/>
      </c>
      <c r="G372" s="28">
        <f t="shared" si="32"/>
        <v>0.05</v>
      </c>
      <c r="H372" s="27" t="str">
        <f>IF(発電計画!$G$31="","",ROUND((発電計画!$G$31*((E372/発電計画!$G$19)^2)/200),3))</f>
        <v/>
      </c>
      <c r="I372" s="27" t="str">
        <f>IF(発電計画!$G$32="","",ROUND((発電計画!$G$32*((E372/発電計画!$G$19)^2)/1000),3))</f>
        <v/>
      </c>
      <c r="J372" s="28">
        <f t="shared" si="33"/>
        <v>0.5</v>
      </c>
      <c r="K372" s="27">
        <f t="shared" si="30"/>
        <v>0.55000000000000004</v>
      </c>
      <c r="L372" s="27">
        <f>発電計画!$G$15-$K$29</f>
        <v>-0.55000000000000004</v>
      </c>
      <c r="M372" s="27" t="str">
        <f>IF(発電計画!$G$19="","",9.8*発電計画!$G$19*$L372)</f>
        <v/>
      </c>
      <c r="N372" s="27" t="str">
        <f>IF(発電計画!$G$20="","",9.8*発電計画!$G$20*$L372)</f>
        <v/>
      </c>
      <c r="O372" s="206" t="str">
        <f>IF(AND($E372="",発電計画!$G$19=""),"",$E372/発電計画!$G$19)</f>
        <v/>
      </c>
      <c r="P372" s="331" t="str" cm="1">
        <f t="array" ref="P372">IF($O372="","",発電計画!$G$27*_xlfn.IFS($O372&gt;=相対合成効率!$O$14,相対合成効率!$R$14,$O372&gt;=相対合成効率!$O$15,相対合成効率!$R$15,$O372&gt;=相対合成効率!$O$16,相対合成効率!$R$16,TRUE,相対合成効率!$R$17))</f>
        <v/>
      </c>
      <c r="Q372" s="224" t="str">
        <f>IF($O372="","",IF($O372&lt;=発電計画!$G$28,0,9.8*$E372*$L372*$P372))</f>
        <v/>
      </c>
      <c r="R372" s="224" t="str">
        <f t="shared" si="31"/>
        <v/>
      </c>
      <c r="S372" s="207" t="str">
        <f>IF(D372="","",(D372*B372+SUM($D373:D$393))/(D372*365))</f>
        <v/>
      </c>
      <c r="T372" s="208"/>
    </row>
    <row r="373" spans="2:20">
      <c r="B373" s="80">
        <v>345</v>
      </c>
      <c r="C373" s="189" t="str">
        <f>流量データ!$R355</f>
        <v/>
      </c>
      <c r="D373" s="189" t="str">
        <f>IF(AND($C373="",発電計画!$G$33=""),"",MAX(0,$C373-発電計画!$G$33))</f>
        <v/>
      </c>
      <c r="E373" s="189" t="str">
        <f>IF($D373="","",IF(発電計画!$G$19&gt;$D373,$D373,発電計画!$G$19))</f>
        <v/>
      </c>
      <c r="F373" s="27" t="str">
        <f>IF(発電計画!$G$30="","",ROUND((発電計画!$G$30*((E373/発電計画!$G$19)^2)/1000),3))</f>
        <v/>
      </c>
      <c r="G373" s="28">
        <f t="shared" si="32"/>
        <v>0.05</v>
      </c>
      <c r="H373" s="27" t="str">
        <f>IF(発電計画!$G$31="","",ROUND((発電計画!$G$31*((E373/発電計画!$G$19)^2)/200),3))</f>
        <v/>
      </c>
      <c r="I373" s="27" t="str">
        <f>IF(発電計画!$G$32="","",ROUND((発電計画!$G$32*((E373/発電計画!$G$19)^2)/1000),3))</f>
        <v/>
      </c>
      <c r="J373" s="28">
        <f t="shared" si="33"/>
        <v>0.5</v>
      </c>
      <c r="K373" s="27">
        <f t="shared" si="30"/>
        <v>0.55000000000000004</v>
      </c>
      <c r="L373" s="27">
        <f>発電計画!$G$15-$K$29</f>
        <v>-0.55000000000000004</v>
      </c>
      <c r="M373" s="27" t="str">
        <f>IF(発電計画!$G$19="","",9.8*発電計画!$G$19*$L373)</f>
        <v/>
      </c>
      <c r="N373" s="27" t="str">
        <f>IF(発電計画!$G$20="","",9.8*発電計画!$G$20*$L373)</f>
        <v/>
      </c>
      <c r="O373" s="206" t="str">
        <f>IF(AND($E373="",発電計画!$G$19=""),"",$E373/発電計画!$G$19)</f>
        <v/>
      </c>
      <c r="P373" s="331" t="str" cm="1">
        <f t="array" ref="P373">IF($O373="","",発電計画!$G$27*_xlfn.IFS($O373&gt;=相対合成効率!$O$14,相対合成効率!$R$14,$O373&gt;=相対合成効率!$O$15,相対合成効率!$R$15,$O373&gt;=相対合成効率!$O$16,相対合成効率!$R$16,TRUE,相対合成効率!$R$17))</f>
        <v/>
      </c>
      <c r="Q373" s="224" t="str">
        <f>IF($O373="","",IF($O373&lt;=発電計画!$G$28,0,9.8*$E373*$L373*$P373))</f>
        <v/>
      </c>
      <c r="R373" s="224" t="str">
        <f t="shared" si="31"/>
        <v/>
      </c>
      <c r="S373" s="207" t="str">
        <f>IF(D373="","",(D373*B373+SUM($D374:D$393))/(D373*365))</f>
        <v/>
      </c>
      <c r="T373" s="208"/>
    </row>
    <row r="374" spans="2:20">
      <c r="B374" s="80">
        <v>346</v>
      </c>
      <c r="C374" s="189" t="str">
        <f>流量データ!$R356</f>
        <v/>
      </c>
      <c r="D374" s="189" t="str">
        <f>IF(AND($C374="",発電計画!$G$33=""),"",MAX(0,$C374-発電計画!$G$33))</f>
        <v/>
      </c>
      <c r="E374" s="189" t="str">
        <f>IF($D374="","",IF(発電計画!$G$19&gt;$D374,$D374,発電計画!$G$19))</f>
        <v/>
      </c>
      <c r="F374" s="27" t="str">
        <f>IF(発電計画!$G$30="","",ROUND((発電計画!$G$30*((E374/発電計画!$G$19)^2)/1000),3))</f>
        <v/>
      </c>
      <c r="G374" s="28">
        <f t="shared" si="32"/>
        <v>0.05</v>
      </c>
      <c r="H374" s="27" t="str">
        <f>IF(発電計画!$G$31="","",ROUND((発電計画!$G$31*((E374/発電計画!$G$19)^2)/200),3))</f>
        <v/>
      </c>
      <c r="I374" s="27" t="str">
        <f>IF(発電計画!$G$32="","",ROUND((発電計画!$G$32*((E374/発電計画!$G$19)^2)/1000),3))</f>
        <v/>
      </c>
      <c r="J374" s="28">
        <f t="shared" si="33"/>
        <v>0.5</v>
      </c>
      <c r="K374" s="27">
        <f t="shared" si="30"/>
        <v>0.55000000000000004</v>
      </c>
      <c r="L374" s="27">
        <f>発電計画!$G$15-$K$29</f>
        <v>-0.55000000000000004</v>
      </c>
      <c r="M374" s="27" t="str">
        <f>IF(発電計画!$G$19="","",9.8*発電計画!$G$19*$L374)</f>
        <v/>
      </c>
      <c r="N374" s="27" t="str">
        <f>IF(発電計画!$G$20="","",9.8*発電計画!$G$20*$L374)</f>
        <v/>
      </c>
      <c r="O374" s="206" t="str">
        <f>IF(AND($E374="",発電計画!$G$19=""),"",$E374/発電計画!$G$19)</f>
        <v/>
      </c>
      <c r="P374" s="331" t="str" cm="1">
        <f t="array" ref="P374">IF($O374="","",発電計画!$G$27*_xlfn.IFS($O374&gt;=相対合成効率!$O$14,相対合成効率!$R$14,$O374&gt;=相対合成効率!$O$15,相対合成効率!$R$15,$O374&gt;=相対合成効率!$O$16,相対合成効率!$R$16,TRUE,相対合成効率!$R$17))</f>
        <v/>
      </c>
      <c r="Q374" s="224" t="str">
        <f>IF($O374="","",IF($O374&lt;=発電計画!$G$28,0,9.8*$E374*$L374*$P374))</f>
        <v/>
      </c>
      <c r="R374" s="224" t="str">
        <f t="shared" si="31"/>
        <v/>
      </c>
      <c r="S374" s="207" t="str">
        <f>IF(D374="","",(D374*B374+SUM($D375:D$393))/(D374*365))</f>
        <v/>
      </c>
      <c r="T374" s="208"/>
    </row>
    <row r="375" spans="2:20">
      <c r="B375" s="80">
        <v>347</v>
      </c>
      <c r="C375" s="189" t="str">
        <f>流量データ!$R357</f>
        <v/>
      </c>
      <c r="D375" s="189" t="str">
        <f>IF(AND($C375="",発電計画!$G$33=""),"",MAX(0,$C375-発電計画!$G$33))</f>
        <v/>
      </c>
      <c r="E375" s="189" t="str">
        <f>IF($D375="","",IF(発電計画!$G$19&gt;$D375,$D375,発電計画!$G$19))</f>
        <v/>
      </c>
      <c r="F375" s="27" t="str">
        <f>IF(発電計画!$G$30="","",ROUND((発電計画!$G$30*((E375/発電計画!$G$19)^2)/1000),3))</f>
        <v/>
      </c>
      <c r="G375" s="28">
        <f t="shared" si="32"/>
        <v>0.05</v>
      </c>
      <c r="H375" s="27" t="str">
        <f>IF(発電計画!$G$31="","",ROUND((発電計画!$G$31*((E375/発電計画!$G$19)^2)/200),3))</f>
        <v/>
      </c>
      <c r="I375" s="27" t="str">
        <f>IF(発電計画!$G$32="","",ROUND((発電計画!$G$32*((E375/発電計画!$G$19)^2)/1000),3))</f>
        <v/>
      </c>
      <c r="J375" s="28">
        <f t="shared" si="33"/>
        <v>0.5</v>
      </c>
      <c r="K375" s="27">
        <f t="shared" si="30"/>
        <v>0.55000000000000004</v>
      </c>
      <c r="L375" s="27">
        <f>発電計画!$G$15-$K$29</f>
        <v>-0.55000000000000004</v>
      </c>
      <c r="M375" s="27" t="str">
        <f>IF(発電計画!$G$19="","",9.8*発電計画!$G$19*$L375)</f>
        <v/>
      </c>
      <c r="N375" s="27" t="str">
        <f>IF(発電計画!$G$20="","",9.8*発電計画!$G$20*$L375)</f>
        <v/>
      </c>
      <c r="O375" s="206" t="str">
        <f>IF(AND($E375="",発電計画!$G$19=""),"",$E375/発電計画!$G$19)</f>
        <v/>
      </c>
      <c r="P375" s="331" t="str" cm="1">
        <f t="array" ref="P375">IF($O375="","",発電計画!$G$27*_xlfn.IFS($O375&gt;=相対合成効率!$O$14,相対合成効率!$R$14,$O375&gt;=相対合成効率!$O$15,相対合成効率!$R$15,$O375&gt;=相対合成効率!$O$16,相対合成効率!$R$16,TRUE,相対合成効率!$R$17))</f>
        <v/>
      </c>
      <c r="Q375" s="224" t="str">
        <f>IF($O375="","",IF($O375&lt;=発電計画!$G$28,0,9.8*$E375*$L375*$P375))</f>
        <v/>
      </c>
      <c r="R375" s="224" t="str">
        <f t="shared" si="31"/>
        <v/>
      </c>
      <c r="S375" s="207" t="str">
        <f>IF(D375="","",(D375*B375+SUM($D376:D$393))/(D375*365))</f>
        <v/>
      </c>
      <c r="T375" s="208"/>
    </row>
    <row r="376" spans="2:20">
      <c r="B376" s="80">
        <v>348</v>
      </c>
      <c r="C376" s="189" t="str">
        <f>流量データ!$R358</f>
        <v/>
      </c>
      <c r="D376" s="189" t="str">
        <f>IF(AND($C376="",発電計画!$G$33=""),"",MAX(0,$C376-発電計画!$G$33))</f>
        <v/>
      </c>
      <c r="E376" s="189" t="str">
        <f>IF($D376="","",IF(発電計画!$G$19&gt;$D376,$D376,発電計画!$G$19))</f>
        <v/>
      </c>
      <c r="F376" s="27" t="str">
        <f>IF(発電計画!$G$30="","",ROUND((発電計画!$G$30*((E376/発電計画!$G$19)^2)/1000),3))</f>
        <v/>
      </c>
      <c r="G376" s="28">
        <f t="shared" si="32"/>
        <v>0.05</v>
      </c>
      <c r="H376" s="27" t="str">
        <f>IF(発電計画!$G$31="","",ROUND((発電計画!$G$31*((E376/発電計画!$G$19)^2)/200),3))</f>
        <v/>
      </c>
      <c r="I376" s="27" t="str">
        <f>IF(発電計画!$G$32="","",ROUND((発電計画!$G$32*((E376/発電計画!$G$19)^2)/1000),3))</f>
        <v/>
      </c>
      <c r="J376" s="28">
        <f t="shared" si="33"/>
        <v>0.5</v>
      </c>
      <c r="K376" s="27">
        <f t="shared" si="30"/>
        <v>0.55000000000000004</v>
      </c>
      <c r="L376" s="27">
        <f>発電計画!$G$15-$K$29</f>
        <v>-0.55000000000000004</v>
      </c>
      <c r="M376" s="27" t="str">
        <f>IF(発電計画!$G$19="","",9.8*発電計画!$G$19*$L376)</f>
        <v/>
      </c>
      <c r="N376" s="27" t="str">
        <f>IF(発電計画!$G$20="","",9.8*発電計画!$G$20*$L376)</f>
        <v/>
      </c>
      <c r="O376" s="206" t="str">
        <f>IF(AND($E376="",発電計画!$G$19=""),"",$E376/発電計画!$G$19)</f>
        <v/>
      </c>
      <c r="P376" s="331" t="str" cm="1">
        <f t="array" ref="P376">IF($O376="","",発電計画!$G$27*_xlfn.IFS($O376&gt;=相対合成効率!$O$14,相対合成効率!$R$14,$O376&gt;=相対合成効率!$O$15,相対合成効率!$R$15,$O376&gt;=相対合成効率!$O$16,相対合成効率!$R$16,TRUE,相対合成効率!$R$17))</f>
        <v/>
      </c>
      <c r="Q376" s="224" t="str">
        <f>IF($O376="","",IF($O376&lt;=発電計画!$G$28,0,9.8*$E376*$L376*$P376))</f>
        <v/>
      </c>
      <c r="R376" s="224" t="str">
        <f t="shared" si="31"/>
        <v/>
      </c>
      <c r="S376" s="207" t="str">
        <f>IF(D376="","",(D376*B376+SUM($D377:D$393))/(D376*365))</f>
        <v/>
      </c>
      <c r="T376" s="208"/>
    </row>
    <row r="377" spans="2:20">
      <c r="B377" s="80">
        <v>349</v>
      </c>
      <c r="C377" s="189" t="str">
        <f>流量データ!$R359</f>
        <v/>
      </c>
      <c r="D377" s="189" t="str">
        <f>IF(AND($C377="",発電計画!$G$33=""),"",MAX(0,$C377-発電計画!$G$33))</f>
        <v/>
      </c>
      <c r="E377" s="189" t="str">
        <f>IF($D377="","",IF(発電計画!$G$19&gt;$D377,$D377,発電計画!$G$19))</f>
        <v/>
      </c>
      <c r="F377" s="27" t="str">
        <f>IF(発電計画!$G$30="","",ROUND((発電計画!$G$30*((E377/発電計画!$G$19)^2)/1000),3))</f>
        <v/>
      </c>
      <c r="G377" s="28">
        <f t="shared" si="32"/>
        <v>0.05</v>
      </c>
      <c r="H377" s="27" t="str">
        <f>IF(発電計画!$G$31="","",ROUND((発電計画!$G$31*((E377/発電計画!$G$19)^2)/200),3))</f>
        <v/>
      </c>
      <c r="I377" s="27" t="str">
        <f>IF(発電計画!$G$32="","",ROUND((発電計画!$G$32*((E377/発電計画!$G$19)^2)/1000),3))</f>
        <v/>
      </c>
      <c r="J377" s="28">
        <f t="shared" si="33"/>
        <v>0.5</v>
      </c>
      <c r="K377" s="27">
        <f t="shared" si="30"/>
        <v>0.55000000000000004</v>
      </c>
      <c r="L377" s="27">
        <f>発電計画!$G$15-$K$29</f>
        <v>-0.55000000000000004</v>
      </c>
      <c r="M377" s="27" t="str">
        <f>IF(発電計画!$G$19="","",9.8*発電計画!$G$19*$L377)</f>
        <v/>
      </c>
      <c r="N377" s="27" t="str">
        <f>IF(発電計画!$G$20="","",9.8*発電計画!$G$20*$L377)</f>
        <v/>
      </c>
      <c r="O377" s="206" t="str">
        <f>IF(AND($E377="",発電計画!$G$19=""),"",$E377/発電計画!$G$19)</f>
        <v/>
      </c>
      <c r="P377" s="331" t="str" cm="1">
        <f t="array" ref="P377">IF($O377="","",発電計画!$G$27*_xlfn.IFS($O377&gt;=相対合成効率!$O$14,相対合成効率!$R$14,$O377&gt;=相対合成効率!$O$15,相対合成効率!$R$15,$O377&gt;=相対合成効率!$O$16,相対合成効率!$R$16,TRUE,相対合成効率!$R$17))</f>
        <v/>
      </c>
      <c r="Q377" s="224" t="str">
        <f>IF($O377="","",IF($O377&lt;=発電計画!$G$28,0,9.8*$E377*$L377*$P377))</f>
        <v/>
      </c>
      <c r="R377" s="224" t="str">
        <f t="shared" si="31"/>
        <v/>
      </c>
      <c r="S377" s="207" t="str">
        <f>IF(D377="","",(D377*B377+SUM($D378:D$393))/(D377*365))</f>
        <v/>
      </c>
      <c r="T377" s="208"/>
    </row>
    <row r="378" spans="2:20">
      <c r="B378" s="80">
        <v>350</v>
      </c>
      <c r="C378" s="189" t="str">
        <f>流量データ!$R360</f>
        <v/>
      </c>
      <c r="D378" s="189" t="str">
        <f>IF(AND($C378="",発電計画!$G$33=""),"",MAX(0,$C378-発電計画!$G$33))</f>
        <v/>
      </c>
      <c r="E378" s="189" t="str">
        <f>IF($D378="","",IF(発電計画!$G$19&gt;$D378,$D378,発電計画!$G$19))</f>
        <v/>
      </c>
      <c r="F378" s="27" t="str">
        <f>IF(発電計画!$G$30="","",ROUND((発電計画!$G$30*((E378/発電計画!$G$19)^2)/1000),3))</f>
        <v/>
      </c>
      <c r="G378" s="28">
        <f t="shared" si="32"/>
        <v>0.05</v>
      </c>
      <c r="H378" s="27" t="str">
        <f>IF(発電計画!$G$31="","",ROUND((発電計画!$G$31*((E378/発電計画!$G$19)^2)/200),3))</f>
        <v/>
      </c>
      <c r="I378" s="27" t="str">
        <f>IF(発電計画!$G$32="","",ROUND((発電計画!$G$32*((E378/発電計画!$G$19)^2)/1000),3))</f>
        <v/>
      </c>
      <c r="J378" s="28">
        <f t="shared" si="33"/>
        <v>0.5</v>
      </c>
      <c r="K378" s="27">
        <f t="shared" si="30"/>
        <v>0.55000000000000004</v>
      </c>
      <c r="L378" s="27">
        <f>発電計画!$G$15-$K$29</f>
        <v>-0.55000000000000004</v>
      </c>
      <c r="M378" s="27" t="str">
        <f>IF(発電計画!$G$19="","",9.8*発電計画!$G$19*$L378)</f>
        <v/>
      </c>
      <c r="N378" s="27" t="str">
        <f>IF(発電計画!$G$20="","",9.8*発電計画!$G$20*$L378)</f>
        <v/>
      </c>
      <c r="O378" s="206" t="str">
        <f>IF(AND($E378="",発電計画!$G$19=""),"",$E378/発電計画!$G$19)</f>
        <v/>
      </c>
      <c r="P378" s="331" t="str" cm="1">
        <f t="array" ref="P378">IF($O378="","",発電計画!$G$27*_xlfn.IFS($O378&gt;=相対合成効率!$O$14,相対合成効率!$R$14,$O378&gt;=相対合成効率!$O$15,相対合成効率!$R$15,$O378&gt;=相対合成効率!$O$16,相対合成効率!$R$16,TRUE,相対合成効率!$R$17))</f>
        <v/>
      </c>
      <c r="Q378" s="224" t="str">
        <f>IF($O378="","",IF($O378&lt;=発電計画!$G$28,0,9.8*$E378*$L378*$P378))</f>
        <v/>
      </c>
      <c r="R378" s="224" t="str">
        <f t="shared" si="31"/>
        <v/>
      </c>
      <c r="S378" s="207" t="str">
        <f>IF(D378="","",(D378*B378+SUM($D379:D$393))/(D378*365))</f>
        <v/>
      </c>
      <c r="T378" s="208"/>
    </row>
    <row r="379" spans="2:20">
      <c r="B379" s="80">
        <v>351</v>
      </c>
      <c r="C379" s="189" t="str">
        <f>流量データ!$R361</f>
        <v/>
      </c>
      <c r="D379" s="189" t="str">
        <f>IF(AND($C379="",発電計画!$G$33=""),"",MAX(0,$C379-発電計画!$G$33))</f>
        <v/>
      </c>
      <c r="E379" s="189" t="str">
        <f>IF($D379="","",IF(発電計画!$G$19&gt;$D379,$D379,発電計画!$G$19))</f>
        <v/>
      </c>
      <c r="F379" s="27" t="str">
        <f>IF(発電計画!$G$30="","",ROUND((発電計画!$G$30*((E379/発電計画!$G$19)^2)/1000),3))</f>
        <v/>
      </c>
      <c r="G379" s="28">
        <f t="shared" si="32"/>
        <v>0.05</v>
      </c>
      <c r="H379" s="27" t="str">
        <f>IF(発電計画!$G$31="","",ROUND((発電計画!$G$31*((E379/発電計画!$G$19)^2)/200),3))</f>
        <v/>
      </c>
      <c r="I379" s="27" t="str">
        <f>IF(発電計画!$G$32="","",ROUND((発電計画!$G$32*((E379/発電計画!$G$19)^2)/1000),3))</f>
        <v/>
      </c>
      <c r="J379" s="28">
        <f t="shared" si="33"/>
        <v>0.5</v>
      </c>
      <c r="K379" s="27">
        <f t="shared" si="30"/>
        <v>0.55000000000000004</v>
      </c>
      <c r="L379" s="27">
        <f>発電計画!$G$15-$K$29</f>
        <v>-0.55000000000000004</v>
      </c>
      <c r="M379" s="27" t="str">
        <f>IF(発電計画!$G$19="","",9.8*発電計画!$G$19*$L379)</f>
        <v/>
      </c>
      <c r="N379" s="27" t="str">
        <f>IF(発電計画!$G$20="","",9.8*発電計画!$G$20*$L379)</f>
        <v/>
      </c>
      <c r="O379" s="206" t="str">
        <f>IF(AND($E379="",発電計画!$G$19=""),"",$E379/発電計画!$G$19)</f>
        <v/>
      </c>
      <c r="P379" s="331" t="str" cm="1">
        <f t="array" ref="P379">IF($O379="","",発電計画!$G$27*_xlfn.IFS($O379&gt;=相対合成効率!$O$14,相対合成効率!$R$14,$O379&gt;=相対合成効率!$O$15,相対合成効率!$R$15,$O379&gt;=相対合成効率!$O$16,相対合成効率!$R$16,TRUE,相対合成効率!$R$17))</f>
        <v/>
      </c>
      <c r="Q379" s="224" t="str">
        <f>IF($O379="","",IF($O379&lt;=発電計画!$G$28,0,9.8*$E379*$L379*$P379))</f>
        <v/>
      </c>
      <c r="R379" s="224" t="str">
        <f t="shared" si="31"/>
        <v/>
      </c>
      <c r="S379" s="207" t="str">
        <f>IF(D379="","",(D379*B379+SUM($D380:D$393))/(D379*365))</f>
        <v/>
      </c>
      <c r="T379" s="208"/>
    </row>
    <row r="380" spans="2:20">
      <c r="B380" s="80">
        <v>352</v>
      </c>
      <c r="C380" s="189" t="str">
        <f>流量データ!$R362</f>
        <v/>
      </c>
      <c r="D380" s="189" t="str">
        <f>IF(AND($C380="",発電計画!$G$33=""),"",MAX(0,$C380-発電計画!$G$33))</f>
        <v/>
      </c>
      <c r="E380" s="189" t="str">
        <f>IF($D380="","",IF(発電計画!$G$19&gt;$D380,$D380,発電計画!$G$19))</f>
        <v/>
      </c>
      <c r="F380" s="27" t="str">
        <f>IF(発電計画!$G$30="","",ROUND((発電計画!$G$30*((E380/発電計画!$G$19)^2)/1000),3))</f>
        <v/>
      </c>
      <c r="G380" s="28">
        <f t="shared" si="32"/>
        <v>0.05</v>
      </c>
      <c r="H380" s="27" t="str">
        <f>IF(発電計画!$G$31="","",ROUND((発電計画!$G$31*((E380/発電計画!$G$19)^2)/200),3))</f>
        <v/>
      </c>
      <c r="I380" s="27" t="str">
        <f>IF(発電計画!$G$32="","",ROUND((発電計画!$G$32*((E380/発電計画!$G$19)^2)/1000),3))</f>
        <v/>
      </c>
      <c r="J380" s="28">
        <f t="shared" si="33"/>
        <v>0.5</v>
      </c>
      <c r="K380" s="27">
        <f t="shared" si="30"/>
        <v>0.55000000000000004</v>
      </c>
      <c r="L380" s="27">
        <f>発電計画!$G$15-$K$29</f>
        <v>-0.55000000000000004</v>
      </c>
      <c r="M380" s="27" t="str">
        <f>IF(発電計画!$G$19="","",9.8*発電計画!$G$19*$L380)</f>
        <v/>
      </c>
      <c r="N380" s="27" t="str">
        <f>IF(発電計画!$G$20="","",9.8*発電計画!$G$20*$L380)</f>
        <v/>
      </c>
      <c r="O380" s="206" t="str">
        <f>IF(AND($E380="",発電計画!$G$19=""),"",$E380/発電計画!$G$19)</f>
        <v/>
      </c>
      <c r="P380" s="331" t="str" cm="1">
        <f t="array" ref="P380">IF($O380="","",発電計画!$G$27*_xlfn.IFS($O380&gt;=相対合成効率!$O$14,相対合成効率!$R$14,$O380&gt;=相対合成効率!$O$15,相対合成効率!$R$15,$O380&gt;=相対合成効率!$O$16,相対合成効率!$R$16,TRUE,相対合成効率!$R$17))</f>
        <v/>
      </c>
      <c r="Q380" s="224" t="str">
        <f>IF($O380="","",IF($O380&lt;=発電計画!$G$28,0,9.8*$E380*$L380*$P380))</f>
        <v/>
      </c>
      <c r="R380" s="224" t="str">
        <f t="shared" si="31"/>
        <v/>
      </c>
      <c r="S380" s="207" t="str">
        <f>IF(D380="","",(D380*B380+SUM($D381:D$393))/(D380*365))</f>
        <v/>
      </c>
      <c r="T380" s="208"/>
    </row>
    <row r="381" spans="2:20">
      <c r="B381" s="80">
        <v>353</v>
      </c>
      <c r="C381" s="189" t="str">
        <f>流量データ!$R363</f>
        <v/>
      </c>
      <c r="D381" s="189" t="str">
        <f>IF(AND($C381="",発電計画!$G$33=""),"",MAX(0,$C381-発電計画!$G$33))</f>
        <v/>
      </c>
      <c r="E381" s="189" t="str">
        <f>IF($D381="","",IF(発電計画!$G$19&gt;$D381,$D381,発電計画!$G$19))</f>
        <v/>
      </c>
      <c r="F381" s="27" t="str">
        <f>IF(発電計画!$G$30="","",ROUND((発電計画!$G$30*((E381/発電計画!$G$19)^2)/1000),3))</f>
        <v/>
      </c>
      <c r="G381" s="28">
        <f t="shared" si="32"/>
        <v>0.05</v>
      </c>
      <c r="H381" s="27" t="str">
        <f>IF(発電計画!$G$31="","",ROUND((発電計画!$G$31*((E381/発電計画!$G$19)^2)/200),3))</f>
        <v/>
      </c>
      <c r="I381" s="27" t="str">
        <f>IF(発電計画!$G$32="","",ROUND((発電計画!$G$32*((E381/発電計画!$G$19)^2)/1000),3))</f>
        <v/>
      </c>
      <c r="J381" s="28">
        <f t="shared" si="33"/>
        <v>0.5</v>
      </c>
      <c r="K381" s="27">
        <f t="shared" si="30"/>
        <v>0.55000000000000004</v>
      </c>
      <c r="L381" s="27">
        <f>発電計画!$G$15-$K$29</f>
        <v>-0.55000000000000004</v>
      </c>
      <c r="M381" s="27" t="str">
        <f>IF(発電計画!$G$19="","",9.8*発電計画!$G$19*$L381)</f>
        <v/>
      </c>
      <c r="N381" s="27" t="str">
        <f>IF(発電計画!$G$20="","",9.8*発電計画!$G$20*$L381)</f>
        <v/>
      </c>
      <c r="O381" s="206" t="str">
        <f>IF(AND($E381="",発電計画!$G$19=""),"",$E381/発電計画!$G$19)</f>
        <v/>
      </c>
      <c r="P381" s="331" t="str" cm="1">
        <f t="array" ref="P381">IF($O381="","",発電計画!$G$27*_xlfn.IFS($O381&gt;=相対合成効率!$O$14,相対合成効率!$R$14,$O381&gt;=相対合成効率!$O$15,相対合成効率!$R$15,$O381&gt;=相対合成効率!$O$16,相対合成効率!$R$16,TRUE,相対合成効率!$R$17))</f>
        <v/>
      </c>
      <c r="Q381" s="224" t="str">
        <f>IF($O381="","",IF($O381&lt;=発電計画!$G$28,0,9.8*$E381*$L381*$P381))</f>
        <v/>
      </c>
      <c r="R381" s="224" t="str">
        <f t="shared" si="31"/>
        <v/>
      </c>
      <c r="S381" s="207" t="str">
        <f>IF(D381="","",(D381*B381+SUM($D382:D$393))/(D381*365))</f>
        <v/>
      </c>
      <c r="T381" s="208"/>
    </row>
    <row r="382" spans="2:20">
      <c r="B382" s="80">
        <v>354</v>
      </c>
      <c r="C382" s="189" t="str">
        <f>流量データ!$R364</f>
        <v/>
      </c>
      <c r="D382" s="189" t="str">
        <f>IF(AND($C382="",発電計画!$G$33=""),"",MAX(0,$C382-発電計画!$G$33))</f>
        <v/>
      </c>
      <c r="E382" s="189" t="str">
        <f>IF($D382="","",IF(発電計画!$G$19&gt;$D382,$D382,発電計画!$G$19))</f>
        <v/>
      </c>
      <c r="F382" s="27" t="str">
        <f>IF(発電計画!$G$30="","",ROUND((発電計画!$G$30*((E382/発電計画!$G$19)^2)/1000),3))</f>
        <v/>
      </c>
      <c r="G382" s="28">
        <f t="shared" si="32"/>
        <v>0.05</v>
      </c>
      <c r="H382" s="27" t="str">
        <f>IF(発電計画!$G$31="","",ROUND((発電計画!$G$31*((E382/発電計画!$G$19)^2)/200),3))</f>
        <v/>
      </c>
      <c r="I382" s="27" t="str">
        <f>IF(発電計画!$G$32="","",ROUND((発電計画!$G$32*((E382/発電計画!$G$19)^2)/1000),3))</f>
        <v/>
      </c>
      <c r="J382" s="28">
        <f t="shared" si="33"/>
        <v>0.5</v>
      </c>
      <c r="K382" s="27">
        <f t="shared" si="30"/>
        <v>0.55000000000000004</v>
      </c>
      <c r="L382" s="27">
        <f>発電計画!$G$15-$K$29</f>
        <v>-0.55000000000000004</v>
      </c>
      <c r="M382" s="27" t="str">
        <f>IF(発電計画!$G$19="","",9.8*発電計画!$G$19*$L382)</f>
        <v/>
      </c>
      <c r="N382" s="27" t="str">
        <f>IF(発電計画!$G$20="","",9.8*発電計画!$G$20*$L382)</f>
        <v/>
      </c>
      <c r="O382" s="206" t="str">
        <f>IF(AND($E382="",発電計画!$G$19=""),"",$E382/発電計画!$G$19)</f>
        <v/>
      </c>
      <c r="P382" s="331" t="str" cm="1">
        <f t="array" ref="P382">IF($O382="","",発電計画!$G$27*_xlfn.IFS($O382&gt;=相対合成効率!$O$14,相対合成効率!$R$14,$O382&gt;=相対合成効率!$O$15,相対合成効率!$R$15,$O382&gt;=相対合成効率!$O$16,相対合成効率!$R$16,TRUE,相対合成効率!$R$17))</f>
        <v/>
      </c>
      <c r="Q382" s="224" t="str">
        <f>IF($O382="","",IF($O382&lt;=発電計画!$G$28,0,9.8*$E382*$L382*$P382))</f>
        <v/>
      </c>
      <c r="R382" s="224" t="str">
        <f t="shared" si="31"/>
        <v/>
      </c>
      <c r="S382" s="207" t="str">
        <f>IF(D382="","",(D382*B382+SUM($D383:D$393))/(D382*365))</f>
        <v/>
      </c>
      <c r="T382" s="208"/>
    </row>
    <row r="383" spans="2:20">
      <c r="B383" s="80">
        <v>355</v>
      </c>
      <c r="C383" s="189" t="str">
        <f>流量データ!$R365</f>
        <v/>
      </c>
      <c r="D383" s="189" t="str">
        <f>IF(AND($C383="",発電計画!$G$33=""),"",MAX(0,$C383-発電計画!$G$33))</f>
        <v/>
      </c>
      <c r="E383" s="189" t="str">
        <f>IF($D383="","",IF(発電計画!$G$19&gt;$D383,$D383,発電計画!$G$19))</f>
        <v/>
      </c>
      <c r="F383" s="27" t="str">
        <f>IF(発電計画!$G$30="","",ROUND((発電計画!$G$30*((E383/発電計画!$G$19)^2)/1000),3))</f>
        <v/>
      </c>
      <c r="G383" s="28">
        <f t="shared" si="32"/>
        <v>0.05</v>
      </c>
      <c r="H383" s="27" t="str">
        <f>IF(発電計画!$G$31="","",ROUND((発電計画!$G$31*((E383/発電計画!$G$19)^2)/200),3))</f>
        <v/>
      </c>
      <c r="I383" s="27" t="str">
        <f>IF(発電計画!$G$32="","",ROUND((発電計画!$G$32*((E383/発電計画!$G$19)^2)/1000),3))</f>
        <v/>
      </c>
      <c r="J383" s="28">
        <f t="shared" si="33"/>
        <v>0.5</v>
      </c>
      <c r="K383" s="27">
        <f t="shared" si="30"/>
        <v>0.55000000000000004</v>
      </c>
      <c r="L383" s="27">
        <f>発電計画!$G$15-$K$29</f>
        <v>-0.55000000000000004</v>
      </c>
      <c r="M383" s="27" t="str">
        <f>IF(発電計画!$G$19="","",9.8*発電計画!$G$19*$L383)</f>
        <v/>
      </c>
      <c r="N383" s="27" t="str">
        <f>IF(発電計画!$G$20="","",9.8*発電計画!$G$20*$L383)</f>
        <v/>
      </c>
      <c r="O383" s="206" t="str">
        <f>IF(AND($E383="",発電計画!$G$19=""),"",$E383/発電計画!$G$19)</f>
        <v/>
      </c>
      <c r="P383" s="331" t="str" cm="1">
        <f t="array" ref="P383">IF($O383="","",発電計画!$G$27*_xlfn.IFS($O383&gt;=相対合成効率!$O$14,相対合成効率!$R$14,$O383&gt;=相対合成効率!$O$15,相対合成効率!$R$15,$O383&gt;=相対合成効率!$O$16,相対合成効率!$R$16,TRUE,相対合成効率!$R$17))</f>
        <v/>
      </c>
      <c r="Q383" s="224" t="str">
        <f>IF($O383="","",IF($O383&lt;=発電計画!$G$28,0,9.8*$E383*$L383*$P383))</f>
        <v/>
      </c>
      <c r="R383" s="224" t="str">
        <f t="shared" si="31"/>
        <v/>
      </c>
      <c r="S383" s="207" t="str">
        <f>IF(D383="","",(D383*B383+SUM($D384:D$393))/(D383*365))</f>
        <v/>
      </c>
      <c r="T383" s="208"/>
    </row>
    <row r="384" spans="2:20">
      <c r="B384" s="80">
        <v>356</v>
      </c>
      <c r="C384" s="189" t="str">
        <f>流量データ!$R366</f>
        <v/>
      </c>
      <c r="D384" s="189" t="str">
        <f>IF(AND($C384="",発電計画!$G$33=""),"",MAX(0,$C384-発電計画!$G$33))</f>
        <v/>
      </c>
      <c r="E384" s="189" t="str">
        <f>IF($D384="","",IF(発電計画!$G$19&gt;$D384,$D384,発電計画!$G$19))</f>
        <v/>
      </c>
      <c r="F384" s="27" t="str">
        <f>IF(発電計画!$G$30="","",ROUND((発電計画!$G$30*((E384/発電計画!$G$19)^2)/1000),3))</f>
        <v/>
      </c>
      <c r="G384" s="28">
        <f t="shared" si="32"/>
        <v>0.05</v>
      </c>
      <c r="H384" s="27" t="str">
        <f>IF(発電計画!$G$31="","",ROUND((発電計画!$G$31*((E384/発電計画!$G$19)^2)/200),3))</f>
        <v/>
      </c>
      <c r="I384" s="27" t="str">
        <f>IF(発電計画!$G$32="","",ROUND((発電計画!$G$32*((E384/発電計画!$G$19)^2)/1000),3))</f>
        <v/>
      </c>
      <c r="J384" s="28">
        <f t="shared" si="33"/>
        <v>0.5</v>
      </c>
      <c r="K384" s="27">
        <f t="shared" si="30"/>
        <v>0.55000000000000004</v>
      </c>
      <c r="L384" s="27">
        <f>発電計画!$G$15-$K$29</f>
        <v>-0.55000000000000004</v>
      </c>
      <c r="M384" s="27" t="str">
        <f>IF(発電計画!$G$19="","",9.8*発電計画!$G$19*$L384)</f>
        <v/>
      </c>
      <c r="N384" s="27" t="str">
        <f>IF(発電計画!$G$20="","",9.8*発電計画!$G$20*$L384)</f>
        <v/>
      </c>
      <c r="O384" s="206" t="str">
        <f>IF(AND($E384="",発電計画!$G$19=""),"",$E384/発電計画!$G$19)</f>
        <v/>
      </c>
      <c r="P384" s="331" t="str" cm="1">
        <f t="array" ref="P384">IF($O384="","",発電計画!$G$27*_xlfn.IFS($O384&gt;=相対合成効率!$O$14,相対合成効率!$R$14,$O384&gt;=相対合成効率!$O$15,相対合成効率!$R$15,$O384&gt;=相対合成効率!$O$16,相対合成効率!$R$16,TRUE,相対合成効率!$R$17))</f>
        <v/>
      </c>
      <c r="Q384" s="224" t="str">
        <f>IF($O384="","",IF($O384&lt;=発電計画!$G$28,0,9.8*$E384*$L384*$P384))</f>
        <v/>
      </c>
      <c r="R384" s="224" t="str">
        <f t="shared" si="31"/>
        <v/>
      </c>
      <c r="S384" s="207" t="str">
        <f>IF(D384="","",(D384*B384+SUM($D385:D$393))/(D384*365))</f>
        <v/>
      </c>
      <c r="T384" s="208"/>
    </row>
    <row r="385" spans="2:20">
      <c r="B385" s="80">
        <v>357</v>
      </c>
      <c r="C385" s="189" t="str">
        <f>流量データ!$R367</f>
        <v/>
      </c>
      <c r="D385" s="189" t="str">
        <f>IF(AND($C385="",発電計画!$G$33=""),"",MAX(0,$C385-発電計画!$G$33))</f>
        <v/>
      </c>
      <c r="E385" s="189" t="str">
        <f>IF($D385="","",IF(発電計画!$G$19&gt;$D385,$D385,発電計画!$G$19))</f>
        <v/>
      </c>
      <c r="F385" s="27" t="str">
        <f>IF(発電計画!$G$30="","",ROUND((発電計画!$G$30*((E385/発電計画!$G$19)^2)/1000),3))</f>
        <v/>
      </c>
      <c r="G385" s="28">
        <f t="shared" si="32"/>
        <v>0.05</v>
      </c>
      <c r="H385" s="27" t="str">
        <f>IF(発電計画!$G$31="","",ROUND((発電計画!$G$31*((E385/発電計画!$G$19)^2)/200),3))</f>
        <v/>
      </c>
      <c r="I385" s="27" t="str">
        <f>IF(発電計画!$G$32="","",ROUND((発電計画!$G$32*((E385/発電計画!$G$19)^2)/1000),3))</f>
        <v/>
      </c>
      <c r="J385" s="28">
        <f t="shared" si="33"/>
        <v>0.5</v>
      </c>
      <c r="K385" s="27">
        <f t="shared" si="30"/>
        <v>0.55000000000000004</v>
      </c>
      <c r="L385" s="27">
        <f>発電計画!$G$15-$K$29</f>
        <v>-0.55000000000000004</v>
      </c>
      <c r="M385" s="27" t="str">
        <f>IF(発電計画!$G$19="","",9.8*発電計画!$G$19*$L385)</f>
        <v/>
      </c>
      <c r="N385" s="27" t="str">
        <f>IF(発電計画!$G$20="","",9.8*発電計画!$G$20*$L385)</f>
        <v/>
      </c>
      <c r="O385" s="206" t="str">
        <f>IF(AND($E385="",発電計画!$G$19=""),"",$E385/発電計画!$G$19)</f>
        <v/>
      </c>
      <c r="P385" s="331" t="str" cm="1">
        <f t="array" ref="P385">IF($O385="","",発電計画!$G$27*_xlfn.IFS($O385&gt;=相対合成効率!$O$14,相対合成効率!$R$14,$O385&gt;=相対合成効率!$O$15,相対合成効率!$R$15,$O385&gt;=相対合成効率!$O$16,相対合成効率!$R$16,TRUE,相対合成効率!$R$17))</f>
        <v/>
      </c>
      <c r="Q385" s="224" t="str">
        <f>IF($O385="","",IF($O385&lt;=発電計画!$G$28,0,9.8*$E385*$L385*$P385))</f>
        <v/>
      </c>
      <c r="R385" s="224" t="str">
        <f t="shared" si="31"/>
        <v/>
      </c>
      <c r="S385" s="207" t="str">
        <f>IF(D385="","",(D385*B385+SUM($D386:D$393))/(D385*365))</f>
        <v/>
      </c>
      <c r="T385" s="208"/>
    </row>
    <row r="386" spans="2:20">
      <c r="B386" s="80">
        <v>358</v>
      </c>
      <c r="C386" s="189" t="str">
        <f>流量データ!$R368</f>
        <v/>
      </c>
      <c r="D386" s="189" t="str">
        <f>IF(AND($C386="",発電計画!$G$33=""),"",MAX(0,$C386-発電計画!$G$33))</f>
        <v/>
      </c>
      <c r="E386" s="189" t="str">
        <f>IF($D386="","",IF(発電計画!$G$19&gt;$D386,$D386,発電計画!$G$19))</f>
        <v/>
      </c>
      <c r="F386" s="27" t="str">
        <f>IF(発電計画!$G$30="","",ROUND((発電計画!$G$30*((E386/発電計画!$G$19)^2)/1000),3))</f>
        <v/>
      </c>
      <c r="G386" s="28">
        <f t="shared" si="32"/>
        <v>0.05</v>
      </c>
      <c r="H386" s="27" t="str">
        <f>IF(発電計画!$G$31="","",ROUND((発電計画!$G$31*((E386/発電計画!$G$19)^2)/200),3))</f>
        <v/>
      </c>
      <c r="I386" s="27" t="str">
        <f>IF(発電計画!$G$32="","",ROUND((発電計画!$G$32*((E386/発電計画!$G$19)^2)/1000),3))</f>
        <v/>
      </c>
      <c r="J386" s="28">
        <f t="shared" si="33"/>
        <v>0.5</v>
      </c>
      <c r="K386" s="27">
        <f t="shared" si="30"/>
        <v>0.55000000000000004</v>
      </c>
      <c r="L386" s="27">
        <f>発電計画!$G$15-$K$29</f>
        <v>-0.55000000000000004</v>
      </c>
      <c r="M386" s="27" t="str">
        <f>IF(発電計画!$G$19="","",9.8*発電計画!$G$19*$L386)</f>
        <v/>
      </c>
      <c r="N386" s="27" t="str">
        <f>IF(発電計画!$G$20="","",9.8*発電計画!$G$20*$L386)</f>
        <v/>
      </c>
      <c r="O386" s="206" t="str">
        <f>IF(AND($E386="",発電計画!$G$19=""),"",$E386/発電計画!$G$19)</f>
        <v/>
      </c>
      <c r="P386" s="331" t="str" cm="1">
        <f t="array" ref="P386">IF($O386="","",発電計画!$G$27*_xlfn.IFS($O386&gt;=相対合成効率!$O$14,相対合成効率!$R$14,$O386&gt;=相対合成効率!$O$15,相対合成効率!$R$15,$O386&gt;=相対合成効率!$O$16,相対合成効率!$R$16,TRUE,相対合成効率!$R$17))</f>
        <v/>
      </c>
      <c r="Q386" s="224" t="str">
        <f>IF($O386="","",IF($O386&lt;=発電計画!$G$28,0,9.8*$E386*$L386*$P386))</f>
        <v/>
      </c>
      <c r="R386" s="224" t="str">
        <f t="shared" si="31"/>
        <v/>
      </c>
      <c r="S386" s="207" t="str">
        <f>IF(D386="","",(D386*B386+SUM($D387:D$393))/(D386*365))</f>
        <v/>
      </c>
      <c r="T386" s="208"/>
    </row>
    <row r="387" spans="2:20">
      <c r="B387" s="80">
        <v>359</v>
      </c>
      <c r="C387" s="189" t="str">
        <f>流量データ!$R369</f>
        <v/>
      </c>
      <c r="D387" s="189" t="str">
        <f>IF(AND($C387="",発電計画!$G$33=""),"",MAX(0,$C387-発電計画!$G$33))</f>
        <v/>
      </c>
      <c r="E387" s="189" t="str">
        <f>IF($D387="","",IF(発電計画!$G$19&gt;$D387,$D387,発電計画!$G$19))</f>
        <v/>
      </c>
      <c r="F387" s="27" t="str">
        <f>IF(発電計画!$G$30="","",ROUND((発電計画!$G$30*((E387/発電計画!$G$19)^2)/1000),3))</f>
        <v/>
      </c>
      <c r="G387" s="28">
        <f t="shared" si="32"/>
        <v>0.05</v>
      </c>
      <c r="H387" s="27" t="str">
        <f>IF(発電計画!$G$31="","",ROUND((発電計画!$G$31*((E387/発電計画!$G$19)^2)/200),3))</f>
        <v/>
      </c>
      <c r="I387" s="27" t="str">
        <f>IF(発電計画!$G$32="","",ROUND((発電計画!$G$32*((E387/発電計画!$G$19)^2)/1000),3))</f>
        <v/>
      </c>
      <c r="J387" s="28">
        <f t="shared" si="33"/>
        <v>0.5</v>
      </c>
      <c r="K387" s="27">
        <f t="shared" si="30"/>
        <v>0.55000000000000004</v>
      </c>
      <c r="L387" s="27">
        <f>発電計画!$G$15-$K$29</f>
        <v>-0.55000000000000004</v>
      </c>
      <c r="M387" s="27" t="str">
        <f>IF(発電計画!$G$19="","",9.8*発電計画!$G$19*$L387)</f>
        <v/>
      </c>
      <c r="N387" s="27" t="str">
        <f>IF(発電計画!$G$20="","",9.8*発電計画!$G$20*$L387)</f>
        <v/>
      </c>
      <c r="O387" s="206" t="str">
        <f>IF(AND($E387="",発電計画!$G$19=""),"",$E387/発電計画!$G$19)</f>
        <v/>
      </c>
      <c r="P387" s="331" t="str" cm="1">
        <f t="array" ref="P387">IF($O387="","",発電計画!$G$27*_xlfn.IFS($O387&gt;=相対合成効率!$O$14,相対合成効率!$R$14,$O387&gt;=相対合成効率!$O$15,相対合成効率!$R$15,$O387&gt;=相対合成効率!$O$16,相対合成効率!$R$16,TRUE,相対合成効率!$R$17))</f>
        <v/>
      </c>
      <c r="Q387" s="224" t="str">
        <f>IF($O387="","",IF($O387&lt;=発電計画!$G$28,0,9.8*$E387*$L387*$P387))</f>
        <v/>
      </c>
      <c r="R387" s="224" t="str">
        <f t="shared" si="31"/>
        <v/>
      </c>
      <c r="S387" s="207" t="str">
        <f>IF(D387="","",(D387*B387+SUM($D388:D$393))/(D387*365))</f>
        <v/>
      </c>
      <c r="T387" s="208"/>
    </row>
    <row r="388" spans="2:20">
      <c r="B388" s="80">
        <v>360</v>
      </c>
      <c r="C388" s="189" t="str">
        <f>流量データ!$R370</f>
        <v/>
      </c>
      <c r="D388" s="189" t="str">
        <f>IF(AND($C388="",発電計画!$G$33=""),"",MAX(0,$C388-発電計画!$G$33))</f>
        <v/>
      </c>
      <c r="E388" s="189" t="str">
        <f>IF($D388="","",IF(発電計画!$G$19&gt;$D388,$D388,発電計画!$G$19))</f>
        <v/>
      </c>
      <c r="F388" s="27" t="str">
        <f>IF(発電計画!$G$30="","",ROUND((発電計画!$G$30*((E388/発電計画!$G$19)^2)/1000),3))</f>
        <v/>
      </c>
      <c r="G388" s="28">
        <f t="shared" si="32"/>
        <v>0.05</v>
      </c>
      <c r="H388" s="27" t="str">
        <f>IF(発電計画!$G$31="","",ROUND((発電計画!$G$31*((E388/発電計画!$G$19)^2)/200),3))</f>
        <v/>
      </c>
      <c r="I388" s="27" t="str">
        <f>IF(発電計画!$G$32="","",ROUND((発電計画!$G$32*((E388/発電計画!$G$19)^2)/1000),3))</f>
        <v/>
      </c>
      <c r="J388" s="28">
        <f t="shared" si="33"/>
        <v>0.5</v>
      </c>
      <c r="K388" s="27">
        <f t="shared" si="30"/>
        <v>0.55000000000000004</v>
      </c>
      <c r="L388" s="27">
        <f>発電計画!$G$15-$K$29</f>
        <v>-0.55000000000000004</v>
      </c>
      <c r="M388" s="27" t="str">
        <f>IF(発電計画!$G$19="","",9.8*発電計画!$G$19*$L388)</f>
        <v/>
      </c>
      <c r="N388" s="27" t="str">
        <f>IF(発電計画!$G$20="","",9.8*発電計画!$G$20*$L388)</f>
        <v/>
      </c>
      <c r="O388" s="206" t="str">
        <f>IF(AND($E388="",発電計画!$G$19=""),"",$E388/発電計画!$G$19)</f>
        <v/>
      </c>
      <c r="P388" s="331" t="str" cm="1">
        <f t="array" ref="P388">IF($O388="","",発電計画!$G$27*_xlfn.IFS($O388&gt;=相対合成効率!$O$14,相対合成効率!$R$14,$O388&gt;=相対合成効率!$O$15,相対合成効率!$R$15,$O388&gt;=相対合成効率!$O$16,相対合成効率!$R$16,TRUE,相対合成効率!$R$17))</f>
        <v/>
      </c>
      <c r="Q388" s="224" t="str">
        <f>IF($O388="","",IF($O388&lt;=発電計画!$G$28,0,9.8*$E388*$L388*$P388))</f>
        <v/>
      </c>
      <c r="R388" s="224" t="str">
        <f t="shared" si="31"/>
        <v/>
      </c>
      <c r="S388" s="207" t="str">
        <f>IF(D388="","",(D388*B388+SUM($D389:D$393))/(D388*365))</f>
        <v/>
      </c>
      <c r="T388" s="208"/>
    </row>
    <row r="389" spans="2:20">
      <c r="B389" s="80">
        <v>361</v>
      </c>
      <c r="C389" s="189" t="str">
        <f>流量データ!$R371</f>
        <v/>
      </c>
      <c r="D389" s="189" t="str">
        <f>IF(AND($C389="",発電計画!$G$33=""),"",MAX(0,$C389-発電計画!$G$33))</f>
        <v/>
      </c>
      <c r="E389" s="189" t="str">
        <f>IF($D389="","",IF(発電計画!$G$19&gt;$D389,$D389,発電計画!$G$19))</f>
        <v/>
      </c>
      <c r="F389" s="27" t="str">
        <f>IF(発電計画!$G$30="","",ROUND((発電計画!$G$30*((E389/発電計画!$G$19)^2)/1000),3))</f>
        <v/>
      </c>
      <c r="G389" s="28">
        <f t="shared" si="32"/>
        <v>0.05</v>
      </c>
      <c r="H389" s="27" t="str">
        <f>IF(発電計画!$G$31="","",ROUND((発電計画!$G$31*((E389/発電計画!$G$19)^2)/200),3))</f>
        <v/>
      </c>
      <c r="I389" s="27" t="str">
        <f>IF(発電計画!$G$32="","",ROUND((発電計画!$G$32*((E389/発電計画!$G$19)^2)/1000),3))</f>
        <v/>
      </c>
      <c r="J389" s="28">
        <f t="shared" si="33"/>
        <v>0.5</v>
      </c>
      <c r="K389" s="27">
        <f t="shared" si="30"/>
        <v>0.55000000000000004</v>
      </c>
      <c r="L389" s="27">
        <f>発電計画!$G$15-$K$29</f>
        <v>-0.55000000000000004</v>
      </c>
      <c r="M389" s="27" t="str">
        <f>IF(発電計画!$G$19="","",9.8*発電計画!$G$19*$L389)</f>
        <v/>
      </c>
      <c r="N389" s="27" t="str">
        <f>IF(発電計画!$G$20="","",9.8*発電計画!$G$20*$L389)</f>
        <v/>
      </c>
      <c r="O389" s="206" t="str">
        <f>IF(AND($E389="",発電計画!$G$19=""),"",$E389/発電計画!$G$19)</f>
        <v/>
      </c>
      <c r="P389" s="331" t="str" cm="1">
        <f t="array" ref="P389">IF($O389="","",発電計画!$G$27*_xlfn.IFS($O389&gt;=相対合成効率!$O$14,相対合成効率!$R$14,$O389&gt;=相対合成効率!$O$15,相対合成効率!$R$15,$O389&gt;=相対合成効率!$O$16,相対合成効率!$R$16,TRUE,相対合成効率!$R$17))</f>
        <v/>
      </c>
      <c r="Q389" s="224" t="str">
        <f>IF($O389="","",IF($O389&lt;=発電計画!$G$28,0,9.8*$E389*$L389*$P389))</f>
        <v/>
      </c>
      <c r="R389" s="224" t="str">
        <f t="shared" si="31"/>
        <v/>
      </c>
      <c r="S389" s="207" t="str">
        <f>IF(D389="","",(D389*B389+SUM($D390:D$393))/(D389*365))</f>
        <v/>
      </c>
      <c r="T389" s="208"/>
    </row>
    <row r="390" spans="2:20">
      <c r="B390" s="80">
        <v>362</v>
      </c>
      <c r="C390" s="189" t="str">
        <f>流量データ!$R372</f>
        <v/>
      </c>
      <c r="D390" s="189" t="str">
        <f>IF(AND($C390="",発電計画!$G$33=""),"",MAX(0,$C390-発電計画!$G$33))</f>
        <v/>
      </c>
      <c r="E390" s="189" t="str">
        <f>IF($D390="","",IF(発電計画!$G$19&gt;$D390,$D390,発電計画!$G$19))</f>
        <v/>
      </c>
      <c r="F390" s="27" t="str">
        <f>IF(発電計画!$G$30="","",ROUND((発電計画!$G$30*((E390/発電計画!$G$19)^2)/1000),3))</f>
        <v/>
      </c>
      <c r="G390" s="28">
        <f t="shared" si="32"/>
        <v>0.05</v>
      </c>
      <c r="H390" s="27" t="str">
        <f>IF(発電計画!$G$31="","",ROUND((発電計画!$G$31*((E390/発電計画!$G$19)^2)/200),3))</f>
        <v/>
      </c>
      <c r="I390" s="27" t="str">
        <f>IF(発電計画!$G$32="","",ROUND((発電計画!$G$32*((E390/発電計画!$G$19)^2)/1000),3))</f>
        <v/>
      </c>
      <c r="J390" s="28">
        <f t="shared" si="33"/>
        <v>0.5</v>
      </c>
      <c r="K390" s="27">
        <f t="shared" si="30"/>
        <v>0.55000000000000004</v>
      </c>
      <c r="L390" s="27">
        <f>発電計画!$G$15-$K$29</f>
        <v>-0.55000000000000004</v>
      </c>
      <c r="M390" s="27" t="str">
        <f>IF(発電計画!$G$19="","",9.8*発電計画!$G$19*$L390)</f>
        <v/>
      </c>
      <c r="N390" s="27" t="str">
        <f>IF(発電計画!$G$20="","",9.8*発電計画!$G$20*$L390)</f>
        <v/>
      </c>
      <c r="O390" s="206" t="str">
        <f>IF(AND($E390="",発電計画!$G$19=""),"",$E390/発電計画!$G$19)</f>
        <v/>
      </c>
      <c r="P390" s="331" t="str" cm="1">
        <f t="array" ref="P390">IF($O390="","",発電計画!$G$27*_xlfn.IFS($O390&gt;=相対合成効率!$O$14,相対合成効率!$R$14,$O390&gt;=相対合成効率!$O$15,相対合成効率!$R$15,$O390&gt;=相対合成効率!$O$16,相対合成効率!$R$16,TRUE,相対合成効率!$R$17))</f>
        <v/>
      </c>
      <c r="Q390" s="224" t="str">
        <f>IF($O390="","",IF($O390&lt;=発電計画!$G$28,0,9.8*$E390*$L390*$P390))</f>
        <v/>
      </c>
      <c r="R390" s="224" t="str">
        <f t="shared" si="31"/>
        <v/>
      </c>
      <c r="S390" s="207" t="str">
        <f>IF(D390="","",(D390*B390+SUM($D391:D$393))/(D390*365))</f>
        <v/>
      </c>
      <c r="T390" s="208"/>
    </row>
    <row r="391" spans="2:20">
      <c r="B391" s="80">
        <v>363</v>
      </c>
      <c r="C391" s="189" t="str">
        <f>流量データ!$R373</f>
        <v/>
      </c>
      <c r="D391" s="189" t="str">
        <f>IF(AND($C391="",発電計画!$G$33=""),"",MAX(0,$C391-発電計画!$G$33))</f>
        <v/>
      </c>
      <c r="E391" s="189" t="str">
        <f>IF($D391="","",IF(発電計画!$G$19&gt;$D391,$D391,発電計画!$G$19))</f>
        <v/>
      </c>
      <c r="F391" s="27" t="str">
        <f>IF(発電計画!$G$30="","",ROUND((発電計画!$G$30*((E391/発電計画!$G$19)^2)/1000),3))</f>
        <v/>
      </c>
      <c r="G391" s="28">
        <f t="shared" si="32"/>
        <v>0.05</v>
      </c>
      <c r="H391" s="27" t="str">
        <f>IF(発電計画!$G$31="","",ROUND((発電計画!$G$31*((E391/発電計画!$G$19)^2)/200),3))</f>
        <v/>
      </c>
      <c r="I391" s="27" t="str">
        <f>IF(発電計画!$G$32="","",ROUND((発電計画!$G$32*((E391/発電計画!$G$19)^2)/1000),3))</f>
        <v/>
      </c>
      <c r="J391" s="28">
        <f t="shared" si="33"/>
        <v>0.5</v>
      </c>
      <c r="K391" s="27">
        <f t="shared" si="30"/>
        <v>0.55000000000000004</v>
      </c>
      <c r="L391" s="27">
        <f>発電計画!$G$15-$K$29</f>
        <v>-0.55000000000000004</v>
      </c>
      <c r="M391" s="27" t="str">
        <f>IF(発電計画!$G$19="","",9.8*発電計画!$G$19*$L391)</f>
        <v/>
      </c>
      <c r="N391" s="27" t="str">
        <f>IF(発電計画!$G$20="","",9.8*発電計画!$G$20*$L391)</f>
        <v/>
      </c>
      <c r="O391" s="206" t="str">
        <f>IF(AND($E391="",発電計画!$G$19=""),"",$E391/発電計画!$G$19)</f>
        <v/>
      </c>
      <c r="P391" s="331" t="str" cm="1">
        <f t="array" ref="P391">IF($O391="","",発電計画!$G$27*_xlfn.IFS($O391&gt;=相対合成効率!$O$14,相対合成効率!$R$14,$O391&gt;=相対合成効率!$O$15,相対合成効率!$R$15,$O391&gt;=相対合成効率!$O$16,相対合成効率!$R$16,TRUE,相対合成効率!$R$17))</f>
        <v/>
      </c>
      <c r="Q391" s="224" t="str">
        <f>IF($O391="","",IF($O391&lt;=発電計画!$G$28,0,9.8*$E391*$L391*$P391))</f>
        <v/>
      </c>
      <c r="R391" s="224" t="str">
        <f t="shared" si="31"/>
        <v/>
      </c>
      <c r="S391" s="207" t="str">
        <f>IF(D391="","",(D391*B391+SUM($D392:D$393))/(D391*365))</f>
        <v/>
      </c>
      <c r="T391" s="208"/>
    </row>
    <row r="392" spans="2:20">
      <c r="B392" s="80">
        <v>364</v>
      </c>
      <c r="C392" s="189" t="str">
        <f>流量データ!$R374</f>
        <v/>
      </c>
      <c r="D392" s="189" t="str">
        <f>IF(AND($C392="",発電計画!$G$33=""),"",MAX(0,$C392-発電計画!$G$33))</f>
        <v/>
      </c>
      <c r="E392" s="189" t="str">
        <f>IF($D392="","",IF(発電計画!$G$19&gt;$D392,$D392,発電計画!$G$19))</f>
        <v/>
      </c>
      <c r="F392" s="27" t="str">
        <f>IF(発電計画!$G$30="","",ROUND((発電計画!$G$30*((E392/発電計画!$G$19)^2)/1000),3))</f>
        <v/>
      </c>
      <c r="G392" s="28">
        <f t="shared" si="32"/>
        <v>0.05</v>
      </c>
      <c r="H392" s="27" t="str">
        <f>IF(発電計画!$G$31="","",ROUND((発電計画!$G$31*((E392/発電計画!$G$19)^2)/200),3))</f>
        <v/>
      </c>
      <c r="I392" s="27" t="str">
        <f>IF(発電計画!$G$32="","",ROUND((発電計画!$G$32*((E392/発電計画!$G$19)^2)/1000),3))</f>
        <v/>
      </c>
      <c r="J392" s="28">
        <f t="shared" si="33"/>
        <v>0.5</v>
      </c>
      <c r="K392" s="27">
        <f t="shared" si="30"/>
        <v>0.55000000000000004</v>
      </c>
      <c r="L392" s="27">
        <f>発電計画!$G$15-$K$29</f>
        <v>-0.55000000000000004</v>
      </c>
      <c r="M392" s="27" t="str">
        <f>IF(発電計画!$G$19="","",9.8*発電計画!$G$19*$L392)</f>
        <v/>
      </c>
      <c r="N392" s="27" t="str">
        <f>IF(発電計画!$G$20="","",9.8*発電計画!$G$20*$L392)</f>
        <v/>
      </c>
      <c r="O392" s="206" t="str">
        <f>IF(AND($E392="",発電計画!$G$19=""),"",$E392/発電計画!$G$19)</f>
        <v/>
      </c>
      <c r="P392" s="331" t="str" cm="1">
        <f t="array" ref="P392">IF($O392="","",発電計画!$G$27*_xlfn.IFS($O392&gt;=相対合成効率!$O$14,相対合成効率!$R$14,$O392&gt;=相対合成効率!$O$15,相対合成効率!$R$15,$O392&gt;=相対合成効率!$O$16,相対合成効率!$R$16,TRUE,相対合成効率!$R$17))</f>
        <v/>
      </c>
      <c r="Q392" s="224" t="str">
        <f>IF($O392="","",IF($O392&lt;=発電計画!$G$28,0,9.8*$E392*$L392*$P392))</f>
        <v/>
      </c>
      <c r="R392" s="224" t="str">
        <f t="shared" si="31"/>
        <v/>
      </c>
      <c r="S392" s="207" t="str">
        <f>IF(D392="","",(D392*B392+SUM($D393:D$393))/(D392*365))</f>
        <v/>
      </c>
      <c r="T392" s="208"/>
    </row>
    <row r="393" spans="2:20" ht="16.5" thickBot="1">
      <c r="B393" s="81">
        <v>365</v>
      </c>
      <c r="C393" s="187" t="str">
        <f>流量データ!$R375</f>
        <v/>
      </c>
      <c r="D393" s="187" t="str">
        <f>IF(AND($C393="",発電計画!$G$33=""),"",MAX(0,$C393-発電計画!$G$33))</f>
        <v/>
      </c>
      <c r="E393" s="187" t="str">
        <f>IF($D393="","",IF(発電計画!$G$19&gt;$D393,$D393,発電計画!$G$19))</f>
        <v/>
      </c>
      <c r="F393" s="72" t="str">
        <f>IF(発電計画!$G$30="","",ROUND((発電計画!$G$30*((E393/発電計画!$G$19)^2)/1000),3))</f>
        <v/>
      </c>
      <c r="G393" s="433">
        <f t="shared" si="32"/>
        <v>0.05</v>
      </c>
      <c r="H393" s="72" t="str">
        <f>IF(発電計画!$G$31="","",ROUND((発電計画!$G$31*((E393/発電計画!$G$19)^2)/200),3))</f>
        <v/>
      </c>
      <c r="I393" s="72" t="str">
        <f>IF(発電計画!$G$32="","",ROUND((発電計画!$G$32*((E393/発電計画!$G$19)^2)/1000),3))</f>
        <v/>
      </c>
      <c r="J393" s="433">
        <f t="shared" si="33"/>
        <v>0.5</v>
      </c>
      <c r="K393" s="72">
        <f t="shared" si="30"/>
        <v>0.55000000000000004</v>
      </c>
      <c r="L393" s="72">
        <f>発電計画!$G$15-$K$29</f>
        <v>-0.55000000000000004</v>
      </c>
      <c r="M393" s="72" t="str">
        <f>IF(発電計画!$G$19="","",9.8*発電計画!$G$19*$L393)</f>
        <v/>
      </c>
      <c r="N393" s="72" t="str">
        <f>IF(発電計画!$G$20="","",9.8*発電計画!$G$20*$L393)</f>
        <v/>
      </c>
      <c r="O393" s="434" t="str">
        <f>IF(AND($E393="",発電計画!$G$19=""),"",$E393/発電計画!$G$19)</f>
        <v/>
      </c>
      <c r="P393" s="435" t="str" cm="1">
        <f t="array" ref="P393">IF($O393="","",発電計画!$G$27*_xlfn.IFS($O393&gt;=相対合成効率!$O$14,相対合成効率!$R$14,$O393&gt;=相対合成効率!$O$15,相対合成効率!$R$15,$O393&gt;=相対合成効率!$O$16,相対合成効率!$R$16,TRUE,相対合成効率!$R$17))</f>
        <v/>
      </c>
      <c r="Q393" s="436" t="str">
        <f>IF($O393="","",IF($O393&lt;=発電計画!$G$28,0,9.8*$E393*$L393*$P393))</f>
        <v/>
      </c>
      <c r="R393" s="436" t="str">
        <f t="shared" si="31"/>
        <v/>
      </c>
      <c r="S393" s="437" t="str">
        <f>IF(D393="","",(D393*B393)/(D393*365))</f>
        <v/>
      </c>
      <c r="T393" s="208"/>
    </row>
    <row r="396" spans="2:20">
      <c r="B396" s="32" t="s">
        <v>483</v>
      </c>
    </row>
  </sheetData>
  <mergeCells count="18">
    <mergeCell ref="J1:L1"/>
    <mergeCell ref="B3:I3"/>
    <mergeCell ref="B5:I5"/>
    <mergeCell ref="C7:D7"/>
    <mergeCell ref="C8:D8"/>
    <mergeCell ref="B26:B28"/>
    <mergeCell ref="C26:C27"/>
    <mergeCell ref="D26:D27"/>
    <mergeCell ref="E26:E27"/>
    <mergeCell ref="F26:K26"/>
    <mergeCell ref="R26:R27"/>
    <mergeCell ref="S26:S27"/>
    <mergeCell ref="L26:L27"/>
    <mergeCell ref="M26:M27"/>
    <mergeCell ref="N26:N27"/>
    <mergeCell ref="O26:O27"/>
    <mergeCell ref="P26:P27"/>
    <mergeCell ref="Q26:Q27"/>
  </mergeCells>
  <phoneticPr fontId="2"/>
  <conditionalFormatting sqref="C16:AZ23">
    <cfRule type="expression" dxfId="118" priority="1">
      <formula>C$16&gt;$C$11</formula>
    </cfRule>
  </conditionalFormatting>
  <dataValidations count="2">
    <dataValidation imeMode="off" allowBlank="1" showInputMessage="1" showErrorMessage="1" sqref="C12:C14 C29:S393 C18:AZ23" xr:uid="{B57AF186-C086-461B-97F9-2391D8EC8390}"/>
    <dataValidation type="whole" imeMode="off" allowBlank="1" showInputMessage="1" showErrorMessage="1" error="1～50の数値をご入力ください" sqref="C11" xr:uid="{70BB1AFE-D441-4B08-BFB9-6DA9AD4B364E}">
      <formula1>1</formula1>
      <formula2>50</formula2>
    </dataValidation>
  </dataValidations>
  <hyperlinks>
    <hyperlink ref="J1" location="ファイルの説明!A1" display="［ファイルの説明］シートに戻る" xr:uid="{44AAC128-01E4-4661-9C14-6787F067110B}"/>
    <hyperlink ref="B396" location="ファイルの説明!A1" display="［ファイルの説明］シートに戻る" xr:uid="{F7C87116-7745-4536-A26A-FBE61ECA8554}"/>
  </hyperlink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C38BE-63DF-4A47-BB44-26E844B56434}">
  <sheetPr>
    <tabColor theme="8" tint="0.79998168889431442"/>
  </sheetPr>
  <dimension ref="B1:R72"/>
  <sheetViews>
    <sheetView showGridLines="0" topLeftCell="A94" workbookViewId="0"/>
  </sheetViews>
  <sheetFormatPr defaultRowHeight="15.75"/>
  <cols>
    <col min="1" max="1" width="2" customWidth="1"/>
  </cols>
  <sheetData>
    <row r="1" spans="2:18">
      <c r="L1" s="340" t="s">
        <v>269</v>
      </c>
    </row>
    <row r="2" spans="2:18" ht="19.5">
      <c r="B2" s="3" t="s">
        <v>517</v>
      </c>
      <c r="C2" s="3"/>
      <c r="D2" s="3"/>
      <c r="E2" s="3"/>
      <c r="F2" s="3"/>
      <c r="G2" s="3"/>
      <c r="H2" s="3"/>
      <c r="I2" s="2"/>
      <c r="J2" s="2"/>
      <c r="K2" s="2"/>
      <c r="L2" s="1"/>
    </row>
    <row r="3" spans="2:18" ht="63" customHeight="1">
      <c r="B3" s="459" t="s">
        <v>510</v>
      </c>
      <c r="C3" s="460"/>
      <c r="D3" s="460"/>
      <c r="E3" s="460"/>
      <c r="F3" s="460"/>
      <c r="G3" s="460"/>
      <c r="H3" s="460"/>
      <c r="I3" s="460"/>
      <c r="J3" s="460"/>
      <c r="K3" s="460"/>
      <c r="L3" s="460"/>
    </row>
    <row r="4" spans="2:18" ht="15" customHeight="1">
      <c r="B4" s="336"/>
      <c r="C4" s="190"/>
      <c r="D4" s="190"/>
      <c r="E4" s="190"/>
      <c r="F4" s="190"/>
      <c r="G4" s="190"/>
      <c r="H4" s="190"/>
      <c r="I4" s="190"/>
      <c r="J4" s="190"/>
      <c r="K4" s="190"/>
      <c r="L4" s="190"/>
    </row>
    <row r="5" spans="2:18" ht="15" customHeight="1">
      <c r="B5" s="336"/>
      <c r="C5" s="190"/>
      <c r="D5" s="190"/>
      <c r="E5" s="190"/>
      <c r="F5" s="190"/>
      <c r="G5" s="190"/>
      <c r="H5" s="190"/>
      <c r="I5" s="190"/>
      <c r="J5" s="190"/>
      <c r="K5" s="190"/>
      <c r="L5" s="190"/>
    </row>
    <row r="6" spans="2:18" ht="15" customHeight="1">
      <c r="B6" s="382" t="s">
        <v>199</v>
      </c>
      <c r="C6" s="383"/>
      <c r="D6" s="383"/>
      <c r="E6" s="383"/>
      <c r="F6" s="383"/>
      <c r="G6" s="190"/>
      <c r="H6" s="382" t="s">
        <v>200</v>
      </c>
      <c r="I6" s="383"/>
      <c r="J6" s="383"/>
      <c r="K6" s="383"/>
      <c r="L6" s="383"/>
      <c r="N6" s="382" t="s">
        <v>201</v>
      </c>
      <c r="O6" s="383"/>
      <c r="P6" s="383"/>
      <c r="Q6" s="383"/>
      <c r="R6" s="383"/>
    </row>
    <row r="7" spans="2:18" ht="15" customHeight="1">
      <c r="B7" s="336"/>
      <c r="C7" s="190"/>
      <c r="D7" s="190"/>
      <c r="E7" s="190"/>
      <c r="F7" s="190"/>
      <c r="G7" s="190"/>
      <c r="H7" s="336"/>
      <c r="I7" s="190"/>
      <c r="J7" s="190"/>
      <c r="K7" s="190"/>
      <c r="L7" s="190"/>
      <c r="N7" s="336"/>
      <c r="O7" s="190"/>
      <c r="P7" s="190"/>
      <c r="Q7" s="190"/>
      <c r="R7" s="190"/>
    </row>
    <row r="8" spans="2:18" ht="15" customHeight="1">
      <c r="B8" s="338" t="s">
        <v>476</v>
      </c>
      <c r="C8" s="339">
        <f>発電計画!E23</f>
        <v>0</v>
      </c>
      <c r="D8" s="190"/>
      <c r="E8" s="190"/>
      <c r="F8" s="190"/>
      <c r="G8" s="190"/>
      <c r="H8" s="338" t="s">
        <v>476</v>
      </c>
      <c r="I8" s="339">
        <f>発電計画!F23</f>
        <v>0</v>
      </c>
      <c r="J8" s="190"/>
      <c r="K8" s="190"/>
      <c r="L8" s="190"/>
      <c r="N8" s="338" t="s">
        <v>476</v>
      </c>
      <c r="O8" s="339">
        <f>発電計画!G23</f>
        <v>0</v>
      </c>
      <c r="P8" s="190"/>
      <c r="Q8" s="190"/>
      <c r="R8" s="190"/>
    </row>
    <row r="9" spans="2:18" ht="15" customHeight="1">
      <c r="B9" s="336"/>
      <c r="C9" s="190"/>
      <c r="D9" s="190"/>
      <c r="E9" s="190"/>
      <c r="F9" s="190"/>
      <c r="G9" s="190"/>
      <c r="H9" s="336"/>
      <c r="I9" s="190"/>
      <c r="J9" s="190"/>
      <c r="K9" s="190"/>
      <c r="L9" s="190"/>
      <c r="N9" s="336"/>
      <c r="O9" s="190"/>
      <c r="P9" s="190"/>
      <c r="Q9" s="190"/>
      <c r="R9" s="190"/>
    </row>
    <row r="10" spans="2:18">
      <c r="B10" s="336"/>
      <c r="C10" s="190"/>
      <c r="D10" s="190"/>
      <c r="E10" s="190"/>
      <c r="F10" s="190"/>
      <c r="G10" s="190"/>
      <c r="H10" s="336"/>
      <c r="I10" s="190"/>
      <c r="J10" s="190"/>
      <c r="K10" s="190"/>
      <c r="L10" s="190"/>
      <c r="N10" s="336"/>
      <c r="O10" s="190"/>
      <c r="P10" s="190"/>
      <c r="Q10" s="190"/>
      <c r="R10" s="190"/>
    </row>
    <row r="11" spans="2:18">
      <c r="B11" s="330"/>
      <c r="C11" s="487" t="s">
        <v>478</v>
      </c>
      <c r="D11" s="488"/>
      <c r="E11" s="489"/>
      <c r="F11" s="493" t="s">
        <v>468</v>
      </c>
      <c r="H11" s="330"/>
      <c r="I11" s="487" t="s">
        <v>478</v>
      </c>
      <c r="J11" s="488"/>
      <c r="K11" s="489"/>
      <c r="L11" s="493" t="s">
        <v>468</v>
      </c>
      <c r="N11" s="330"/>
      <c r="O11" s="487" t="s">
        <v>478</v>
      </c>
      <c r="P11" s="488"/>
      <c r="Q11" s="489"/>
      <c r="R11" s="493" t="s">
        <v>468</v>
      </c>
    </row>
    <row r="12" spans="2:18">
      <c r="B12" s="329"/>
      <c r="C12" s="490"/>
      <c r="D12" s="491"/>
      <c r="E12" s="492"/>
      <c r="F12" s="480"/>
      <c r="H12" s="329"/>
      <c r="I12" s="490"/>
      <c r="J12" s="491"/>
      <c r="K12" s="492"/>
      <c r="L12" s="480"/>
      <c r="N12" s="329"/>
      <c r="O12" s="490"/>
      <c r="P12" s="491"/>
      <c r="Q12" s="492"/>
      <c r="R12" s="480"/>
    </row>
    <row r="13" spans="2:18">
      <c r="B13" s="7"/>
      <c r="C13" s="362" t="s">
        <v>490</v>
      </c>
      <c r="D13" s="363" t="s">
        <v>60</v>
      </c>
      <c r="E13" s="364" t="s">
        <v>491</v>
      </c>
      <c r="F13" s="337" t="s">
        <v>41</v>
      </c>
      <c r="H13" s="7"/>
      <c r="I13" s="362" t="s">
        <v>490</v>
      </c>
      <c r="J13" s="363" t="s">
        <v>60</v>
      </c>
      <c r="K13" s="364" t="s">
        <v>491</v>
      </c>
      <c r="L13" s="337" t="s">
        <v>41</v>
      </c>
      <c r="N13" s="7"/>
      <c r="O13" s="362" t="s">
        <v>490</v>
      </c>
      <c r="P13" s="363" t="s">
        <v>60</v>
      </c>
      <c r="Q13" s="364" t="s">
        <v>491</v>
      </c>
      <c r="R13" s="337" t="s">
        <v>41</v>
      </c>
    </row>
    <row r="14" spans="2:18">
      <c r="B14" s="4" t="s">
        <v>464</v>
      </c>
      <c r="C14" s="369">
        <f>E15</f>
        <v>0.6</v>
      </c>
      <c r="D14" s="438" t="s">
        <v>489</v>
      </c>
      <c r="E14" s="367">
        <v>1</v>
      </c>
      <c r="F14" s="366">
        <v>0.99</v>
      </c>
      <c r="H14" s="4" t="s">
        <v>464</v>
      </c>
      <c r="I14" s="369">
        <f>K15</f>
        <v>0.6</v>
      </c>
      <c r="J14" s="438" t="s">
        <v>489</v>
      </c>
      <c r="K14" s="367">
        <v>1</v>
      </c>
      <c r="L14" s="366">
        <v>0.99</v>
      </c>
      <c r="N14" s="4" t="s">
        <v>464</v>
      </c>
      <c r="O14" s="369">
        <f>Q15</f>
        <v>0.6</v>
      </c>
      <c r="P14" s="438" t="s">
        <v>489</v>
      </c>
      <c r="Q14" s="367">
        <v>1</v>
      </c>
      <c r="R14" s="366">
        <v>0.99</v>
      </c>
    </row>
    <row r="15" spans="2:18">
      <c r="B15" s="4" t="s">
        <v>465</v>
      </c>
      <c r="C15" s="369">
        <f>E16</f>
        <v>0.4</v>
      </c>
      <c r="D15" s="438" t="s">
        <v>489</v>
      </c>
      <c r="E15" s="368">
        <v>0.6</v>
      </c>
      <c r="F15" s="366">
        <v>0.93</v>
      </c>
      <c r="H15" s="4" t="s">
        <v>465</v>
      </c>
      <c r="I15" s="369">
        <f>K16</f>
        <v>0.4</v>
      </c>
      <c r="J15" s="438" t="s">
        <v>489</v>
      </c>
      <c r="K15" s="368">
        <v>0.6</v>
      </c>
      <c r="L15" s="366">
        <v>0.93</v>
      </c>
      <c r="N15" s="4" t="s">
        <v>465</v>
      </c>
      <c r="O15" s="369">
        <f>Q16</f>
        <v>0.4</v>
      </c>
      <c r="P15" s="438" t="s">
        <v>489</v>
      </c>
      <c r="Q15" s="368">
        <v>0.6</v>
      </c>
      <c r="R15" s="366">
        <v>0.93</v>
      </c>
    </row>
    <row r="16" spans="2:18">
      <c r="B16" s="4" t="s">
        <v>466</v>
      </c>
      <c r="C16" s="369">
        <f>E17</f>
        <v>0.15</v>
      </c>
      <c r="D16" s="438" t="s">
        <v>489</v>
      </c>
      <c r="E16" s="368">
        <v>0.4</v>
      </c>
      <c r="F16" s="366">
        <v>0.73</v>
      </c>
      <c r="H16" s="4" t="s">
        <v>466</v>
      </c>
      <c r="I16" s="369">
        <f>K17</f>
        <v>0.15</v>
      </c>
      <c r="J16" s="438" t="s">
        <v>489</v>
      </c>
      <c r="K16" s="368">
        <v>0.4</v>
      </c>
      <c r="L16" s="366">
        <v>0.73</v>
      </c>
      <c r="N16" s="4" t="s">
        <v>466</v>
      </c>
      <c r="O16" s="369">
        <f>Q17</f>
        <v>0.15</v>
      </c>
      <c r="P16" s="438" t="s">
        <v>489</v>
      </c>
      <c r="Q16" s="368">
        <v>0.4</v>
      </c>
      <c r="R16" s="366">
        <v>0.73</v>
      </c>
    </row>
    <row r="17" spans="2:18">
      <c r="B17" s="4" t="s">
        <v>467</v>
      </c>
      <c r="C17" s="367">
        <v>0</v>
      </c>
      <c r="D17" s="438" t="s">
        <v>489</v>
      </c>
      <c r="E17" s="368">
        <v>0.15</v>
      </c>
      <c r="F17" s="366">
        <v>0</v>
      </c>
      <c r="H17" s="4" t="s">
        <v>467</v>
      </c>
      <c r="I17" s="367">
        <v>0</v>
      </c>
      <c r="J17" s="438" t="s">
        <v>489</v>
      </c>
      <c r="K17" s="368">
        <v>0.15</v>
      </c>
      <c r="L17" s="366">
        <v>0</v>
      </c>
      <c r="N17" s="4" t="s">
        <v>467</v>
      </c>
      <c r="O17" s="367">
        <v>0</v>
      </c>
      <c r="P17" s="438" t="s">
        <v>489</v>
      </c>
      <c r="Q17" s="368">
        <v>0.15</v>
      </c>
      <c r="R17" s="366">
        <v>0</v>
      </c>
    </row>
    <row r="25" spans="2:18">
      <c r="B25" t="s">
        <v>477</v>
      </c>
    </row>
    <row r="72" spans="2:2">
      <c r="B72" t="s">
        <v>606</v>
      </c>
    </row>
  </sheetData>
  <mergeCells count="7">
    <mergeCell ref="O11:Q12"/>
    <mergeCell ref="R11:R12"/>
    <mergeCell ref="F11:F12"/>
    <mergeCell ref="B3:L3"/>
    <mergeCell ref="C11:E12"/>
    <mergeCell ref="I11:K12"/>
    <mergeCell ref="L11:L12"/>
  </mergeCells>
  <phoneticPr fontId="2"/>
  <hyperlinks>
    <hyperlink ref="L1" location="ファイルの説明!A1" display="［ファイルの説明］シートに戻る" xr:uid="{BFB83AE6-109E-4D70-910E-BC6BA70034D4}"/>
  </hyperlink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7CEA8-A7DB-4740-A6F5-2D7A743010D4}">
  <sheetPr>
    <tabColor theme="8" tint="0.79998168889431442"/>
  </sheetPr>
  <dimension ref="B1:BH60"/>
  <sheetViews>
    <sheetView showGridLines="0" topLeftCell="A44" workbookViewId="0"/>
  </sheetViews>
  <sheetFormatPr defaultColWidth="8.88671875" defaultRowHeight="15.75"/>
  <cols>
    <col min="1" max="1" width="3.6640625" style="1" customWidth="1"/>
    <col min="2" max="2" width="8.88671875" style="1"/>
    <col min="3" max="4" width="5.77734375" style="1" customWidth="1"/>
    <col min="5" max="6" width="11.33203125" style="1" customWidth="1"/>
    <col min="7" max="7" width="9.77734375" style="1" customWidth="1"/>
    <col min="8" max="8" width="5.77734375" style="1" customWidth="1"/>
    <col min="9" max="9" width="4" style="1" customWidth="1"/>
    <col min="10" max="10" width="22.33203125" style="1" customWidth="1"/>
    <col min="11" max="60" width="8.77734375" style="1" customWidth="1"/>
    <col min="61" max="16384" width="8.88671875" style="1"/>
  </cols>
  <sheetData>
    <row r="1" spans="2:60">
      <c r="N1" s="274" t="s">
        <v>269</v>
      </c>
    </row>
    <row r="2" spans="2:60" ht="19.5">
      <c r="B2" s="3" t="s">
        <v>67</v>
      </c>
    </row>
    <row r="3" spans="2:60" ht="142.15" customHeight="1">
      <c r="B3" s="459" t="s">
        <v>520</v>
      </c>
      <c r="C3" s="459"/>
      <c r="D3" s="459"/>
      <c r="E3" s="459"/>
      <c r="F3" s="459"/>
      <c r="G3" s="459"/>
      <c r="H3" s="459"/>
      <c r="I3" s="459"/>
      <c r="J3" s="459"/>
      <c r="K3" s="459"/>
      <c r="L3" s="459"/>
      <c r="M3" s="459"/>
      <c r="N3" s="459"/>
      <c r="O3" s="459"/>
    </row>
    <row r="4" spans="2:60">
      <c r="B4" s="192" t="s">
        <v>107</v>
      </c>
      <c r="C4" s="190"/>
      <c r="D4" s="190"/>
      <c r="E4" s="190"/>
      <c r="F4" s="190"/>
      <c r="G4" s="190"/>
      <c r="H4" s="190"/>
      <c r="I4" s="190"/>
      <c r="J4" s="190"/>
      <c r="K4" s="190"/>
    </row>
    <row r="5" spans="2:60" ht="247.15" customHeight="1">
      <c r="B5" s="459" t="s">
        <v>516</v>
      </c>
      <c r="C5" s="459"/>
      <c r="D5" s="459"/>
      <c r="E5" s="459"/>
      <c r="F5" s="459"/>
      <c r="G5" s="459"/>
      <c r="H5" s="459"/>
      <c r="I5" s="459"/>
      <c r="J5" s="459"/>
      <c r="K5" s="459"/>
      <c r="L5" s="459"/>
      <c r="M5" s="459"/>
      <c r="N5" s="459"/>
      <c r="O5" s="459"/>
    </row>
    <row r="6" spans="2:60">
      <c r="M6"/>
      <c r="N6"/>
    </row>
    <row r="7" spans="2:60" ht="20.100000000000001" customHeight="1">
      <c r="B7" s="5" t="s">
        <v>23</v>
      </c>
      <c r="C7" s="474" t="str">
        <f>発電計画!$E$8</f>
        <v>①</v>
      </c>
      <c r="D7" s="474"/>
      <c r="E7" s="474"/>
      <c r="F7" s="319"/>
      <c r="I7" s="4" t="s">
        <v>62</v>
      </c>
      <c r="J7" s="4"/>
      <c r="K7" s="83">
        <f>収入①!$C$11</f>
        <v>0</v>
      </c>
    </row>
    <row r="8" spans="2:60" ht="20.100000000000001" customHeight="1">
      <c r="B8" s="5" t="s">
        <v>138</v>
      </c>
      <c r="C8" s="475">
        <f>発電計画!$E$9</f>
        <v>0</v>
      </c>
      <c r="D8" s="475"/>
      <c r="E8" s="475"/>
      <c r="F8" s="320"/>
      <c r="I8" s="4" t="s">
        <v>142</v>
      </c>
      <c r="J8" s="4"/>
      <c r="K8" s="83">
        <f>収入①!$C$12</f>
        <v>0</v>
      </c>
    </row>
    <row r="10" spans="2:60" ht="20.100000000000001" customHeight="1" thickBot="1">
      <c r="B10" s="2" t="s">
        <v>68</v>
      </c>
      <c r="I10" s="2" t="s">
        <v>440</v>
      </c>
      <c r="J10" s="2"/>
      <c r="K10" s="223" t="s">
        <v>202</v>
      </c>
      <c r="L10" s="221" t="s">
        <v>226</v>
      </c>
    </row>
    <row r="11" spans="2:60" ht="20.100000000000001" customHeight="1">
      <c r="B11" s="5" t="s">
        <v>495</v>
      </c>
      <c r="C11" s="201" t="s">
        <v>587</v>
      </c>
      <c r="G11" s="222"/>
      <c r="I11" s="46" t="s">
        <v>62</v>
      </c>
      <c r="J11" s="292"/>
      <c r="K11" s="38">
        <v>1</v>
      </c>
      <c r="L11" s="38">
        <v>2</v>
      </c>
      <c r="M11" s="38">
        <v>3</v>
      </c>
      <c r="N11" s="38">
        <v>4</v>
      </c>
      <c r="O11" s="38">
        <v>5</v>
      </c>
      <c r="P11" s="38">
        <v>6</v>
      </c>
      <c r="Q11" s="38">
        <v>7</v>
      </c>
      <c r="R11" s="38">
        <v>8</v>
      </c>
      <c r="S11" s="38">
        <v>9</v>
      </c>
      <c r="T11" s="38">
        <v>10</v>
      </c>
      <c r="U11" s="38">
        <v>11</v>
      </c>
      <c r="V11" s="38">
        <v>12</v>
      </c>
      <c r="W11" s="38">
        <v>13</v>
      </c>
      <c r="X11" s="38">
        <v>14</v>
      </c>
      <c r="Y11" s="38">
        <v>15</v>
      </c>
      <c r="Z11" s="38">
        <v>16</v>
      </c>
      <c r="AA11" s="38">
        <v>17</v>
      </c>
      <c r="AB11" s="38">
        <v>18</v>
      </c>
      <c r="AC11" s="38">
        <v>19</v>
      </c>
      <c r="AD11" s="226">
        <v>20</v>
      </c>
      <c r="AE11" s="38">
        <v>21</v>
      </c>
      <c r="AF11" s="38">
        <v>22</v>
      </c>
      <c r="AG11" s="38">
        <v>23</v>
      </c>
      <c r="AH11" s="38">
        <v>24</v>
      </c>
      <c r="AI11" s="38">
        <v>25</v>
      </c>
      <c r="AJ11" s="38">
        <v>26</v>
      </c>
      <c r="AK11" s="38">
        <v>27</v>
      </c>
      <c r="AL11" s="38">
        <v>28</v>
      </c>
      <c r="AM11" s="38">
        <v>29</v>
      </c>
      <c r="AN11" s="38">
        <v>30</v>
      </c>
      <c r="AO11" s="38">
        <v>31</v>
      </c>
      <c r="AP11" s="38">
        <v>32</v>
      </c>
      <c r="AQ11" s="38">
        <v>33</v>
      </c>
      <c r="AR11" s="38">
        <v>34</v>
      </c>
      <c r="AS11" s="38">
        <v>35</v>
      </c>
      <c r="AT11" s="38">
        <v>36</v>
      </c>
      <c r="AU11" s="38">
        <v>37</v>
      </c>
      <c r="AV11" s="38">
        <v>38</v>
      </c>
      <c r="AW11" s="38">
        <v>39</v>
      </c>
      <c r="AX11" s="38">
        <v>40</v>
      </c>
      <c r="AY11" s="38">
        <v>41</v>
      </c>
      <c r="AZ11" s="38">
        <v>42</v>
      </c>
      <c r="BA11" s="38">
        <v>43</v>
      </c>
      <c r="BB11" s="38">
        <v>44</v>
      </c>
      <c r="BC11" s="38">
        <v>45</v>
      </c>
      <c r="BD11" s="38">
        <v>46</v>
      </c>
      <c r="BE11" s="38">
        <v>47</v>
      </c>
      <c r="BF11" s="38">
        <v>48</v>
      </c>
      <c r="BG11" s="38">
        <v>49</v>
      </c>
      <c r="BH11" s="39">
        <v>50</v>
      </c>
    </row>
    <row r="12" spans="2:60" ht="20.100000000000001" customHeight="1" thickBot="1">
      <c r="B12" s="2"/>
      <c r="G12" s="222" t="s">
        <v>226</v>
      </c>
      <c r="I12" s="51" t="s">
        <v>63</v>
      </c>
      <c r="J12" s="11"/>
      <c r="K12" s="31">
        <f>K8</f>
        <v>0</v>
      </c>
      <c r="L12" s="31">
        <f>K12+1</f>
        <v>1</v>
      </c>
      <c r="M12" s="31">
        <f t="shared" ref="M12:N12" si="0">L12+1</f>
        <v>2</v>
      </c>
      <c r="N12" s="31">
        <f t="shared" si="0"/>
        <v>3</v>
      </c>
      <c r="O12" s="31">
        <f>N12+1</f>
        <v>4</v>
      </c>
      <c r="P12" s="31">
        <f t="shared" ref="P12:AD12" si="1">O12+1</f>
        <v>5</v>
      </c>
      <c r="Q12" s="31">
        <f t="shared" si="1"/>
        <v>6</v>
      </c>
      <c r="R12" s="31">
        <f t="shared" si="1"/>
        <v>7</v>
      </c>
      <c r="S12" s="31">
        <f t="shared" si="1"/>
        <v>8</v>
      </c>
      <c r="T12" s="31">
        <f t="shared" si="1"/>
        <v>9</v>
      </c>
      <c r="U12" s="31">
        <f t="shared" si="1"/>
        <v>10</v>
      </c>
      <c r="V12" s="31">
        <f t="shared" si="1"/>
        <v>11</v>
      </c>
      <c r="W12" s="31">
        <f t="shared" si="1"/>
        <v>12</v>
      </c>
      <c r="X12" s="31">
        <f t="shared" si="1"/>
        <v>13</v>
      </c>
      <c r="Y12" s="31">
        <f t="shared" si="1"/>
        <v>14</v>
      </c>
      <c r="Z12" s="31">
        <f t="shared" si="1"/>
        <v>15</v>
      </c>
      <c r="AA12" s="31">
        <f t="shared" si="1"/>
        <v>16</v>
      </c>
      <c r="AB12" s="31">
        <f t="shared" si="1"/>
        <v>17</v>
      </c>
      <c r="AC12" s="31">
        <f t="shared" si="1"/>
        <v>18</v>
      </c>
      <c r="AD12" s="227">
        <f t="shared" si="1"/>
        <v>19</v>
      </c>
      <c r="AE12" s="31">
        <f t="shared" ref="AE12" si="2">AD12+1</f>
        <v>20</v>
      </c>
      <c r="AF12" s="31">
        <f t="shared" ref="AF12" si="3">AE12+1</f>
        <v>21</v>
      </c>
      <c r="AG12" s="31">
        <f t="shared" ref="AG12" si="4">AF12+1</f>
        <v>22</v>
      </c>
      <c r="AH12" s="31">
        <f t="shared" ref="AH12" si="5">AG12+1</f>
        <v>23</v>
      </c>
      <c r="AI12" s="31">
        <f t="shared" ref="AI12" si="6">AH12+1</f>
        <v>24</v>
      </c>
      <c r="AJ12" s="31">
        <f t="shared" ref="AJ12" si="7">AI12+1</f>
        <v>25</v>
      </c>
      <c r="AK12" s="31">
        <f t="shared" ref="AK12" si="8">AJ12+1</f>
        <v>26</v>
      </c>
      <c r="AL12" s="31">
        <f t="shared" ref="AL12" si="9">AK12+1</f>
        <v>27</v>
      </c>
      <c r="AM12" s="31">
        <f t="shared" ref="AM12" si="10">AL12+1</f>
        <v>28</v>
      </c>
      <c r="AN12" s="31">
        <f t="shared" ref="AN12" si="11">AM12+1</f>
        <v>29</v>
      </c>
      <c r="AO12" s="31">
        <f t="shared" ref="AO12" si="12">AN12+1</f>
        <v>30</v>
      </c>
      <c r="AP12" s="31">
        <f t="shared" ref="AP12" si="13">AO12+1</f>
        <v>31</v>
      </c>
      <c r="AQ12" s="31">
        <f t="shared" ref="AQ12" si="14">AP12+1</f>
        <v>32</v>
      </c>
      <c r="AR12" s="31">
        <f t="shared" ref="AR12" si="15">AQ12+1</f>
        <v>33</v>
      </c>
      <c r="AS12" s="31">
        <f t="shared" ref="AS12" si="16">AR12+1</f>
        <v>34</v>
      </c>
      <c r="AT12" s="31">
        <f t="shared" ref="AT12" si="17">AS12+1</f>
        <v>35</v>
      </c>
      <c r="AU12" s="31">
        <f t="shared" ref="AU12" si="18">AT12+1</f>
        <v>36</v>
      </c>
      <c r="AV12" s="31">
        <f t="shared" ref="AV12" si="19">AU12+1</f>
        <v>37</v>
      </c>
      <c r="AW12" s="31">
        <f t="shared" ref="AW12" si="20">AV12+1</f>
        <v>38</v>
      </c>
      <c r="AX12" s="31">
        <f t="shared" ref="AX12" si="21">AW12+1</f>
        <v>39</v>
      </c>
      <c r="AY12" s="31">
        <f t="shared" ref="AY12" si="22">AX12+1</f>
        <v>40</v>
      </c>
      <c r="AZ12" s="31">
        <f t="shared" ref="AZ12" si="23">AY12+1</f>
        <v>41</v>
      </c>
      <c r="BA12" s="31">
        <f t="shared" ref="BA12" si="24">AZ12+1</f>
        <v>42</v>
      </c>
      <c r="BB12" s="31">
        <f t="shared" ref="BB12" si="25">BA12+1</f>
        <v>43</v>
      </c>
      <c r="BC12" s="31">
        <f t="shared" ref="BC12" si="26">BB12+1</f>
        <v>44</v>
      </c>
      <c r="BD12" s="31">
        <f t="shared" ref="BD12" si="27">BC12+1</f>
        <v>45</v>
      </c>
      <c r="BE12" s="31">
        <f t="shared" ref="BE12" si="28">BD12+1</f>
        <v>46</v>
      </c>
      <c r="BF12" s="31">
        <f t="shared" ref="BF12" si="29">BE12+1</f>
        <v>47</v>
      </c>
      <c r="BG12" s="31">
        <f t="shared" ref="BG12" si="30">BF12+1</f>
        <v>48</v>
      </c>
      <c r="BH12" s="40">
        <f t="shared" ref="BH12" si="31">BG12+1</f>
        <v>49</v>
      </c>
    </row>
    <row r="13" spans="2:60" ht="20.100000000000001" customHeight="1">
      <c r="B13" s="46" t="s">
        <v>71</v>
      </c>
      <c r="C13" s="47"/>
      <c r="D13" s="47"/>
      <c r="E13" s="47"/>
      <c r="F13" s="70" t="s">
        <v>427</v>
      </c>
      <c r="G13" s="314" t="s">
        <v>426</v>
      </c>
      <c r="I13" s="51" t="s">
        <v>70</v>
      </c>
      <c r="J13" s="293"/>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41"/>
    </row>
    <row r="14" spans="2:60" ht="20.100000000000001" customHeight="1">
      <c r="B14" s="48" t="s">
        <v>69</v>
      </c>
      <c r="C14" s="58"/>
      <c r="D14" s="58"/>
      <c r="E14" s="58"/>
      <c r="F14" s="105">
        <f>SUM(F15:F16,F17,F34,F39:F43)</f>
        <v>0</v>
      </c>
      <c r="G14" s="169">
        <f>IF($C$11="あり",SUM(G15:G16,G17,G34,G39:G43),IF($C$11="なし",$F$14,""))</f>
        <v>0</v>
      </c>
      <c r="I14" s="51" t="s">
        <v>327</v>
      </c>
      <c r="J14" s="293"/>
      <c r="K14" s="34"/>
      <c r="L14" s="34"/>
      <c r="M14" s="34"/>
      <c r="N14" s="34"/>
      <c r="O14" s="34"/>
      <c r="P14" s="34"/>
      <c r="Q14" s="34"/>
      <c r="R14" s="34"/>
      <c r="S14" s="34"/>
      <c r="T14" s="34"/>
      <c r="U14" s="34"/>
      <c r="V14" s="34"/>
      <c r="W14" s="34"/>
      <c r="X14" s="34"/>
      <c r="Y14" s="34"/>
      <c r="Z14" s="34"/>
      <c r="AA14" s="34"/>
      <c r="AB14" s="34"/>
      <c r="AC14" s="34"/>
      <c r="AD14" s="228"/>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41"/>
    </row>
    <row r="15" spans="2:60" ht="20.100000000000001" customHeight="1">
      <c r="B15" s="57"/>
      <c r="C15" s="4" t="s">
        <v>76</v>
      </c>
      <c r="D15" s="14"/>
      <c r="E15" s="14"/>
      <c r="F15" s="34"/>
      <c r="G15" s="169">
        <f>IF($C$11="あり",F15*$P$52,IF($C$11="なし",$F$15,""))</f>
        <v>0</v>
      </c>
      <c r="I15" s="503" t="s">
        <v>324</v>
      </c>
      <c r="J15" s="504"/>
      <c r="K15" s="105">
        <f>SUM(K16:K18)</f>
        <v>0</v>
      </c>
      <c r="L15" s="105">
        <f t="shared" ref="L15:BH15" si="32">SUM(L16:L18)</f>
        <v>0</v>
      </c>
      <c r="M15" s="105">
        <f t="shared" si="32"/>
        <v>0</v>
      </c>
      <c r="N15" s="105">
        <f t="shared" si="32"/>
        <v>0</v>
      </c>
      <c r="O15" s="105">
        <f t="shared" si="32"/>
        <v>0</v>
      </c>
      <c r="P15" s="105">
        <f t="shared" si="32"/>
        <v>0</v>
      </c>
      <c r="Q15" s="105">
        <f t="shared" si="32"/>
        <v>0</v>
      </c>
      <c r="R15" s="105">
        <f t="shared" si="32"/>
        <v>0</v>
      </c>
      <c r="S15" s="105">
        <f t="shared" si="32"/>
        <v>0</v>
      </c>
      <c r="T15" s="105">
        <f t="shared" si="32"/>
        <v>0</v>
      </c>
      <c r="U15" s="105">
        <f t="shared" si="32"/>
        <v>0</v>
      </c>
      <c r="V15" s="105">
        <f t="shared" si="32"/>
        <v>0</v>
      </c>
      <c r="W15" s="105">
        <f t="shared" si="32"/>
        <v>0</v>
      </c>
      <c r="X15" s="105">
        <f t="shared" si="32"/>
        <v>0</v>
      </c>
      <c r="Y15" s="105">
        <f t="shared" si="32"/>
        <v>0</v>
      </c>
      <c r="Z15" s="105">
        <f t="shared" si="32"/>
        <v>0</v>
      </c>
      <c r="AA15" s="105">
        <f t="shared" si="32"/>
        <v>0</v>
      </c>
      <c r="AB15" s="105">
        <f t="shared" si="32"/>
        <v>0</v>
      </c>
      <c r="AC15" s="105">
        <f t="shared" si="32"/>
        <v>0</v>
      </c>
      <c r="AD15" s="105">
        <f t="shared" si="32"/>
        <v>0</v>
      </c>
      <c r="AE15" s="105">
        <f t="shared" si="32"/>
        <v>0</v>
      </c>
      <c r="AF15" s="105">
        <f t="shared" si="32"/>
        <v>0</v>
      </c>
      <c r="AG15" s="105">
        <f t="shared" si="32"/>
        <v>0</v>
      </c>
      <c r="AH15" s="105">
        <f t="shared" si="32"/>
        <v>0</v>
      </c>
      <c r="AI15" s="105">
        <f t="shared" si="32"/>
        <v>0</v>
      </c>
      <c r="AJ15" s="105">
        <f t="shared" si="32"/>
        <v>0</v>
      </c>
      <c r="AK15" s="105">
        <f t="shared" si="32"/>
        <v>0</v>
      </c>
      <c r="AL15" s="105">
        <f t="shared" si="32"/>
        <v>0</v>
      </c>
      <c r="AM15" s="105">
        <f t="shared" si="32"/>
        <v>0</v>
      </c>
      <c r="AN15" s="105">
        <f t="shared" si="32"/>
        <v>0</v>
      </c>
      <c r="AO15" s="105">
        <f t="shared" si="32"/>
        <v>0</v>
      </c>
      <c r="AP15" s="105">
        <f t="shared" si="32"/>
        <v>0</v>
      </c>
      <c r="AQ15" s="105">
        <f t="shared" si="32"/>
        <v>0</v>
      </c>
      <c r="AR15" s="105">
        <f t="shared" si="32"/>
        <v>0</v>
      </c>
      <c r="AS15" s="105">
        <f t="shared" si="32"/>
        <v>0</v>
      </c>
      <c r="AT15" s="105">
        <f t="shared" si="32"/>
        <v>0</v>
      </c>
      <c r="AU15" s="105">
        <f t="shared" si="32"/>
        <v>0</v>
      </c>
      <c r="AV15" s="105">
        <f t="shared" si="32"/>
        <v>0</v>
      </c>
      <c r="AW15" s="105">
        <f t="shared" si="32"/>
        <v>0</v>
      </c>
      <c r="AX15" s="105">
        <f t="shared" si="32"/>
        <v>0</v>
      </c>
      <c r="AY15" s="105">
        <f t="shared" si="32"/>
        <v>0</v>
      </c>
      <c r="AZ15" s="105">
        <f t="shared" si="32"/>
        <v>0</v>
      </c>
      <c r="BA15" s="105">
        <f t="shared" si="32"/>
        <v>0</v>
      </c>
      <c r="BB15" s="105">
        <f t="shared" si="32"/>
        <v>0</v>
      </c>
      <c r="BC15" s="105">
        <f t="shared" si="32"/>
        <v>0</v>
      </c>
      <c r="BD15" s="105">
        <f t="shared" si="32"/>
        <v>0</v>
      </c>
      <c r="BE15" s="105">
        <f t="shared" si="32"/>
        <v>0</v>
      </c>
      <c r="BF15" s="105">
        <f t="shared" si="32"/>
        <v>0</v>
      </c>
      <c r="BG15" s="105">
        <f t="shared" si="32"/>
        <v>0</v>
      </c>
      <c r="BH15" s="82">
        <f t="shared" si="32"/>
        <v>0</v>
      </c>
    </row>
    <row r="16" spans="2:60" ht="20.100000000000001" customHeight="1">
      <c r="B16" s="49"/>
      <c r="C16" s="14" t="s">
        <v>77</v>
      </c>
      <c r="D16" s="14"/>
      <c r="E16" s="14"/>
      <c r="F16" s="34"/>
      <c r="G16" s="169">
        <f>IF($C$11="あり",F16*$P$53,IF($C$11="なし",$F$16,""))</f>
        <v>0</v>
      </c>
      <c r="I16" s="499"/>
      <c r="J16" s="84" t="s">
        <v>140</v>
      </c>
      <c r="K16" s="34"/>
      <c r="L16" s="34"/>
      <c r="M16" s="34"/>
      <c r="N16" s="34"/>
      <c r="O16" s="34"/>
      <c r="P16" s="34"/>
      <c r="Q16" s="34"/>
      <c r="R16" s="34"/>
      <c r="S16" s="34"/>
      <c r="T16" s="34"/>
      <c r="U16" s="34"/>
      <c r="V16" s="34"/>
      <c r="W16" s="34"/>
      <c r="X16" s="34"/>
      <c r="Y16" s="34"/>
      <c r="Z16" s="34"/>
      <c r="AA16" s="34"/>
      <c r="AB16" s="34"/>
      <c r="AC16" s="34"/>
      <c r="AD16" s="228"/>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41"/>
    </row>
    <row r="17" spans="2:60" ht="20.100000000000001" customHeight="1">
      <c r="B17" s="49"/>
      <c r="C17" s="13" t="s">
        <v>78</v>
      </c>
      <c r="D17" s="58"/>
      <c r="E17" s="58"/>
      <c r="F17" s="105">
        <f>SUM(F18,F30,F31)</f>
        <v>0</v>
      </c>
      <c r="G17" s="169">
        <f>IF($C$11="あり",F17*$P$54,IF($C$11="なし",$F$17,""))</f>
        <v>0</v>
      </c>
      <c r="I17" s="499"/>
      <c r="J17" s="84" t="s">
        <v>141</v>
      </c>
      <c r="K17" s="34"/>
      <c r="L17" s="34"/>
      <c r="M17" s="34"/>
      <c r="N17" s="34"/>
      <c r="O17" s="34"/>
      <c r="P17" s="34"/>
      <c r="Q17" s="34"/>
      <c r="R17" s="34"/>
      <c r="S17" s="34"/>
      <c r="T17" s="34"/>
      <c r="U17" s="34"/>
      <c r="V17" s="34"/>
      <c r="W17" s="34"/>
      <c r="X17" s="34"/>
      <c r="Y17" s="34"/>
      <c r="Z17" s="34"/>
      <c r="AA17" s="34"/>
      <c r="AB17" s="34"/>
      <c r="AC17" s="34"/>
      <c r="AD17" s="228"/>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41"/>
    </row>
    <row r="18" spans="2:60" ht="20.100000000000001" customHeight="1">
      <c r="B18" s="49"/>
      <c r="C18" s="58"/>
      <c r="D18" s="8" t="s">
        <v>79</v>
      </c>
      <c r="E18" s="45"/>
      <c r="F18" s="105">
        <f>SUM(F19:F29)</f>
        <v>0</v>
      </c>
      <c r="G18" s="317">
        <f>SUM(G19:G25)</f>
        <v>0</v>
      </c>
      <c r="I18" s="499"/>
      <c r="J18" s="321"/>
      <c r="K18" s="34"/>
      <c r="L18" s="34"/>
      <c r="M18" s="34"/>
      <c r="N18" s="34"/>
      <c r="O18" s="34"/>
      <c r="P18" s="34"/>
      <c r="Q18" s="34"/>
      <c r="R18" s="34"/>
      <c r="S18" s="34"/>
      <c r="T18" s="34"/>
      <c r="U18" s="34"/>
      <c r="V18" s="34"/>
      <c r="W18" s="34"/>
      <c r="X18" s="34"/>
      <c r="Y18" s="34"/>
      <c r="Z18" s="34"/>
      <c r="AA18" s="34"/>
      <c r="AB18" s="34"/>
      <c r="AC18" s="34"/>
      <c r="AD18" s="228"/>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41"/>
    </row>
    <row r="19" spans="2:60" ht="20.100000000000001" customHeight="1">
      <c r="B19" s="49"/>
      <c r="C19" s="58"/>
      <c r="D19" s="9"/>
      <c r="E19" s="4" t="s">
        <v>80</v>
      </c>
      <c r="F19" s="34"/>
      <c r="G19" s="317"/>
      <c r="I19" s="503" t="s">
        <v>72</v>
      </c>
      <c r="J19" s="504"/>
      <c r="K19" s="105" t="str">
        <f>IF(AND(収入①!$N$29="",収入①!$M$29=""),"",(1976*収入①!$N$29+436*(収入①!$M$29-収入①!$N$29))/1000)</f>
        <v/>
      </c>
      <c r="L19" s="105" t="str">
        <f>IF(AND(収入①!$N$29="",収入①!$M$29=""),"",(1976*収入①!$N$29+436*(収入①!$M$29-収入①!$N$29))/1000)</f>
        <v/>
      </c>
      <c r="M19" s="105" t="str">
        <f>IF(AND(収入①!$N$29="",収入①!$M$29=""),"",(1976*収入①!$N$29+436*(収入①!$M$29-収入①!$N$29))/1000)</f>
        <v/>
      </c>
      <c r="N19" s="105" t="str">
        <f>IF(AND(収入①!$N$29="",収入①!$M$29=""),"",(1976*収入①!$N$29+436*(収入①!$M$29-収入①!$N$29))/1000)</f>
        <v/>
      </c>
      <c r="O19" s="105" t="str">
        <f>IF(AND(収入①!$N$29="",収入①!$M$29=""),"",(1976*収入①!$N$29+436*(収入①!$M$29-収入①!$N$29))/1000)</f>
        <v/>
      </c>
      <c r="P19" s="105" t="str">
        <f>IF(AND(収入①!$N$29="",収入①!$M$29=""),"",(1976*収入①!$N$29+436*(収入①!$M$29-収入①!$N$29))/1000)</f>
        <v/>
      </c>
      <c r="Q19" s="105" t="str">
        <f>IF(AND(収入①!$N$29="",収入①!$M$29=""),"",(1976*収入①!$N$29+436*(収入①!$M$29-収入①!$N$29))/1000)</f>
        <v/>
      </c>
      <c r="R19" s="105" t="str">
        <f>IF(AND(収入①!$N$29="",収入①!$M$29=""),"",(1976*収入①!$N$29+436*(収入①!$M$29-収入①!$N$29))/1000)</f>
        <v/>
      </c>
      <c r="S19" s="105" t="str">
        <f>IF(AND(収入①!$N$29="",収入①!$M$29=""),"",(1976*収入①!$N$29+436*(収入①!$M$29-収入①!$N$29))/1000)</f>
        <v/>
      </c>
      <c r="T19" s="105" t="str">
        <f>IF(AND(収入①!$N$29="",収入①!$M$29=""),"",(1976*収入①!$N$29+436*(収入①!$M$29-収入①!$N$29))/1000)</f>
        <v/>
      </c>
      <c r="U19" s="105" t="str">
        <f>IF(AND(収入①!$N$29="",収入①!$M$29=""),"",(1976*収入①!$N$29+436*(収入①!$M$29-収入①!$N$29))/1000)</f>
        <v/>
      </c>
      <c r="V19" s="105" t="str">
        <f>IF(AND(収入①!$N$29="",収入①!$M$29=""),"",(1976*収入①!$N$29+436*(収入①!$M$29-収入①!$N$29))/1000)</f>
        <v/>
      </c>
      <c r="W19" s="105" t="str">
        <f>IF(AND(収入①!$N$29="",収入①!$M$29=""),"",(1976*収入①!$N$29+436*(収入①!$M$29-収入①!$N$29))/1000)</f>
        <v/>
      </c>
      <c r="X19" s="105" t="str">
        <f>IF(AND(収入①!$N$29="",収入①!$M$29=""),"",(1976*収入①!$N$29+436*(収入①!$M$29-収入①!$N$29))/1000)</f>
        <v/>
      </c>
      <c r="Y19" s="105" t="str">
        <f>IF(AND(収入①!$N$29="",収入①!$M$29=""),"",(1976*収入①!$N$29+436*(収入①!$M$29-収入①!$N$29))/1000)</f>
        <v/>
      </c>
      <c r="Z19" s="105" t="str">
        <f>IF(AND(収入①!$N$29="",収入①!$M$29=""),"",(1976*収入①!$N$29+436*(収入①!$M$29-収入①!$N$29))/1000)</f>
        <v/>
      </c>
      <c r="AA19" s="105" t="str">
        <f>IF(AND(収入①!$N$29="",収入①!$M$29=""),"",(1976*収入①!$N$29+436*(収入①!$M$29-収入①!$N$29))/1000)</f>
        <v/>
      </c>
      <c r="AB19" s="105" t="str">
        <f>IF(AND(収入①!$N$29="",収入①!$M$29=""),"",(1976*収入①!$N$29+436*(収入①!$M$29-収入①!$N$29))/1000)</f>
        <v/>
      </c>
      <c r="AC19" s="105" t="str">
        <f>IF(AND(収入①!$N$29="",収入①!$M$29=""),"",(1976*収入①!$N$29+436*(収入①!$M$29-収入①!$N$29))/1000)</f>
        <v/>
      </c>
      <c r="AD19" s="105" t="str">
        <f>IF(AND(収入①!$N$29="",収入①!$M$29=""),"",(1976*収入①!$N$29+436*(収入①!$M$29-収入①!$N$29))/1000)</f>
        <v/>
      </c>
      <c r="AE19" s="105" t="str">
        <f>IF(AND(収入①!$N$29="",収入①!$M$29=""),"",(1976*収入①!$N$29+436*(収入①!$M$29-収入①!$N$29))/1000)</f>
        <v/>
      </c>
      <c r="AF19" s="105" t="str">
        <f>IF(AND(収入①!$N$29="",収入①!$M$29=""),"",(1976*収入①!$N$29+436*(収入①!$M$29-収入①!$N$29))/1000)</f>
        <v/>
      </c>
      <c r="AG19" s="105" t="str">
        <f>IF(AND(収入①!$N$29="",収入①!$M$29=""),"",(1976*収入①!$N$29+436*(収入①!$M$29-収入①!$N$29))/1000)</f>
        <v/>
      </c>
      <c r="AH19" s="105" t="str">
        <f>IF(AND(収入①!$N$29="",収入①!$M$29=""),"",(1976*収入①!$N$29+436*(収入①!$M$29-収入①!$N$29))/1000)</f>
        <v/>
      </c>
      <c r="AI19" s="105" t="str">
        <f>IF(AND(収入①!$N$29="",収入①!$M$29=""),"",(1976*収入①!$N$29+436*(収入①!$M$29-収入①!$N$29))/1000)</f>
        <v/>
      </c>
      <c r="AJ19" s="105" t="str">
        <f>IF(AND(収入①!$N$29="",収入①!$M$29=""),"",(1976*収入①!$N$29+436*(収入①!$M$29-収入①!$N$29))/1000)</f>
        <v/>
      </c>
      <c r="AK19" s="105" t="str">
        <f>IF(AND(収入①!$N$29="",収入①!$M$29=""),"",(1976*収入①!$N$29+436*(収入①!$M$29-収入①!$N$29))/1000)</f>
        <v/>
      </c>
      <c r="AL19" s="105" t="str">
        <f>IF(AND(収入①!$N$29="",収入①!$M$29=""),"",(1976*収入①!$N$29+436*(収入①!$M$29-収入①!$N$29))/1000)</f>
        <v/>
      </c>
      <c r="AM19" s="105" t="str">
        <f>IF(AND(収入①!$N$29="",収入①!$M$29=""),"",(1976*収入①!$N$29+436*(収入①!$M$29-収入①!$N$29))/1000)</f>
        <v/>
      </c>
      <c r="AN19" s="105" t="str">
        <f>IF(AND(収入①!$N$29="",収入①!$M$29=""),"",(1976*収入①!$N$29+436*(収入①!$M$29-収入①!$N$29))/1000)</f>
        <v/>
      </c>
      <c r="AO19" s="105" t="str">
        <f>IF(AND(収入①!$N$29="",収入①!$M$29=""),"",(1976*収入①!$N$29+436*(収入①!$M$29-収入①!$N$29))/1000)</f>
        <v/>
      </c>
      <c r="AP19" s="105" t="str">
        <f>IF(AND(収入①!$N$29="",収入①!$M$29=""),"",(1976*収入①!$N$29+436*(収入①!$M$29-収入①!$N$29))/1000)</f>
        <v/>
      </c>
      <c r="AQ19" s="105" t="str">
        <f>IF(AND(収入①!$N$29="",収入①!$M$29=""),"",(1976*収入①!$N$29+436*(収入①!$M$29-収入①!$N$29))/1000)</f>
        <v/>
      </c>
      <c r="AR19" s="105" t="str">
        <f>IF(AND(収入①!$N$29="",収入①!$M$29=""),"",(1976*収入①!$N$29+436*(収入①!$M$29-収入①!$N$29))/1000)</f>
        <v/>
      </c>
      <c r="AS19" s="105" t="str">
        <f>IF(AND(収入①!$N$29="",収入①!$M$29=""),"",(1976*収入①!$N$29+436*(収入①!$M$29-収入①!$N$29))/1000)</f>
        <v/>
      </c>
      <c r="AT19" s="105" t="str">
        <f>IF(AND(収入①!$N$29="",収入①!$M$29=""),"",(1976*収入①!$N$29+436*(収入①!$M$29-収入①!$N$29))/1000)</f>
        <v/>
      </c>
      <c r="AU19" s="105" t="str">
        <f>IF(AND(収入①!$N$29="",収入①!$M$29=""),"",(1976*収入①!$N$29+436*(収入①!$M$29-収入①!$N$29))/1000)</f>
        <v/>
      </c>
      <c r="AV19" s="105" t="str">
        <f>IF(AND(収入①!$N$29="",収入①!$M$29=""),"",(1976*収入①!$N$29+436*(収入①!$M$29-収入①!$N$29))/1000)</f>
        <v/>
      </c>
      <c r="AW19" s="105" t="str">
        <f>IF(AND(収入①!$N$29="",収入①!$M$29=""),"",(1976*収入①!$N$29+436*(収入①!$M$29-収入①!$N$29))/1000)</f>
        <v/>
      </c>
      <c r="AX19" s="105" t="str">
        <f>IF(AND(収入①!$N$29="",収入①!$M$29=""),"",(1976*収入①!$N$29+436*(収入①!$M$29-収入①!$N$29))/1000)</f>
        <v/>
      </c>
      <c r="AY19" s="105" t="str">
        <f>IF(AND(収入①!$N$29="",収入①!$M$29=""),"",(1976*収入①!$N$29+436*(収入①!$M$29-収入①!$N$29))/1000)</f>
        <v/>
      </c>
      <c r="AZ19" s="105" t="str">
        <f>IF(AND(収入①!$N$29="",収入①!$M$29=""),"",(1976*収入①!$N$29+436*(収入①!$M$29-収入①!$N$29))/1000)</f>
        <v/>
      </c>
      <c r="BA19" s="105" t="str">
        <f>IF(AND(収入①!$N$29="",収入①!$M$29=""),"",(1976*収入①!$N$29+436*(収入①!$M$29-収入①!$N$29))/1000)</f>
        <v/>
      </c>
      <c r="BB19" s="105" t="str">
        <f>IF(AND(収入①!$N$29="",収入①!$M$29=""),"",(1976*収入①!$N$29+436*(収入①!$M$29-収入①!$N$29))/1000)</f>
        <v/>
      </c>
      <c r="BC19" s="105" t="str">
        <f>IF(AND(収入①!$N$29="",収入①!$M$29=""),"",(1976*収入①!$N$29+436*(収入①!$M$29-収入①!$N$29))/1000)</f>
        <v/>
      </c>
      <c r="BD19" s="105" t="str">
        <f>IF(AND(収入①!$N$29="",収入①!$M$29=""),"",(1976*収入①!$N$29+436*(収入①!$M$29-収入①!$N$29))/1000)</f>
        <v/>
      </c>
      <c r="BE19" s="105" t="str">
        <f>IF(AND(収入①!$N$29="",収入①!$M$29=""),"",(1976*収入①!$N$29+436*(収入①!$M$29-収入①!$N$29))/1000)</f>
        <v/>
      </c>
      <c r="BF19" s="105" t="str">
        <f>IF(AND(収入①!$N$29="",収入①!$M$29=""),"",(1976*収入①!$N$29+436*(収入①!$M$29-収入①!$N$29))/1000)</f>
        <v/>
      </c>
      <c r="BG19" s="105" t="str">
        <f>IF(AND(収入①!$N$29="",収入①!$M$29=""),"",(1976*収入①!$N$29+436*(収入①!$M$29-収入①!$N$29))/1000)</f>
        <v/>
      </c>
      <c r="BH19" s="82" t="str">
        <f>IF(AND(収入①!$N$29="",収入①!$M$29=""),"",(1976*収入①!$N$29+436*(収入①!$M$29-収入①!$N$29))/1000)</f>
        <v/>
      </c>
    </row>
    <row r="20" spans="2:60" ht="20.100000000000001" customHeight="1">
      <c r="B20" s="49"/>
      <c r="C20" s="9"/>
      <c r="D20" s="6"/>
      <c r="E20" s="11" t="s">
        <v>48</v>
      </c>
      <c r="F20" s="34"/>
      <c r="G20" s="317"/>
      <c r="I20" s="323" t="s">
        <v>431</v>
      </c>
      <c r="J20" s="322"/>
      <c r="K20" s="105">
        <f>SUM(K21:K25)</f>
        <v>0</v>
      </c>
      <c r="L20" s="105">
        <f t="shared" ref="L20:BH20" si="33">SUM(L21:L25)</f>
        <v>0</v>
      </c>
      <c r="M20" s="105">
        <f t="shared" si="33"/>
        <v>0</v>
      </c>
      <c r="N20" s="105">
        <f t="shared" si="33"/>
        <v>0</v>
      </c>
      <c r="O20" s="105">
        <f t="shared" si="33"/>
        <v>0</v>
      </c>
      <c r="P20" s="105">
        <f t="shared" si="33"/>
        <v>0</v>
      </c>
      <c r="Q20" s="105">
        <f t="shared" si="33"/>
        <v>0</v>
      </c>
      <c r="R20" s="105">
        <f t="shared" si="33"/>
        <v>0</v>
      </c>
      <c r="S20" s="105">
        <f t="shared" si="33"/>
        <v>0</v>
      </c>
      <c r="T20" s="105">
        <f t="shared" si="33"/>
        <v>0</v>
      </c>
      <c r="U20" s="105">
        <f t="shared" si="33"/>
        <v>0</v>
      </c>
      <c r="V20" s="105">
        <f t="shared" si="33"/>
        <v>0</v>
      </c>
      <c r="W20" s="105">
        <f t="shared" si="33"/>
        <v>0</v>
      </c>
      <c r="X20" s="105">
        <f t="shared" si="33"/>
        <v>0</v>
      </c>
      <c r="Y20" s="105">
        <f t="shared" si="33"/>
        <v>0</v>
      </c>
      <c r="Z20" s="105">
        <f t="shared" si="33"/>
        <v>0</v>
      </c>
      <c r="AA20" s="105">
        <f t="shared" si="33"/>
        <v>0</v>
      </c>
      <c r="AB20" s="105">
        <f t="shared" si="33"/>
        <v>0</v>
      </c>
      <c r="AC20" s="105">
        <f t="shared" si="33"/>
        <v>0</v>
      </c>
      <c r="AD20" s="105">
        <f t="shared" si="33"/>
        <v>0</v>
      </c>
      <c r="AE20" s="105">
        <f t="shared" si="33"/>
        <v>0</v>
      </c>
      <c r="AF20" s="105">
        <f t="shared" si="33"/>
        <v>0</v>
      </c>
      <c r="AG20" s="105">
        <f t="shared" si="33"/>
        <v>0</v>
      </c>
      <c r="AH20" s="105">
        <f t="shared" si="33"/>
        <v>0</v>
      </c>
      <c r="AI20" s="105">
        <f t="shared" si="33"/>
        <v>0</v>
      </c>
      <c r="AJ20" s="105">
        <f t="shared" si="33"/>
        <v>0</v>
      </c>
      <c r="AK20" s="105">
        <f t="shared" si="33"/>
        <v>0</v>
      </c>
      <c r="AL20" s="105">
        <f t="shared" si="33"/>
        <v>0</v>
      </c>
      <c r="AM20" s="105">
        <f t="shared" si="33"/>
        <v>0</v>
      </c>
      <c r="AN20" s="105">
        <f t="shared" si="33"/>
        <v>0</v>
      </c>
      <c r="AO20" s="105">
        <f t="shared" si="33"/>
        <v>0</v>
      </c>
      <c r="AP20" s="105">
        <f t="shared" si="33"/>
        <v>0</v>
      </c>
      <c r="AQ20" s="105">
        <f t="shared" si="33"/>
        <v>0</v>
      </c>
      <c r="AR20" s="105">
        <f t="shared" si="33"/>
        <v>0</v>
      </c>
      <c r="AS20" s="105">
        <f t="shared" si="33"/>
        <v>0</v>
      </c>
      <c r="AT20" s="105">
        <f t="shared" si="33"/>
        <v>0</v>
      </c>
      <c r="AU20" s="105">
        <f t="shared" si="33"/>
        <v>0</v>
      </c>
      <c r="AV20" s="105">
        <f t="shared" si="33"/>
        <v>0</v>
      </c>
      <c r="AW20" s="105">
        <f t="shared" si="33"/>
        <v>0</v>
      </c>
      <c r="AX20" s="105">
        <f t="shared" si="33"/>
        <v>0</v>
      </c>
      <c r="AY20" s="105">
        <f t="shared" si="33"/>
        <v>0</v>
      </c>
      <c r="AZ20" s="105">
        <f t="shared" si="33"/>
        <v>0</v>
      </c>
      <c r="BA20" s="105">
        <f t="shared" si="33"/>
        <v>0</v>
      </c>
      <c r="BB20" s="105">
        <f t="shared" si="33"/>
        <v>0</v>
      </c>
      <c r="BC20" s="105">
        <f t="shared" si="33"/>
        <v>0</v>
      </c>
      <c r="BD20" s="105">
        <f t="shared" si="33"/>
        <v>0</v>
      </c>
      <c r="BE20" s="105">
        <f t="shared" si="33"/>
        <v>0</v>
      </c>
      <c r="BF20" s="105">
        <f t="shared" si="33"/>
        <v>0</v>
      </c>
      <c r="BG20" s="105">
        <f t="shared" si="33"/>
        <v>0</v>
      </c>
      <c r="BH20" s="82">
        <f t="shared" si="33"/>
        <v>0</v>
      </c>
    </row>
    <row r="21" spans="2:60" ht="20.100000000000001" customHeight="1">
      <c r="B21" s="49"/>
      <c r="C21" s="9"/>
      <c r="D21" s="6"/>
      <c r="E21" s="11" t="s">
        <v>81</v>
      </c>
      <c r="F21" s="34"/>
      <c r="G21" s="317"/>
      <c r="I21" s="318"/>
      <c r="J21" s="84" t="s">
        <v>331</v>
      </c>
      <c r="K21" s="105">
        <f>租税!D10</f>
        <v>0</v>
      </c>
      <c r="L21" s="105">
        <f>租税!E10</f>
        <v>0</v>
      </c>
      <c r="M21" s="105">
        <f>租税!F10</f>
        <v>0</v>
      </c>
      <c r="N21" s="105">
        <f>租税!G10</f>
        <v>0</v>
      </c>
      <c r="O21" s="105">
        <f>租税!H10</f>
        <v>0</v>
      </c>
      <c r="P21" s="105">
        <f>租税!I10</f>
        <v>0</v>
      </c>
      <c r="Q21" s="105">
        <f>租税!J10</f>
        <v>0</v>
      </c>
      <c r="R21" s="105">
        <f>租税!K10</f>
        <v>0</v>
      </c>
      <c r="S21" s="105">
        <f>租税!L10</f>
        <v>0</v>
      </c>
      <c r="T21" s="105">
        <f>租税!M10</f>
        <v>0</v>
      </c>
      <c r="U21" s="105">
        <f>租税!N10</f>
        <v>0</v>
      </c>
      <c r="V21" s="105">
        <f>租税!O10</f>
        <v>0</v>
      </c>
      <c r="W21" s="105">
        <f>租税!P10</f>
        <v>0</v>
      </c>
      <c r="X21" s="105">
        <f>租税!Q10</f>
        <v>0</v>
      </c>
      <c r="Y21" s="105">
        <f>租税!R10</f>
        <v>0</v>
      </c>
      <c r="Z21" s="105">
        <f>租税!S10</f>
        <v>0</v>
      </c>
      <c r="AA21" s="105">
        <f>租税!T10</f>
        <v>0</v>
      </c>
      <c r="AB21" s="105">
        <f>租税!U10</f>
        <v>0</v>
      </c>
      <c r="AC21" s="105">
        <f>租税!V10</f>
        <v>0</v>
      </c>
      <c r="AD21" s="105">
        <f>租税!W10</f>
        <v>0</v>
      </c>
      <c r="AE21" s="105">
        <f>租税!X10</f>
        <v>0</v>
      </c>
      <c r="AF21" s="105">
        <f>租税!Y10</f>
        <v>0</v>
      </c>
      <c r="AG21" s="105">
        <f>租税!Z10</f>
        <v>0</v>
      </c>
      <c r="AH21" s="105">
        <f>租税!AA10</f>
        <v>0</v>
      </c>
      <c r="AI21" s="105">
        <f>租税!AB10</f>
        <v>0</v>
      </c>
      <c r="AJ21" s="105">
        <f>租税!AC10</f>
        <v>0</v>
      </c>
      <c r="AK21" s="105">
        <f>租税!AD10</f>
        <v>0</v>
      </c>
      <c r="AL21" s="105">
        <f>租税!AE10</f>
        <v>0</v>
      </c>
      <c r="AM21" s="105">
        <f>租税!AF10</f>
        <v>0</v>
      </c>
      <c r="AN21" s="105">
        <f>租税!AG10</f>
        <v>0</v>
      </c>
      <c r="AO21" s="105">
        <f>租税!AH10</f>
        <v>0</v>
      </c>
      <c r="AP21" s="105">
        <f>租税!AI10</f>
        <v>0</v>
      </c>
      <c r="AQ21" s="105">
        <f>租税!AJ10</f>
        <v>0</v>
      </c>
      <c r="AR21" s="105">
        <f>租税!AK10</f>
        <v>0</v>
      </c>
      <c r="AS21" s="105">
        <f>租税!AL10</f>
        <v>0</v>
      </c>
      <c r="AT21" s="105">
        <f>租税!AM10</f>
        <v>0</v>
      </c>
      <c r="AU21" s="105">
        <f>租税!AN10</f>
        <v>0</v>
      </c>
      <c r="AV21" s="105">
        <f>租税!AO10</f>
        <v>0</v>
      </c>
      <c r="AW21" s="105">
        <f>租税!AP10</f>
        <v>0</v>
      </c>
      <c r="AX21" s="105">
        <f>租税!AQ10</f>
        <v>0</v>
      </c>
      <c r="AY21" s="105">
        <f>租税!AR10</f>
        <v>0</v>
      </c>
      <c r="AZ21" s="105">
        <f>租税!AS10</f>
        <v>0</v>
      </c>
      <c r="BA21" s="105">
        <f>租税!AT10</f>
        <v>0</v>
      </c>
      <c r="BB21" s="105">
        <f>租税!AU10</f>
        <v>0</v>
      </c>
      <c r="BC21" s="105">
        <f>租税!AV10</f>
        <v>0</v>
      </c>
      <c r="BD21" s="105">
        <f>租税!AW10</f>
        <v>0</v>
      </c>
      <c r="BE21" s="105">
        <f>租税!AX10</f>
        <v>0</v>
      </c>
      <c r="BF21" s="105">
        <f>租税!AY10</f>
        <v>0</v>
      </c>
      <c r="BG21" s="105">
        <f>租税!AZ10</f>
        <v>0</v>
      </c>
      <c r="BH21" s="82">
        <f>租税!BA10</f>
        <v>0</v>
      </c>
    </row>
    <row r="22" spans="2:60" ht="20.100000000000001" customHeight="1">
      <c r="B22" s="49"/>
      <c r="C22" s="9"/>
      <c r="D22" s="6"/>
      <c r="E22" s="11" t="s">
        <v>82</v>
      </c>
      <c r="F22" s="34"/>
      <c r="G22" s="317"/>
      <c r="I22" s="318"/>
      <c r="J22" s="84" t="s">
        <v>332</v>
      </c>
      <c r="K22" s="105">
        <f>租税!D11</f>
        <v>0</v>
      </c>
      <c r="L22" s="105">
        <f>租税!E11</f>
        <v>0</v>
      </c>
      <c r="M22" s="105">
        <f>租税!F11</f>
        <v>0</v>
      </c>
      <c r="N22" s="105">
        <f>租税!G11</f>
        <v>0</v>
      </c>
      <c r="O22" s="105">
        <f>租税!H11</f>
        <v>0</v>
      </c>
      <c r="P22" s="105">
        <f>租税!I11</f>
        <v>0</v>
      </c>
      <c r="Q22" s="105">
        <f>租税!J11</f>
        <v>0</v>
      </c>
      <c r="R22" s="105">
        <f>租税!K11</f>
        <v>0</v>
      </c>
      <c r="S22" s="105">
        <f>租税!L11</f>
        <v>0</v>
      </c>
      <c r="T22" s="105">
        <f>租税!M11</f>
        <v>0</v>
      </c>
      <c r="U22" s="105">
        <f>租税!N11</f>
        <v>0</v>
      </c>
      <c r="V22" s="105">
        <f>租税!O11</f>
        <v>0</v>
      </c>
      <c r="W22" s="105">
        <f>租税!P11</f>
        <v>0</v>
      </c>
      <c r="X22" s="105">
        <f>租税!Q11</f>
        <v>0</v>
      </c>
      <c r="Y22" s="105">
        <f>租税!R11</f>
        <v>0</v>
      </c>
      <c r="Z22" s="105">
        <f>租税!S11</f>
        <v>0</v>
      </c>
      <c r="AA22" s="105">
        <f>租税!T11</f>
        <v>0</v>
      </c>
      <c r="AB22" s="105">
        <f>租税!U11</f>
        <v>0</v>
      </c>
      <c r="AC22" s="105">
        <f>租税!V11</f>
        <v>0</v>
      </c>
      <c r="AD22" s="105">
        <f>租税!W11</f>
        <v>0</v>
      </c>
      <c r="AE22" s="105">
        <f>租税!X11</f>
        <v>0</v>
      </c>
      <c r="AF22" s="105">
        <f>租税!Y11</f>
        <v>0</v>
      </c>
      <c r="AG22" s="105">
        <f>租税!Z11</f>
        <v>0</v>
      </c>
      <c r="AH22" s="105">
        <f>租税!AA11</f>
        <v>0</v>
      </c>
      <c r="AI22" s="105">
        <f>租税!AB11</f>
        <v>0</v>
      </c>
      <c r="AJ22" s="105">
        <f>租税!AC11</f>
        <v>0</v>
      </c>
      <c r="AK22" s="105">
        <f>租税!AD11</f>
        <v>0</v>
      </c>
      <c r="AL22" s="105">
        <f>租税!AE11</f>
        <v>0</v>
      </c>
      <c r="AM22" s="105">
        <f>租税!AF11</f>
        <v>0</v>
      </c>
      <c r="AN22" s="105">
        <f>租税!AG11</f>
        <v>0</v>
      </c>
      <c r="AO22" s="105">
        <f>租税!AH11</f>
        <v>0</v>
      </c>
      <c r="AP22" s="105">
        <f>租税!AI11</f>
        <v>0</v>
      </c>
      <c r="AQ22" s="105">
        <f>租税!AJ11</f>
        <v>0</v>
      </c>
      <c r="AR22" s="105">
        <f>租税!AK11</f>
        <v>0</v>
      </c>
      <c r="AS22" s="105">
        <f>租税!AL11</f>
        <v>0</v>
      </c>
      <c r="AT22" s="105">
        <f>租税!AM11</f>
        <v>0</v>
      </c>
      <c r="AU22" s="105">
        <f>租税!AN11</f>
        <v>0</v>
      </c>
      <c r="AV22" s="105">
        <f>租税!AO11</f>
        <v>0</v>
      </c>
      <c r="AW22" s="105">
        <f>租税!AP11</f>
        <v>0</v>
      </c>
      <c r="AX22" s="105">
        <f>租税!AQ11</f>
        <v>0</v>
      </c>
      <c r="AY22" s="105">
        <f>租税!AR11</f>
        <v>0</v>
      </c>
      <c r="AZ22" s="105">
        <f>租税!AS11</f>
        <v>0</v>
      </c>
      <c r="BA22" s="105">
        <f>租税!AT11</f>
        <v>0</v>
      </c>
      <c r="BB22" s="105">
        <f>租税!AU11</f>
        <v>0</v>
      </c>
      <c r="BC22" s="105">
        <f>租税!AV11</f>
        <v>0</v>
      </c>
      <c r="BD22" s="105">
        <f>租税!AW11</f>
        <v>0</v>
      </c>
      <c r="BE22" s="105">
        <f>租税!AX11</f>
        <v>0</v>
      </c>
      <c r="BF22" s="105">
        <f>租税!AY11</f>
        <v>0</v>
      </c>
      <c r="BG22" s="105">
        <f>租税!AZ11</f>
        <v>0</v>
      </c>
      <c r="BH22" s="82">
        <f>租税!BA11</f>
        <v>0</v>
      </c>
    </row>
    <row r="23" spans="2:60" ht="20.100000000000001" customHeight="1">
      <c r="B23" s="49"/>
      <c r="C23" s="9"/>
      <c r="D23" s="6"/>
      <c r="E23" s="11" t="s">
        <v>53</v>
      </c>
      <c r="F23" s="34"/>
      <c r="G23" s="317"/>
      <c r="I23" s="318"/>
      <c r="J23" s="84" t="s">
        <v>333</v>
      </c>
      <c r="K23" s="105">
        <f>租税!D12</f>
        <v>0</v>
      </c>
      <c r="L23" s="105">
        <f>租税!E12</f>
        <v>0</v>
      </c>
      <c r="M23" s="105">
        <f>租税!F12</f>
        <v>0</v>
      </c>
      <c r="N23" s="105">
        <f>租税!G12</f>
        <v>0</v>
      </c>
      <c r="O23" s="105">
        <f>租税!H12</f>
        <v>0</v>
      </c>
      <c r="P23" s="105">
        <f>租税!I12</f>
        <v>0</v>
      </c>
      <c r="Q23" s="105">
        <f>租税!J12</f>
        <v>0</v>
      </c>
      <c r="R23" s="105">
        <f>租税!K12</f>
        <v>0</v>
      </c>
      <c r="S23" s="105">
        <f>租税!L12</f>
        <v>0</v>
      </c>
      <c r="T23" s="105">
        <f>租税!M12</f>
        <v>0</v>
      </c>
      <c r="U23" s="105">
        <f>租税!N12</f>
        <v>0</v>
      </c>
      <c r="V23" s="105">
        <f>租税!O12</f>
        <v>0</v>
      </c>
      <c r="W23" s="105">
        <f>租税!P12</f>
        <v>0</v>
      </c>
      <c r="X23" s="105">
        <f>租税!Q12</f>
        <v>0</v>
      </c>
      <c r="Y23" s="105">
        <f>租税!R12</f>
        <v>0</v>
      </c>
      <c r="Z23" s="105">
        <f>租税!S12</f>
        <v>0</v>
      </c>
      <c r="AA23" s="105">
        <f>租税!T12</f>
        <v>0</v>
      </c>
      <c r="AB23" s="105">
        <f>租税!U12</f>
        <v>0</v>
      </c>
      <c r="AC23" s="105">
        <f>租税!V12</f>
        <v>0</v>
      </c>
      <c r="AD23" s="105">
        <f>租税!W12</f>
        <v>0</v>
      </c>
      <c r="AE23" s="105">
        <f>租税!X12</f>
        <v>0</v>
      </c>
      <c r="AF23" s="105">
        <f>租税!Y12</f>
        <v>0</v>
      </c>
      <c r="AG23" s="105">
        <f>租税!Z12</f>
        <v>0</v>
      </c>
      <c r="AH23" s="105">
        <f>租税!AA12</f>
        <v>0</v>
      </c>
      <c r="AI23" s="105">
        <f>租税!AB12</f>
        <v>0</v>
      </c>
      <c r="AJ23" s="105">
        <f>租税!AC12</f>
        <v>0</v>
      </c>
      <c r="AK23" s="105">
        <f>租税!AD12</f>
        <v>0</v>
      </c>
      <c r="AL23" s="105">
        <f>租税!AE12</f>
        <v>0</v>
      </c>
      <c r="AM23" s="105">
        <f>租税!AF12</f>
        <v>0</v>
      </c>
      <c r="AN23" s="105">
        <f>租税!AG12</f>
        <v>0</v>
      </c>
      <c r="AO23" s="105">
        <f>租税!AH12</f>
        <v>0</v>
      </c>
      <c r="AP23" s="105">
        <f>租税!AI12</f>
        <v>0</v>
      </c>
      <c r="AQ23" s="105">
        <f>租税!AJ12</f>
        <v>0</v>
      </c>
      <c r="AR23" s="105">
        <f>租税!AK12</f>
        <v>0</v>
      </c>
      <c r="AS23" s="105">
        <f>租税!AL12</f>
        <v>0</v>
      </c>
      <c r="AT23" s="105">
        <f>租税!AM12</f>
        <v>0</v>
      </c>
      <c r="AU23" s="105">
        <f>租税!AN12</f>
        <v>0</v>
      </c>
      <c r="AV23" s="105">
        <f>租税!AO12</f>
        <v>0</v>
      </c>
      <c r="AW23" s="105">
        <f>租税!AP12</f>
        <v>0</v>
      </c>
      <c r="AX23" s="105">
        <f>租税!AQ12</f>
        <v>0</v>
      </c>
      <c r="AY23" s="105">
        <f>租税!AR12</f>
        <v>0</v>
      </c>
      <c r="AZ23" s="105">
        <f>租税!AS12</f>
        <v>0</v>
      </c>
      <c r="BA23" s="105">
        <f>租税!AT12</f>
        <v>0</v>
      </c>
      <c r="BB23" s="105">
        <f>租税!AU12</f>
        <v>0</v>
      </c>
      <c r="BC23" s="105">
        <f>租税!AV12</f>
        <v>0</v>
      </c>
      <c r="BD23" s="105">
        <f>租税!AW12</f>
        <v>0</v>
      </c>
      <c r="BE23" s="105">
        <f>租税!AX12</f>
        <v>0</v>
      </c>
      <c r="BF23" s="105">
        <f>租税!AY12</f>
        <v>0</v>
      </c>
      <c r="BG23" s="105">
        <f>租税!AZ12</f>
        <v>0</v>
      </c>
      <c r="BH23" s="82">
        <f>租税!BA12</f>
        <v>0</v>
      </c>
    </row>
    <row r="24" spans="2:60" ht="20.100000000000001" customHeight="1">
      <c r="B24" s="49"/>
      <c r="C24" s="9"/>
      <c r="D24" s="6"/>
      <c r="E24" s="11" t="s">
        <v>83</v>
      </c>
      <c r="F24" s="34"/>
      <c r="G24" s="317"/>
      <c r="I24" s="318"/>
      <c r="J24" s="84" t="s">
        <v>334</v>
      </c>
      <c r="K24" s="105">
        <f>租税!D13</f>
        <v>0</v>
      </c>
      <c r="L24" s="105">
        <f>租税!E13</f>
        <v>0</v>
      </c>
      <c r="M24" s="105">
        <f>租税!F13</f>
        <v>0</v>
      </c>
      <c r="N24" s="105">
        <f>租税!G13</f>
        <v>0</v>
      </c>
      <c r="O24" s="105">
        <f>租税!H13</f>
        <v>0</v>
      </c>
      <c r="P24" s="105">
        <f>租税!I13</f>
        <v>0</v>
      </c>
      <c r="Q24" s="105">
        <f>租税!J13</f>
        <v>0</v>
      </c>
      <c r="R24" s="105">
        <f>租税!K13</f>
        <v>0</v>
      </c>
      <c r="S24" s="105">
        <f>租税!L13</f>
        <v>0</v>
      </c>
      <c r="T24" s="105">
        <f>租税!M13</f>
        <v>0</v>
      </c>
      <c r="U24" s="105">
        <f>租税!N13</f>
        <v>0</v>
      </c>
      <c r="V24" s="105">
        <f>租税!O13</f>
        <v>0</v>
      </c>
      <c r="W24" s="105">
        <f>租税!P13</f>
        <v>0</v>
      </c>
      <c r="X24" s="105">
        <f>租税!Q13</f>
        <v>0</v>
      </c>
      <c r="Y24" s="105">
        <f>租税!R13</f>
        <v>0</v>
      </c>
      <c r="Z24" s="105">
        <f>租税!S13</f>
        <v>0</v>
      </c>
      <c r="AA24" s="105">
        <f>租税!T13</f>
        <v>0</v>
      </c>
      <c r="AB24" s="105">
        <f>租税!U13</f>
        <v>0</v>
      </c>
      <c r="AC24" s="105">
        <f>租税!V13</f>
        <v>0</v>
      </c>
      <c r="AD24" s="105">
        <f>租税!W13</f>
        <v>0</v>
      </c>
      <c r="AE24" s="105">
        <f>租税!X13</f>
        <v>0</v>
      </c>
      <c r="AF24" s="105">
        <f>租税!Y13</f>
        <v>0</v>
      </c>
      <c r="AG24" s="105">
        <f>租税!Z13</f>
        <v>0</v>
      </c>
      <c r="AH24" s="105">
        <f>租税!AA13</f>
        <v>0</v>
      </c>
      <c r="AI24" s="105">
        <f>租税!AB13</f>
        <v>0</v>
      </c>
      <c r="AJ24" s="105">
        <f>租税!AC13</f>
        <v>0</v>
      </c>
      <c r="AK24" s="105">
        <f>租税!AD13</f>
        <v>0</v>
      </c>
      <c r="AL24" s="105">
        <f>租税!AE13</f>
        <v>0</v>
      </c>
      <c r="AM24" s="105">
        <f>租税!AF13</f>
        <v>0</v>
      </c>
      <c r="AN24" s="105">
        <f>租税!AG13</f>
        <v>0</v>
      </c>
      <c r="AO24" s="105">
        <f>租税!AH13</f>
        <v>0</v>
      </c>
      <c r="AP24" s="105">
        <f>租税!AI13</f>
        <v>0</v>
      </c>
      <c r="AQ24" s="105">
        <f>租税!AJ13</f>
        <v>0</v>
      </c>
      <c r="AR24" s="105">
        <f>租税!AK13</f>
        <v>0</v>
      </c>
      <c r="AS24" s="105">
        <f>租税!AL13</f>
        <v>0</v>
      </c>
      <c r="AT24" s="105">
        <f>租税!AM13</f>
        <v>0</v>
      </c>
      <c r="AU24" s="105">
        <f>租税!AN13</f>
        <v>0</v>
      </c>
      <c r="AV24" s="105">
        <f>租税!AO13</f>
        <v>0</v>
      </c>
      <c r="AW24" s="105">
        <f>租税!AP13</f>
        <v>0</v>
      </c>
      <c r="AX24" s="105">
        <f>租税!AQ13</f>
        <v>0</v>
      </c>
      <c r="AY24" s="105">
        <f>租税!AR13</f>
        <v>0</v>
      </c>
      <c r="AZ24" s="105">
        <f>租税!AS13</f>
        <v>0</v>
      </c>
      <c r="BA24" s="105">
        <f>租税!AT13</f>
        <v>0</v>
      </c>
      <c r="BB24" s="105">
        <f>租税!AU13</f>
        <v>0</v>
      </c>
      <c r="BC24" s="105">
        <f>租税!AV13</f>
        <v>0</v>
      </c>
      <c r="BD24" s="105">
        <f>租税!AW13</f>
        <v>0</v>
      </c>
      <c r="BE24" s="105">
        <f>租税!AX13</f>
        <v>0</v>
      </c>
      <c r="BF24" s="105">
        <f>租税!AY13</f>
        <v>0</v>
      </c>
      <c r="BG24" s="105">
        <f>租税!AZ13</f>
        <v>0</v>
      </c>
      <c r="BH24" s="82">
        <f>租税!BA13</f>
        <v>0</v>
      </c>
    </row>
    <row r="25" spans="2:60" ht="20.100000000000001" customHeight="1">
      <c r="B25" s="49"/>
      <c r="C25" s="9"/>
      <c r="D25" s="6"/>
      <c r="E25" s="11" t="s">
        <v>84</v>
      </c>
      <c r="F25" s="34"/>
      <c r="G25" s="317"/>
      <c r="I25" s="318"/>
      <c r="J25" s="84" t="s">
        <v>521</v>
      </c>
      <c r="K25" s="105">
        <f>租税!D14</f>
        <v>0</v>
      </c>
      <c r="L25" s="105">
        <f>租税!E14</f>
        <v>0</v>
      </c>
      <c r="M25" s="105">
        <f>租税!F14</f>
        <v>0</v>
      </c>
      <c r="N25" s="105">
        <f>租税!G14</f>
        <v>0</v>
      </c>
      <c r="O25" s="105">
        <f>租税!H14</f>
        <v>0</v>
      </c>
      <c r="P25" s="105">
        <f>租税!I14</f>
        <v>0</v>
      </c>
      <c r="Q25" s="105">
        <f>租税!J14</f>
        <v>0</v>
      </c>
      <c r="R25" s="105">
        <f>租税!K14</f>
        <v>0</v>
      </c>
      <c r="S25" s="105">
        <f>租税!L14</f>
        <v>0</v>
      </c>
      <c r="T25" s="105">
        <f>租税!M14</f>
        <v>0</v>
      </c>
      <c r="U25" s="105">
        <f>租税!N14</f>
        <v>0</v>
      </c>
      <c r="V25" s="105">
        <f>租税!O14</f>
        <v>0</v>
      </c>
      <c r="W25" s="105">
        <f>租税!P14</f>
        <v>0</v>
      </c>
      <c r="X25" s="105">
        <f>租税!Q14</f>
        <v>0</v>
      </c>
      <c r="Y25" s="105">
        <f>租税!R14</f>
        <v>0</v>
      </c>
      <c r="Z25" s="105">
        <f>租税!S14</f>
        <v>0</v>
      </c>
      <c r="AA25" s="105">
        <f>租税!T14</f>
        <v>0</v>
      </c>
      <c r="AB25" s="105">
        <f>租税!U14</f>
        <v>0</v>
      </c>
      <c r="AC25" s="105">
        <f>租税!V14</f>
        <v>0</v>
      </c>
      <c r="AD25" s="105">
        <f>租税!W14</f>
        <v>0</v>
      </c>
      <c r="AE25" s="105">
        <f>租税!X14</f>
        <v>0</v>
      </c>
      <c r="AF25" s="105">
        <f>租税!Y14</f>
        <v>0</v>
      </c>
      <c r="AG25" s="105">
        <f>租税!Z14</f>
        <v>0</v>
      </c>
      <c r="AH25" s="105">
        <f>租税!AA14</f>
        <v>0</v>
      </c>
      <c r="AI25" s="105">
        <f>租税!AB14</f>
        <v>0</v>
      </c>
      <c r="AJ25" s="105">
        <f>租税!AC14</f>
        <v>0</v>
      </c>
      <c r="AK25" s="105">
        <f>租税!AD14</f>
        <v>0</v>
      </c>
      <c r="AL25" s="105">
        <f>租税!AE14</f>
        <v>0</v>
      </c>
      <c r="AM25" s="105">
        <f>租税!AF14</f>
        <v>0</v>
      </c>
      <c r="AN25" s="105">
        <f>租税!AG14</f>
        <v>0</v>
      </c>
      <c r="AO25" s="105">
        <f>租税!AH14</f>
        <v>0</v>
      </c>
      <c r="AP25" s="105">
        <f>租税!AI14</f>
        <v>0</v>
      </c>
      <c r="AQ25" s="105">
        <f>租税!AJ14</f>
        <v>0</v>
      </c>
      <c r="AR25" s="105">
        <f>租税!AK14</f>
        <v>0</v>
      </c>
      <c r="AS25" s="105">
        <f>租税!AL14</f>
        <v>0</v>
      </c>
      <c r="AT25" s="105">
        <f>租税!AM14</f>
        <v>0</v>
      </c>
      <c r="AU25" s="105">
        <f>租税!AN14</f>
        <v>0</v>
      </c>
      <c r="AV25" s="105">
        <f>租税!AO14</f>
        <v>0</v>
      </c>
      <c r="AW25" s="105">
        <f>租税!AP14</f>
        <v>0</v>
      </c>
      <c r="AX25" s="105">
        <f>租税!AQ14</f>
        <v>0</v>
      </c>
      <c r="AY25" s="105">
        <f>租税!AR14</f>
        <v>0</v>
      </c>
      <c r="AZ25" s="105">
        <f>租税!AS14</f>
        <v>0</v>
      </c>
      <c r="BA25" s="105">
        <f>租税!AT14</f>
        <v>0</v>
      </c>
      <c r="BB25" s="105">
        <f>租税!AU14</f>
        <v>0</v>
      </c>
      <c r="BC25" s="105">
        <f>租税!AV14</f>
        <v>0</v>
      </c>
      <c r="BD25" s="105">
        <f>租税!AW14</f>
        <v>0</v>
      </c>
      <c r="BE25" s="105">
        <f>租税!AX14</f>
        <v>0</v>
      </c>
      <c r="BF25" s="105">
        <f>租税!AY14</f>
        <v>0</v>
      </c>
      <c r="BG25" s="105">
        <f>租税!AZ14</f>
        <v>0</v>
      </c>
      <c r="BH25" s="82">
        <f>租税!BA14</f>
        <v>0</v>
      </c>
    </row>
    <row r="26" spans="2:60" ht="20.100000000000001" customHeight="1">
      <c r="B26" s="49"/>
      <c r="C26" s="9"/>
      <c r="D26" s="6"/>
      <c r="E26" s="11" t="s">
        <v>55</v>
      </c>
      <c r="F26" s="34"/>
      <c r="G26" s="317"/>
      <c r="I26" s="505" t="s">
        <v>515</v>
      </c>
      <c r="J26" s="504"/>
      <c r="K26" s="105">
        <f>支払い利息!C81/1000</f>
        <v>0</v>
      </c>
      <c r="L26" s="105">
        <f>支払い利息!D81/1000</f>
        <v>0</v>
      </c>
      <c r="M26" s="105">
        <f>支払い利息!E81/1000</f>
        <v>0</v>
      </c>
      <c r="N26" s="105">
        <f>支払い利息!F81/1000</f>
        <v>0</v>
      </c>
      <c r="O26" s="105">
        <f>支払い利息!G81/1000</f>
        <v>0</v>
      </c>
      <c r="P26" s="105">
        <f>支払い利息!H81/1000</f>
        <v>0</v>
      </c>
      <c r="Q26" s="105">
        <f>支払い利息!I81/1000</f>
        <v>0</v>
      </c>
      <c r="R26" s="105">
        <f>支払い利息!J81/1000</f>
        <v>0</v>
      </c>
      <c r="S26" s="105">
        <f>支払い利息!K81/1000</f>
        <v>0</v>
      </c>
      <c r="T26" s="105">
        <f>支払い利息!L81/1000</f>
        <v>0</v>
      </c>
      <c r="U26" s="105">
        <f>支払い利息!M81/1000</f>
        <v>0</v>
      </c>
      <c r="V26" s="105">
        <f>支払い利息!N81/1000</f>
        <v>0</v>
      </c>
      <c r="W26" s="105">
        <f>支払い利息!O81/1000</f>
        <v>0</v>
      </c>
      <c r="X26" s="105">
        <f>支払い利息!P81/1000</f>
        <v>0</v>
      </c>
      <c r="Y26" s="105">
        <f>支払い利息!Q81/1000</f>
        <v>0</v>
      </c>
      <c r="Z26" s="105">
        <f>支払い利息!R81/1000</f>
        <v>0</v>
      </c>
      <c r="AA26" s="105">
        <f>支払い利息!S81/1000</f>
        <v>0</v>
      </c>
      <c r="AB26" s="105">
        <f>支払い利息!T81/1000</f>
        <v>0</v>
      </c>
      <c r="AC26" s="105">
        <f>支払い利息!U81/1000</f>
        <v>0</v>
      </c>
      <c r="AD26" s="105">
        <f>支払い利息!V81/1000</f>
        <v>0</v>
      </c>
      <c r="AE26" s="105">
        <f>支払い利息!W81/1000</f>
        <v>0</v>
      </c>
      <c r="AF26" s="105">
        <f>支払い利息!X81/1000</f>
        <v>0</v>
      </c>
      <c r="AG26" s="105">
        <f>支払い利息!Y81/1000</f>
        <v>0</v>
      </c>
      <c r="AH26" s="105">
        <f>支払い利息!Z81/1000</f>
        <v>0</v>
      </c>
      <c r="AI26" s="105">
        <f>支払い利息!AA81/1000</f>
        <v>0</v>
      </c>
      <c r="AJ26" s="105">
        <f>支払い利息!AB81/1000</f>
        <v>0</v>
      </c>
      <c r="AK26" s="105">
        <f>支払い利息!AC81/1000</f>
        <v>0</v>
      </c>
      <c r="AL26" s="105">
        <f>支払い利息!AD81/1000</f>
        <v>0</v>
      </c>
      <c r="AM26" s="105">
        <f>支払い利息!AE81/1000</f>
        <v>0</v>
      </c>
      <c r="AN26" s="105">
        <f>支払い利息!AF81/1000</f>
        <v>0</v>
      </c>
      <c r="AO26" s="105">
        <f>支払い利息!AG81/1000</f>
        <v>0</v>
      </c>
      <c r="AP26" s="105">
        <f>支払い利息!AH81/1000</f>
        <v>0</v>
      </c>
      <c r="AQ26" s="105">
        <f>支払い利息!AI81/1000</f>
        <v>0</v>
      </c>
      <c r="AR26" s="105">
        <f>支払い利息!AJ81/1000</f>
        <v>0</v>
      </c>
      <c r="AS26" s="105">
        <f>支払い利息!AK81/1000</f>
        <v>0</v>
      </c>
      <c r="AT26" s="105">
        <f>支払い利息!AL81/1000</f>
        <v>0</v>
      </c>
      <c r="AU26" s="105">
        <f>支払い利息!AM81/1000</f>
        <v>0</v>
      </c>
      <c r="AV26" s="105">
        <f>支払い利息!AN81/1000</f>
        <v>0</v>
      </c>
      <c r="AW26" s="105">
        <f>支払い利息!AO81/1000</f>
        <v>0</v>
      </c>
      <c r="AX26" s="105">
        <f>支払い利息!AP81/1000</f>
        <v>0</v>
      </c>
      <c r="AY26" s="105">
        <f>支払い利息!AQ81/1000</f>
        <v>0</v>
      </c>
      <c r="AZ26" s="105">
        <f>支払い利息!AR81/1000</f>
        <v>0</v>
      </c>
      <c r="BA26" s="105">
        <f>支払い利息!AS81/1000</f>
        <v>0</v>
      </c>
      <c r="BB26" s="105">
        <f>支払い利息!AT81/1000</f>
        <v>0</v>
      </c>
      <c r="BC26" s="105">
        <f>支払い利息!AU81/1000</f>
        <v>0</v>
      </c>
      <c r="BD26" s="105">
        <f>支払い利息!AV81/1000</f>
        <v>0</v>
      </c>
      <c r="BE26" s="105">
        <f>支払い利息!AW81/1000</f>
        <v>0</v>
      </c>
      <c r="BF26" s="105">
        <f>支払い利息!AX81/1000</f>
        <v>0</v>
      </c>
      <c r="BG26" s="105">
        <f>支払い利息!AY81/1000</f>
        <v>0</v>
      </c>
      <c r="BH26" s="82">
        <f>支払い利息!AZ81/1000</f>
        <v>0</v>
      </c>
    </row>
    <row r="27" spans="2:60" ht="20.100000000000001" customHeight="1">
      <c r="B27" s="49"/>
      <c r="C27" s="9"/>
      <c r="D27" s="6"/>
      <c r="E27" s="11" t="s">
        <v>85</v>
      </c>
      <c r="F27" s="34"/>
      <c r="G27" s="317"/>
      <c r="I27" s="503" t="s">
        <v>429</v>
      </c>
      <c r="J27" s="508"/>
      <c r="K27" s="105">
        <f>SUM(K28:K32)</f>
        <v>0</v>
      </c>
      <c r="L27" s="105">
        <f>SUM(L28:L32)</f>
        <v>0</v>
      </c>
      <c r="M27" s="105">
        <f t="shared" ref="M27:BH27" si="34">SUM(M28:M31)</f>
        <v>0</v>
      </c>
      <c r="N27" s="105">
        <f t="shared" si="34"/>
        <v>0</v>
      </c>
      <c r="O27" s="105">
        <f t="shared" si="34"/>
        <v>0</v>
      </c>
      <c r="P27" s="105">
        <f t="shared" si="34"/>
        <v>0</v>
      </c>
      <c r="Q27" s="105">
        <f t="shared" si="34"/>
        <v>0</v>
      </c>
      <c r="R27" s="105">
        <f t="shared" si="34"/>
        <v>0</v>
      </c>
      <c r="S27" s="105">
        <f t="shared" si="34"/>
        <v>0</v>
      </c>
      <c r="T27" s="105">
        <f t="shared" si="34"/>
        <v>0</v>
      </c>
      <c r="U27" s="105">
        <f t="shared" si="34"/>
        <v>0</v>
      </c>
      <c r="V27" s="105">
        <f t="shared" si="34"/>
        <v>0</v>
      </c>
      <c r="W27" s="105">
        <f t="shared" si="34"/>
        <v>0</v>
      </c>
      <c r="X27" s="105">
        <f t="shared" si="34"/>
        <v>0</v>
      </c>
      <c r="Y27" s="105">
        <f t="shared" si="34"/>
        <v>0</v>
      </c>
      <c r="Z27" s="105">
        <f t="shared" si="34"/>
        <v>0</v>
      </c>
      <c r="AA27" s="105">
        <f t="shared" si="34"/>
        <v>0</v>
      </c>
      <c r="AB27" s="105">
        <f t="shared" si="34"/>
        <v>0</v>
      </c>
      <c r="AC27" s="105">
        <f t="shared" si="34"/>
        <v>0</v>
      </c>
      <c r="AD27" s="105">
        <f t="shared" si="34"/>
        <v>0</v>
      </c>
      <c r="AE27" s="105">
        <f t="shared" si="34"/>
        <v>0</v>
      </c>
      <c r="AF27" s="105">
        <f t="shared" si="34"/>
        <v>0</v>
      </c>
      <c r="AG27" s="105">
        <f t="shared" si="34"/>
        <v>0</v>
      </c>
      <c r="AH27" s="105">
        <f t="shared" si="34"/>
        <v>0</v>
      </c>
      <c r="AI27" s="105">
        <f t="shared" si="34"/>
        <v>0</v>
      </c>
      <c r="AJ27" s="105">
        <f t="shared" si="34"/>
        <v>0</v>
      </c>
      <c r="AK27" s="105">
        <f t="shared" si="34"/>
        <v>0</v>
      </c>
      <c r="AL27" s="105">
        <f t="shared" si="34"/>
        <v>0</v>
      </c>
      <c r="AM27" s="105">
        <f t="shared" si="34"/>
        <v>0</v>
      </c>
      <c r="AN27" s="105">
        <f t="shared" si="34"/>
        <v>0</v>
      </c>
      <c r="AO27" s="105">
        <f t="shared" si="34"/>
        <v>0</v>
      </c>
      <c r="AP27" s="105">
        <f t="shared" si="34"/>
        <v>0</v>
      </c>
      <c r="AQ27" s="105">
        <f t="shared" si="34"/>
        <v>0</v>
      </c>
      <c r="AR27" s="105">
        <f t="shared" si="34"/>
        <v>0</v>
      </c>
      <c r="AS27" s="105">
        <f t="shared" si="34"/>
        <v>0</v>
      </c>
      <c r="AT27" s="105">
        <f t="shared" si="34"/>
        <v>0</v>
      </c>
      <c r="AU27" s="105">
        <f t="shared" si="34"/>
        <v>0</v>
      </c>
      <c r="AV27" s="105">
        <f t="shared" si="34"/>
        <v>0</v>
      </c>
      <c r="AW27" s="105">
        <f t="shared" si="34"/>
        <v>0</v>
      </c>
      <c r="AX27" s="105">
        <f t="shared" si="34"/>
        <v>0</v>
      </c>
      <c r="AY27" s="105">
        <f t="shared" si="34"/>
        <v>0</v>
      </c>
      <c r="AZ27" s="105">
        <f t="shared" si="34"/>
        <v>0</v>
      </c>
      <c r="BA27" s="105">
        <f t="shared" si="34"/>
        <v>0</v>
      </c>
      <c r="BB27" s="105">
        <f t="shared" si="34"/>
        <v>0</v>
      </c>
      <c r="BC27" s="105">
        <f t="shared" si="34"/>
        <v>0</v>
      </c>
      <c r="BD27" s="105">
        <f t="shared" si="34"/>
        <v>0</v>
      </c>
      <c r="BE27" s="105">
        <f t="shared" si="34"/>
        <v>0</v>
      </c>
      <c r="BF27" s="105">
        <f t="shared" si="34"/>
        <v>0</v>
      </c>
      <c r="BG27" s="105">
        <f t="shared" si="34"/>
        <v>0</v>
      </c>
      <c r="BH27" s="82">
        <f t="shared" si="34"/>
        <v>0</v>
      </c>
    </row>
    <row r="28" spans="2:60" ht="20.100000000000001" customHeight="1">
      <c r="B28" s="49"/>
      <c r="C28" s="9"/>
      <c r="D28" s="6"/>
      <c r="E28" s="11" t="s">
        <v>86</v>
      </c>
      <c r="F28" s="34"/>
      <c r="G28" s="317"/>
      <c r="I28" s="318"/>
      <c r="J28" s="84" t="s">
        <v>469</v>
      </c>
      <c r="K28" s="34"/>
      <c r="L28" s="34"/>
      <c r="M28" s="34"/>
      <c r="N28" s="34"/>
      <c r="O28" s="34"/>
      <c r="P28" s="34"/>
      <c r="Q28" s="34"/>
      <c r="R28" s="34"/>
      <c r="S28" s="34"/>
      <c r="T28" s="34"/>
      <c r="U28" s="34"/>
      <c r="V28" s="34"/>
      <c r="W28" s="34"/>
      <c r="X28" s="34"/>
      <c r="Y28" s="34"/>
      <c r="Z28" s="34"/>
      <c r="AA28" s="34"/>
      <c r="AB28" s="34"/>
      <c r="AC28" s="34"/>
      <c r="AD28" s="228"/>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41"/>
    </row>
    <row r="29" spans="2:60" ht="20.100000000000001" customHeight="1">
      <c r="B29" s="49"/>
      <c r="C29" s="9"/>
      <c r="D29" s="7"/>
      <c r="E29" s="11" t="s">
        <v>321</v>
      </c>
      <c r="F29" s="34"/>
      <c r="G29" s="317"/>
      <c r="I29" s="318"/>
      <c r="J29" s="84" t="s">
        <v>73</v>
      </c>
      <c r="K29" s="36"/>
      <c r="L29" s="36"/>
      <c r="M29" s="36"/>
      <c r="N29" s="36"/>
      <c r="O29" s="36"/>
      <c r="P29" s="36"/>
      <c r="Q29" s="36"/>
      <c r="R29" s="36"/>
      <c r="S29" s="36"/>
      <c r="T29" s="36"/>
      <c r="U29" s="36"/>
      <c r="V29" s="36"/>
      <c r="W29" s="36"/>
      <c r="X29" s="36"/>
      <c r="Y29" s="36"/>
      <c r="Z29" s="36"/>
      <c r="AA29" s="36"/>
      <c r="AB29" s="36"/>
      <c r="AC29" s="36"/>
      <c r="AD29" s="229"/>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41"/>
    </row>
    <row r="30" spans="2:60" ht="20.100000000000001" customHeight="1">
      <c r="B30" s="49"/>
      <c r="C30" s="6"/>
      <c r="D30" s="14" t="s">
        <v>87</v>
      </c>
      <c r="E30" s="14"/>
      <c r="F30" s="34"/>
      <c r="G30" s="317"/>
      <c r="I30" s="318"/>
      <c r="J30" s="84" t="s">
        <v>328</v>
      </c>
      <c r="K30" s="36"/>
      <c r="L30" s="36"/>
      <c r="M30" s="36"/>
      <c r="N30" s="36"/>
      <c r="O30" s="36"/>
      <c r="P30" s="36"/>
      <c r="Q30" s="36"/>
      <c r="R30" s="36"/>
      <c r="S30" s="36"/>
      <c r="T30" s="36"/>
      <c r="U30" s="36"/>
      <c r="V30" s="36"/>
      <c r="W30" s="36"/>
      <c r="X30" s="36"/>
      <c r="Y30" s="36"/>
      <c r="Z30" s="36"/>
      <c r="AA30" s="36"/>
      <c r="AB30" s="36"/>
      <c r="AC30" s="36"/>
      <c r="AD30" s="229"/>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41"/>
    </row>
    <row r="31" spans="2:60" ht="20.100000000000001" customHeight="1">
      <c r="B31" s="49"/>
      <c r="C31" s="6"/>
      <c r="D31" s="13" t="s">
        <v>88</v>
      </c>
      <c r="E31" s="58"/>
      <c r="F31" s="105">
        <f>SUM(F32:F33)</f>
        <v>0</v>
      </c>
      <c r="G31" s="317">
        <f>SUM(G32:G33)</f>
        <v>0</v>
      </c>
      <c r="I31" s="318"/>
      <c r="J31" s="84" t="s">
        <v>325</v>
      </c>
      <c r="K31" s="36"/>
      <c r="L31" s="36"/>
      <c r="M31" s="36"/>
      <c r="N31" s="36"/>
      <c r="O31" s="36"/>
      <c r="P31" s="36"/>
      <c r="Q31" s="36"/>
      <c r="R31" s="36"/>
      <c r="S31" s="36"/>
      <c r="T31" s="36"/>
      <c r="U31" s="36"/>
      <c r="V31" s="36"/>
      <c r="W31" s="36"/>
      <c r="X31" s="36"/>
      <c r="Y31" s="36"/>
      <c r="Z31" s="36"/>
      <c r="AA31" s="36"/>
      <c r="AB31" s="36"/>
      <c r="AC31" s="36"/>
      <c r="AD31" s="36"/>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41"/>
    </row>
    <row r="32" spans="2:60" ht="20.100000000000001" customHeight="1">
      <c r="B32" s="49"/>
      <c r="C32" s="6"/>
      <c r="D32" s="58"/>
      <c r="E32" s="10" t="s">
        <v>89</v>
      </c>
      <c r="F32" s="34"/>
      <c r="G32" s="317"/>
      <c r="I32" s="318"/>
      <c r="J32" s="321" t="s">
        <v>326</v>
      </c>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41"/>
    </row>
    <row r="33" spans="2:60" ht="20.100000000000001" customHeight="1">
      <c r="B33" s="49"/>
      <c r="C33" s="7"/>
      <c r="D33" s="7"/>
      <c r="E33" s="14" t="s">
        <v>90</v>
      </c>
      <c r="F33" s="34"/>
      <c r="G33" s="317"/>
      <c r="I33" s="509"/>
      <c r="J33" s="510"/>
      <c r="K33" s="36"/>
      <c r="L33" s="36"/>
      <c r="M33" s="36"/>
      <c r="N33" s="36"/>
      <c r="O33" s="36"/>
      <c r="P33" s="36"/>
      <c r="Q33" s="36"/>
      <c r="R33" s="36"/>
      <c r="S33" s="36"/>
      <c r="T33" s="36"/>
      <c r="U33" s="36"/>
      <c r="V33" s="36"/>
      <c r="W33" s="36"/>
      <c r="X33" s="36"/>
      <c r="Y33" s="36"/>
      <c r="Z33" s="36"/>
      <c r="AA33" s="36"/>
      <c r="AB33" s="36"/>
      <c r="AC33" s="36"/>
      <c r="AD33" s="229"/>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41"/>
    </row>
    <row r="34" spans="2:60" ht="20.100000000000001" customHeight="1">
      <c r="B34" s="49"/>
      <c r="C34" s="13" t="s">
        <v>320</v>
      </c>
      <c r="D34" s="14"/>
      <c r="E34" s="14"/>
      <c r="F34" s="105">
        <f>SUM(F35:F38)</f>
        <v>0</v>
      </c>
      <c r="G34" s="169">
        <f>IF($C$11="あり",F34*$P$55,IF($C$11="なし",$F$34,""))</f>
        <v>0</v>
      </c>
      <c r="I34" s="509"/>
      <c r="J34" s="510"/>
      <c r="K34" s="36"/>
      <c r="L34" s="36"/>
      <c r="M34" s="36"/>
      <c r="N34" s="36"/>
      <c r="O34" s="36"/>
      <c r="P34" s="36"/>
      <c r="Q34" s="36"/>
      <c r="R34" s="36"/>
      <c r="S34" s="36"/>
      <c r="T34" s="36"/>
      <c r="U34" s="36"/>
      <c r="V34" s="36"/>
      <c r="W34" s="36"/>
      <c r="X34" s="36"/>
      <c r="Y34" s="36"/>
      <c r="Z34" s="36"/>
      <c r="AA34" s="36"/>
      <c r="AB34" s="36"/>
      <c r="AC34" s="36"/>
      <c r="AD34" s="229"/>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41"/>
    </row>
    <row r="35" spans="2:60" ht="20.100000000000001" customHeight="1">
      <c r="B35" s="49"/>
      <c r="C35" s="6"/>
      <c r="D35" s="14" t="s">
        <v>176</v>
      </c>
      <c r="E35" s="14"/>
      <c r="F35" s="34"/>
      <c r="G35" s="317"/>
      <c r="I35" s="509"/>
      <c r="J35" s="510"/>
      <c r="K35" s="36"/>
      <c r="L35" s="36"/>
      <c r="M35" s="36"/>
      <c r="N35" s="36"/>
      <c r="O35" s="36"/>
      <c r="P35" s="36"/>
      <c r="Q35" s="36"/>
      <c r="R35" s="36"/>
      <c r="S35" s="36"/>
      <c r="T35" s="36"/>
      <c r="U35" s="36"/>
      <c r="V35" s="36"/>
      <c r="W35" s="36"/>
      <c r="X35" s="36"/>
      <c r="Y35" s="36"/>
      <c r="Z35" s="36"/>
      <c r="AA35" s="36"/>
      <c r="AB35" s="36"/>
      <c r="AC35" s="36"/>
      <c r="AD35" s="229"/>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41"/>
    </row>
    <row r="36" spans="2:60" ht="20.100000000000001" customHeight="1">
      <c r="B36" s="49"/>
      <c r="C36" s="6"/>
      <c r="D36" s="14" t="s">
        <v>177</v>
      </c>
      <c r="E36" s="14"/>
      <c r="F36" s="34"/>
      <c r="G36" s="317"/>
      <c r="I36" s="509"/>
      <c r="J36" s="510"/>
      <c r="K36" s="36"/>
      <c r="L36" s="36"/>
      <c r="M36" s="36"/>
      <c r="N36" s="36"/>
      <c r="O36" s="36"/>
      <c r="P36" s="36"/>
      <c r="Q36" s="36"/>
      <c r="R36" s="36"/>
      <c r="S36" s="36"/>
      <c r="T36" s="36"/>
      <c r="U36" s="36"/>
      <c r="V36" s="36"/>
      <c r="W36" s="36"/>
      <c r="X36" s="36"/>
      <c r="Y36" s="36"/>
      <c r="Z36" s="36"/>
      <c r="AA36" s="36"/>
      <c r="AB36" s="36"/>
      <c r="AC36" s="36"/>
      <c r="AD36" s="229"/>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41"/>
    </row>
    <row r="37" spans="2:60" ht="20.100000000000001" customHeight="1" thickBot="1">
      <c r="B37" s="49"/>
      <c r="C37" s="6"/>
      <c r="D37" s="14" t="s">
        <v>322</v>
      </c>
      <c r="E37" s="14"/>
      <c r="F37" s="34"/>
      <c r="G37" s="317"/>
      <c r="I37" s="519"/>
      <c r="J37" s="520"/>
      <c r="K37" s="36"/>
      <c r="L37" s="36"/>
      <c r="M37" s="36"/>
      <c r="N37" s="36"/>
      <c r="O37" s="36"/>
      <c r="P37" s="36"/>
      <c r="Q37" s="36"/>
      <c r="R37" s="36"/>
      <c r="S37" s="36"/>
      <c r="T37" s="36"/>
      <c r="U37" s="36"/>
      <c r="V37" s="36"/>
      <c r="W37" s="36"/>
      <c r="X37" s="36"/>
      <c r="Y37" s="36"/>
      <c r="Z37" s="36"/>
      <c r="AA37" s="36"/>
      <c r="AB37" s="36"/>
      <c r="AC37" s="36"/>
      <c r="AD37" s="229"/>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41"/>
    </row>
    <row r="38" spans="2:60" ht="20.100000000000001" customHeight="1" thickTop="1" thickBot="1">
      <c r="B38" s="49"/>
      <c r="C38" s="6"/>
      <c r="D38" s="14" t="s">
        <v>323</v>
      </c>
      <c r="E38" s="14"/>
      <c r="F38" s="34"/>
      <c r="G38" s="317"/>
      <c r="I38" s="52" t="s">
        <v>441</v>
      </c>
      <c r="J38" s="294"/>
      <c r="K38" s="44">
        <f t="shared" ref="K38:AP38" si="35">SUM(K13:K14,K15,K19,K20,K26,K27,K33:K37)</f>
        <v>0</v>
      </c>
      <c r="L38" s="44">
        <f t="shared" si="35"/>
        <v>0</v>
      </c>
      <c r="M38" s="44">
        <f t="shared" si="35"/>
        <v>0</v>
      </c>
      <c r="N38" s="44">
        <f t="shared" si="35"/>
        <v>0</v>
      </c>
      <c r="O38" s="44">
        <f t="shared" si="35"/>
        <v>0</v>
      </c>
      <c r="P38" s="44">
        <f t="shared" si="35"/>
        <v>0</v>
      </c>
      <c r="Q38" s="44">
        <f t="shared" si="35"/>
        <v>0</v>
      </c>
      <c r="R38" s="44">
        <f t="shared" si="35"/>
        <v>0</v>
      </c>
      <c r="S38" s="44">
        <f t="shared" si="35"/>
        <v>0</v>
      </c>
      <c r="T38" s="44">
        <f t="shared" si="35"/>
        <v>0</v>
      </c>
      <c r="U38" s="44">
        <f t="shared" si="35"/>
        <v>0</v>
      </c>
      <c r="V38" s="44">
        <f t="shared" si="35"/>
        <v>0</v>
      </c>
      <c r="W38" s="44">
        <f t="shared" si="35"/>
        <v>0</v>
      </c>
      <c r="X38" s="44">
        <f t="shared" si="35"/>
        <v>0</v>
      </c>
      <c r="Y38" s="44">
        <f t="shared" si="35"/>
        <v>0</v>
      </c>
      <c r="Z38" s="44">
        <f t="shared" si="35"/>
        <v>0</v>
      </c>
      <c r="AA38" s="44">
        <f t="shared" si="35"/>
        <v>0</v>
      </c>
      <c r="AB38" s="44">
        <f t="shared" si="35"/>
        <v>0</v>
      </c>
      <c r="AC38" s="44">
        <f t="shared" si="35"/>
        <v>0</v>
      </c>
      <c r="AD38" s="44">
        <f t="shared" si="35"/>
        <v>0</v>
      </c>
      <c r="AE38" s="44">
        <f t="shared" si="35"/>
        <v>0</v>
      </c>
      <c r="AF38" s="44">
        <f t="shared" si="35"/>
        <v>0</v>
      </c>
      <c r="AG38" s="44">
        <f t="shared" si="35"/>
        <v>0</v>
      </c>
      <c r="AH38" s="44">
        <f t="shared" si="35"/>
        <v>0</v>
      </c>
      <c r="AI38" s="44">
        <f t="shared" si="35"/>
        <v>0</v>
      </c>
      <c r="AJ38" s="44">
        <f t="shared" si="35"/>
        <v>0</v>
      </c>
      <c r="AK38" s="44">
        <f t="shared" si="35"/>
        <v>0</v>
      </c>
      <c r="AL38" s="44">
        <f t="shared" si="35"/>
        <v>0</v>
      </c>
      <c r="AM38" s="44">
        <f t="shared" si="35"/>
        <v>0</v>
      </c>
      <c r="AN38" s="44">
        <f t="shared" si="35"/>
        <v>0</v>
      </c>
      <c r="AO38" s="44">
        <f t="shared" si="35"/>
        <v>0</v>
      </c>
      <c r="AP38" s="44">
        <f t="shared" si="35"/>
        <v>0</v>
      </c>
      <c r="AQ38" s="44">
        <f t="shared" ref="AQ38:BH38" si="36">SUM(AQ13:AQ14,AQ15,AQ19,AQ20,AQ26,AQ27,AQ33:AQ37)</f>
        <v>0</v>
      </c>
      <c r="AR38" s="44">
        <f t="shared" si="36"/>
        <v>0</v>
      </c>
      <c r="AS38" s="44">
        <f t="shared" si="36"/>
        <v>0</v>
      </c>
      <c r="AT38" s="44">
        <f t="shared" si="36"/>
        <v>0</v>
      </c>
      <c r="AU38" s="44">
        <f t="shared" si="36"/>
        <v>0</v>
      </c>
      <c r="AV38" s="44">
        <f t="shared" si="36"/>
        <v>0</v>
      </c>
      <c r="AW38" s="44">
        <f t="shared" si="36"/>
        <v>0</v>
      </c>
      <c r="AX38" s="44">
        <f t="shared" si="36"/>
        <v>0</v>
      </c>
      <c r="AY38" s="44">
        <f t="shared" si="36"/>
        <v>0</v>
      </c>
      <c r="AZ38" s="44">
        <f t="shared" si="36"/>
        <v>0</v>
      </c>
      <c r="BA38" s="44">
        <f t="shared" si="36"/>
        <v>0</v>
      </c>
      <c r="BB38" s="44">
        <f t="shared" si="36"/>
        <v>0</v>
      </c>
      <c r="BC38" s="44">
        <f t="shared" si="36"/>
        <v>0</v>
      </c>
      <c r="BD38" s="44">
        <f t="shared" si="36"/>
        <v>0</v>
      </c>
      <c r="BE38" s="44">
        <f t="shared" si="36"/>
        <v>0</v>
      </c>
      <c r="BF38" s="44">
        <f t="shared" si="36"/>
        <v>0</v>
      </c>
      <c r="BG38" s="44">
        <f t="shared" si="36"/>
        <v>0</v>
      </c>
      <c r="BH38" s="374">
        <f t="shared" si="36"/>
        <v>0</v>
      </c>
    </row>
    <row r="39" spans="2:60" ht="20.100000000000001" customHeight="1">
      <c r="B39" s="49"/>
      <c r="C39" s="14" t="s">
        <v>91</v>
      </c>
      <c r="D39" s="14"/>
      <c r="E39" s="14"/>
      <c r="F39" s="34"/>
      <c r="G39" s="169">
        <f>IF($C$11="あり",F39*$P$56,IF($C$11="なし",$F$39,""))</f>
        <v>0</v>
      </c>
      <c r="I39" s="279" t="s">
        <v>329</v>
      </c>
      <c r="J39" s="279"/>
    </row>
    <row r="40" spans="2:60" ht="20.100000000000001" customHeight="1">
      <c r="B40" s="49"/>
      <c r="C40" s="14" t="s">
        <v>92</v>
      </c>
      <c r="D40" s="14"/>
      <c r="E40" s="14"/>
      <c r="F40" s="34"/>
      <c r="G40" s="169">
        <f>IF($C$11="あり",F40*$P$57,IF($C$11="なし",$F$40,""))</f>
        <v>0</v>
      </c>
      <c r="I40" s="279" t="s">
        <v>330</v>
      </c>
      <c r="J40" s="2"/>
    </row>
    <row r="41" spans="2:60" ht="20.100000000000001" customHeight="1">
      <c r="B41" s="49"/>
      <c r="C41" s="14" t="s">
        <v>93</v>
      </c>
      <c r="D41" s="14"/>
      <c r="E41" s="14"/>
      <c r="F41" s="34"/>
      <c r="G41" s="317"/>
      <c r="I41" s="279"/>
      <c r="J41" s="2"/>
    </row>
    <row r="42" spans="2:60" ht="20.100000000000001" customHeight="1" thickBot="1">
      <c r="B42" s="49"/>
      <c r="C42" s="14" t="s">
        <v>94</v>
      </c>
      <c r="D42" s="14"/>
      <c r="E42" s="14"/>
      <c r="F42" s="34"/>
      <c r="G42" s="317"/>
      <c r="I42" s="2" t="s">
        <v>470</v>
      </c>
      <c r="J42" s="2"/>
      <c r="K42" s="223" t="s">
        <v>202</v>
      </c>
      <c r="L42" s="221" t="s">
        <v>226</v>
      </c>
    </row>
    <row r="43" spans="2:60" ht="20.100000000000001" customHeight="1">
      <c r="B43" s="50"/>
      <c r="C43" s="14" t="s">
        <v>95</v>
      </c>
      <c r="D43" s="14"/>
      <c r="E43" s="14"/>
      <c r="F43" s="34"/>
      <c r="G43" s="317"/>
      <c r="I43" s="46" t="s">
        <v>62</v>
      </c>
      <c r="J43" s="292"/>
      <c r="K43" s="38">
        <v>1</v>
      </c>
      <c r="L43" s="38">
        <v>2</v>
      </c>
      <c r="M43" s="38">
        <v>3</v>
      </c>
      <c r="N43" s="38">
        <v>4</v>
      </c>
      <c r="O43" s="38">
        <v>5</v>
      </c>
      <c r="P43" s="38">
        <v>6</v>
      </c>
      <c r="Q43" s="38">
        <v>7</v>
      </c>
      <c r="R43" s="38">
        <v>8</v>
      </c>
      <c r="S43" s="38">
        <v>9</v>
      </c>
      <c r="T43" s="38">
        <v>10</v>
      </c>
      <c r="U43" s="38">
        <v>11</v>
      </c>
      <c r="V43" s="38">
        <v>12</v>
      </c>
      <c r="W43" s="38">
        <v>13</v>
      </c>
      <c r="X43" s="38">
        <v>14</v>
      </c>
      <c r="Y43" s="38">
        <v>15</v>
      </c>
      <c r="Z43" s="38">
        <v>16</v>
      </c>
      <c r="AA43" s="38">
        <v>17</v>
      </c>
      <c r="AB43" s="38">
        <v>18</v>
      </c>
      <c r="AC43" s="38">
        <v>19</v>
      </c>
      <c r="AD43" s="226">
        <v>20</v>
      </c>
      <c r="AE43" s="38">
        <v>21</v>
      </c>
      <c r="AF43" s="38">
        <v>22</v>
      </c>
      <c r="AG43" s="38">
        <v>23</v>
      </c>
      <c r="AH43" s="38">
        <v>24</v>
      </c>
      <c r="AI43" s="38">
        <v>25</v>
      </c>
      <c r="AJ43" s="38">
        <v>26</v>
      </c>
      <c r="AK43" s="38">
        <v>27</v>
      </c>
      <c r="AL43" s="38">
        <v>28</v>
      </c>
      <c r="AM43" s="38">
        <v>29</v>
      </c>
      <c r="AN43" s="38">
        <v>30</v>
      </c>
      <c r="AO43" s="38">
        <v>31</v>
      </c>
      <c r="AP43" s="38">
        <v>32</v>
      </c>
      <c r="AQ43" s="38">
        <v>33</v>
      </c>
      <c r="AR43" s="38">
        <v>34</v>
      </c>
      <c r="AS43" s="38">
        <v>35</v>
      </c>
      <c r="AT43" s="38">
        <v>36</v>
      </c>
      <c r="AU43" s="38">
        <v>37</v>
      </c>
      <c r="AV43" s="38">
        <v>38</v>
      </c>
      <c r="AW43" s="38">
        <v>39</v>
      </c>
      <c r="AX43" s="38">
        <v>40</v>
      </c>
      <c r="AY43" s="38">
        <v>41</v>
      </c>
      <c r="AZ43" s="38">
        <v>42</v>
      </c>
      <c r="BA43" s="38">
        <v>43</v>
      </c>
      <c r="BB43" s="38">
        <v>44</v>
      </c>
      <c r="BC43" s="38">
        <v>45</v>
      </c>
      <c r="BD43" s="38">
        <v>46</v>
      </c>
      <c r="BE43" s="38">
        <v>47</v>
      </c>
      <c r="BF43" s="38">
        <v>48</v>
      </c>
      <c r="BG43" s="38">
        <v>49</v>
      </c>
      <c r="BH43" s="39">
        <v>50</v>
      </c>
    </row>
    <row r="44" spans="2:60" ht="20.100000000000001" customHeight="1">
      <c r="B44" s="51" t="s">
        <v>439</v>
      </c>
      <c r="C44" s="14"/>
      <c r="D44" s="14"/>
      <c r="E44" s="14"/>
      <c r="F44" s="34"/>
      <c r="G44" s="317"/>
      <c r="I44" s="48" t="s">
        <v>63</v>
      </c>
      <c r="J44" s="45"/>
      <c r="K44" s="332">
        <f>K8</f>
        <v>0</v>
      </c>
      <c r="L44" s="332">
        <f>K44+1</f>
        <v>1</v>
      </c>
      <c r="M44" s="332">
        <f t="shared" ref="M44" si="37">L44+1</f>
        <v>2</v>
      </c>
      <c r="N44" s="332">
        <f t="shared" ref="N44" si="38">M44+1</f>
        <v>3</v>
      </c>
      <c r="O44" s="332">
        <f>N44+1</f>
        <v>4</v>
      </c>
      <c r="P44" s="332">
        <f t="shared" ref="P44" si="39">O44+1</f>
        <v>5</v>
      </c>
      <c r="Q44" s="332">
        <f t="shared" ref="Q44" si="40">P44+1</f>
        <v>6</v>
      </c>
      <c r="R44" s="332">
        <f t="shared" ref="R44" si="41">Q44+1</f>
        <v>7</v>
      </c>
      <c r="S44" s="332">
        <f t="shared" ref="S44" si="42">R44+1</f>
        <v>8</v>
      </c>
      <c r="T44" s="332">
        <f t="shared" ref="T44" si="43">S44+1</f>
        <v>9</v>
      </c>
      <c r="U44" s="332">
        <f t="shared" ref="U44" si="44">T44+1</f>
        <v>10</v>
      </c>
      <c r="V44" s="332">
        <f t="shared" ref="V44" si="45">U44+1</f>
        <v>11</v>
      </c>
      <c r="W44" s="332">
        <f t="shared" ref="W44" si="46">V44+1</f>
        <v>12</v>
      </c>
      <c r="X44" s="332">
        <f t="shared" ref="X44" si="47">W44+1</f>
        <v>13</v>
      </c>
      <c r="Y44" s="332">
        <f t="shared" ref="Y44" si="48">X44+1</f>
        <v>14</v>
      </c>
      <c r="Z44" s="332">
        <f t="shared" ref="Z44" si="49">Y44+1</f>
        <v>15</v>
      </c>
      <c r="AA44" s="332">
        <f t="shared" ref="AA44" si="50">Z44+1</f>
        <v>16</v>
      </c>
      <c r="AB44" s="332">
        <f t="shared" ref="AB44" si="51">AA44+1</f>
        <v>17</v>
      </c>
      <c r="AC44" s="332">
        <f t="shared" ref="AC44" si="52">AB44+1</f>
        <v>18</v>
      </c>
      <c r="AD44" s="333">
        <f t="shared" ref="AD44" si="53">AC44+1</f>
        <v>19</v>
      </c>
      <c r="AE44" s="332">
        <f t="shared" ref="AE44" si="54">AD44+1</f>
        <v>20</v>
      </c>
      <c r="AF44" s="332">
        <f t="shared" ref="AF44" si="55">AE44+1</f>
        <v>21</v>
      </c>
      <c r="AG44" s="332">
        <f t="shared" ref="AG44" si="56">AF44+1</f>
        <v>22</v>
      </c>
      <c r="AH44" s="332">
        <f t="shared" ref="AH44" si="57">AG44+1</f>
        <v>23</v>
      </c>
      <c r="AI44" s="332">
        <f t="shared" ref="AI44" si="58">AH44+1</f>
        <v>24</v>
      </c>
      <c r="AJ44" s="332">
        <f t="shared" ref="AJ44" si="59">AI44+1</f>
        <v>25</v>
      </c>
      <c r="AK44" s="332">
        <f t="shared" ref="AK44" si="60">AJ44+1</f>
        <v>26</v>
      </c>
      <c r="AL44" s="332">
        <f t="shared" ref="AL44" si="61">AK44+1</f>
        <v>27</v>
      </c>
      <c r="AM44" s="332">
        <f t="shared" ref="AM44" si="62">AL44+1</f>
        <v>28</v>
      </c>
      <c r="AN44" s="332">
        <f t="shared" ref="AN44" si="63">AM44+1</f>
        <v>29</v>
      </c>
      <c r="AO44" s="332">
        <f t="shared" ref="AO44" si="64">AN44+1</f>
        <v>30</v>
      </c>
      <c r="AP44" s="332">
        <f t="shared" ref="AP44" si="65">AO44+1</f>
        <v>31</v>
      </c>
      <c r="AQ44" s="332">
        <f t="shared" ref="AQ44" si="66">AP44+1</f>
        <v>32</v>
      </c>
      <c r="AR44" s="332">
        <f t="shared" ref="AR44" si="67">AQ44+1</f>
        <v>33</v>
      </c>
      <c r="AS44" s="332">
        <f t="shared" ref="AS44" si="68">AR44+1</f>
        <v>34</v>
      </c>
      <c r="AT44" s="332">
        <f t="shared" ref="AT44" si="69">AS44+1</f>
        <v>35</v>
      </c>
      <c r="AU44" s="332">
        <f t="shared" ref="AU44" si="70">AT44+1</f>
        <v>36</v>
      </c>
      <c r="AV44" s="332">
        <f t="shared" ref="AV44" si="71">AU44+1</f>
        <v>37</v>
      </c>
      <c r="AW44" s="332">
        <f t="shared" ref="AW44" si="72">AV44+1</f>
        <v>38</v>
      </c>
      <c r="AX44" s="332">
        <f t="shared" ref="AX44" si="73">AW44+1</f>
        <v>39</v>
      </c>
      <c r="AY44" s="332">
        <f t="shared" ref="AY44" si="74">AX44+1</f>
        <v>40</v>
      </c>
      <c r="AZ44" s="332">
        <f t="shared" ref="AZ44" si="75">AY44+1</f>
        <v>41</v>
      </c>
      <c r="BA44" s="332">
        <f t="shared" ref="BA44" si="76">AZ44+1</f>
        <v>42</v>
      </c>
      <c r="BB44" s="332">
        <f t="shared" ref="BB44" si="77">BA44+1</f>
        <v>43</v>
      </c>
      <c r="BC44" s="332">
        <f t="shared" ref="BC44" si="78">BB44+1</f>
        <v>44</v>
      </c>
      <c r="BD44" s="332">
        <f t="shared" ref="BD44" si="79">BC44+1</f>
        <v>45</v>
      </c>
      <c r="BE44" s="332">
        <f t="shared" ref="BE44" si="80">BD44+1</f>
        <v>46</v>
      </c>
      <c r="BF44" s="332">
        <f t="shared" ref="BF44" si="81">BE44+1</f>
        <v>47</v>
      </c>
      <c r="BG44" s="332">
        <f t="shared" ref="BG44" si="82">BF44+1</f>
        <v>48</v>
      </c>
      <c r="BH44" s="334">
        <f t="shared" ref="BH44" si="83">BG44+1</f>
        <v>49</v>
      </c>
    </row>
    <row r="45" spans="2:60" ht="20.100000000000001" customHeight="1">
      <c r="B45" s="51" t="s">
        <v>314</v>
      </c>
      <c r="C45" s="14"/>
      <c r="D45" s="14"/>
      <c r="E45" s="14"/>
      <c r="F45" s="34"/>
      <c r="G45" s="317"/>
      <c r="I45" s="506" t="s">
        <v>75</v>
      </c>
      <c r="J45" s="507"/>
      <c r="K45" s="105" t="str" cm="1">
        <f t="array" ref="K45">IF(AND(減価償却費!$G59=0,減価償却費!$G108=0),"",_xlfn.IFS(減価償却費!$D$11="定額法",ABS(減価償却費!$G59),減価償却費!$D$11="定率法",ABS(減価償却費!$G108))/1000)</f>
        <v/>
      </c>
      <c r="L45" s="105" t="str" cm="1">
        <f t="array" ref="L45">IF(AND(減価償却費!$G59=0,減価償却費!$G108=0),"",_xlfn.IFS(減価償却費!$D$11="定額法",ABS(減価償却費!$G59),減価償却費!$D$11="定率法",ABS(減価償却費!$G108))/1000)</f>
        <v/>
      </c>
      <c r="M45" s="105" t="str" cm="1">
        <f t="array" ref="M45">IF(AND(減価償却費!$G59=0,減価償却費!$G108=0),"",_xlfn.IFS(減価償却費!$D$11="定額法",ABS(減価償却費!$G59),減価償却費!$D$11="定率法",ABS(減価償却費!$G108))/1000)</f>
        <v/>
      </c>
      <c r="N45" s="105" t="str" cm="1">
        <f t="array" ref="N45">IF(AND(減価償却費!$G59=0,減価償却費!$G108=0),"",_xlfn.IFS(減価償却費!$D$11="定額法",ABS(減価償却費!$G59),減価償却費!$D$11="定率法",ABS(減価償却費!$G108))/1000)</f>
        <v/>
      </c>
      <c r="O45" s="105" t="str" cm="1">
        <f t="array" ref="O45">IF(AND(減価償却費!$G59=0,減価償却費!$G108=0),"",_xlfn.IFS(減価償却費!$D$11="定額法",ABS(減価償却費!$G59),減価償却費!$D$11="定率法",ABS(減価償却費!$G108))/1000)</f>
        <v/>
      </c>
      <c r="P45" s="105" t="str" cm="1">
        <f t="array" ref="P45">IF(AND(減価償却費!$G59=0,減価償却費!$G108=0),"",_xlfn.IFS(減価償却費!$D$11="定額法",ABS(減価償却費!$G59),減価償却費!$D$11="定率法",ABS(減価償却費!$G108))/1000)</f>
        <v/>
      </c>
      <c r="Q45" s="105" t="str" cm="1">
        <f t="array" ref="Q45">IF(AND(減価償却費!$G59=0,減価償却費!$G108=0),"",_xlfn.IFS(減価償却費!$D$11="定額法",ABS(減価償却費!$G59),減価償却費!$D$11="定率法",ABS(減価償却費!$G108))/1000)</f>
        <v/>
      </c>
      <c r="R45" s="105" t="str" cm="1">
        <f t="array" ref="R45">IF(AND(減価償却費!$G59=0,減価償却費!$G108=0),"",_xlfn.IFS(減価償却費!$D$11="定額法",ABS(減価償却費!$G59),減価償却費!$D$11="定率法",ABS(減価償却費!$G108))/1000)</f>
        <v/>
      </c>
      <c r="S45" s="105" t="str" cm="1">
        <f t="array" ref="S45">IF(AND(減価償却費!$G59=0,減価償却費!$G108=0),"",_xlfn.IFS(減価償却費!$D$11="定額法",ABS(減価償却費!$G59),減価償却費!$D$11="定率法",ABS(減価償却費!$G108))/1000)</f>
        <v/>
      </c>
      <c r="T45" s="105" t="str" cm="1">
        <f t="array" ref="T45">IF(AND(減価償却費!$G59=0,減価償却費!$G108=0),"",_xlfn.IFS(減価償却費!$D$11="定額法",ABS(減価償却費!$G59),減価償却費!$D$11="定率法",ABS(減価償却費!$G108))/1000)</f>
        <v/>
      </c>
      <c r="U45" s="105" t="str" cm="1">
        <f t="array" ref="U45">IF(AND(減価償却費!$G59=0,減価償却費!$G108=0),"",_xlfn.IFS(減価償却費!$D$11="定額法",ABS(減価償却費!$G59),減価償却費!$D$11="定率法",ABS(減価償却費!$G108))/1000)</f>
        <v/>
      </c>
      <c r="V45" s="105" t="str" cm="1">
        <f t="array" ref="V45">IF(AND(減価償却費!$G59=0,減価償却費!$G108=0),"",_xlfn.IFS(減価償却費!$D$11="定額法",ABS(減価償却費!$G59),減価償却費!$D$11="定率法",ABS(減価償却費!$G108))/1000)</f>
        <v/>
      </c>
      <c r="W45" s="105" t="str" cm="1">
        <f t="array" ref="W45">IF(AND(減価償却費!$G59=0,減価償却費!$G108=0),"",_xlfn.IFS(減価償却費!$D$11="定額法",ABS(減価償却費!$G59),減価償却費!$D$11="定率法",ABS(減価償却費!$G108))/1000)</f>
        <v/>
      </c>
      <c r="X45" s="105" t="str" cm="1">
        <f t="array" ref="X45">IF(AND(減価償却費!$G59=0,減価償却費!$G108=0),"",_xlfn.IFS(減価償却費!$D$11="定額法",ABS(減価償却費!$G59),減価償却費!$D$11="定率法",ABS(減価償却費!$G108))/1000)</f>
        <v/>
      </c>
      <c r="Y45" s="105" t="str" cm="1">
        <f t="array" ref="Y45">IF(AND(減価償却費!$G59=0,減価償却費!$G108=0),"",_xlfn.IFS(減価償却費!$D$11="定額法",ABS(減価償却費!$G59),減価償却費!$D$11="定率法",ABS(減価償却費!$G108))/1000)</f>
        <v/>
      </c>
      <c r="Z45" s="105" t="str" cm="1">
        <f t="array" ref="Z45">IF(AND(減価償却費!$G59=0,減価償却費!$G108=0),"",_xlfn.IFS(減価償却費!$D$11="定額法",ABS(減価償却費!$G59),減価償却費!$D$11="定率法",ABS(減価償却費!$G108))/1000)</f>
        <v/>
      </c>
      <c r="AA45" s="105" t="str" cm="1">
        <f t="array" ref="AA45">IF(AND(減価償却費!$G59=0,減価償却費!$G108=0),"",_xlfn.IFS(減価償却費!$D$11="定額法",ABS(減価償却費!$G59),減価償却費!$D$11="定率法",ABS(減価償却費!$G108))/1000)</f>
        <v/>
      </c>
      <c r="AB45" s="105" t="str" cm="1">
        <f t="array" ref="AB45">IF(AND(減価償却費!$G59=0,減価償却費!$G108=0),"",_xlfn.IFS(減価償却費!$D$11="定額法",ABS(減価償却費!$G59),減価償却費!$D$11="定率法",ABS(減価償却費!$G108))/1000)</f>
        <v/>
      </c>
      <c r="AC45" s="105" t="str" cm="1">
        <f t="array" ref="AC45">IF(AND(減価償却費!$G59=0,減価償却費!$G108=0),"",_xlfn.IFS(減価償却費!$D$11="定額法",ABS(減価償却費!$G59),減価償却費!$D$11="定率法",ABS(減価償却費!$G108))/1000)</f>
        <v/>
      </c>
      <c r="AD45" s="105" t="str" cm="1">
        <f t="array" ref="AD45">IF(AND(減価償却費!$G59=0,減価償却費!$G108=0),"",_xlfn.IFS(減価償却費!$D$11="定額法",ABS(減価償却費!$G59),減価償却費!$D$11="定率法",ABS(減価償却費!$G108))/1000)</f>
        <v/>
      </c>
      <c r="AE45" s="105" t="str" cm="1">
        <f t="array" ref="AE45">IF(AND(減価償却費!$G59=0,減価償却費!$G108=0),"",_xlfn.IFS(減価償却費!$D$11="定額法",ABS(減価償却費!$G59),減価償却費!$D$11="定率法",ABS(減価償却費!$G108))/1000)</f>
        <v/>
      </c>
      <c r="AF45" s="105" t="str" cm="1">
        <f t="array" ref="AF45">IF(AND(減価償却費!$G59=0,減価償却費!$G108=0),"",_xlfn.IFS(減価償却費!$D$11="定額法",ABS(減価償却費!$G59),減価償却費!$D$11="定率法",ABS(減価償却費!$G108))/1000)</f>
        <v/>
      </c>
      <c r="AG45" s="105" t="str" cm="1">
        <f t="array" ref="AG45">IF(AND(減価償却費!$G59=0,減価償却費!$G108=0),"",_xlfn.IFS(減価償却費!$D$11="定額法",ABS(減価償却費!$G59),減価償却費!$D$11="定率法",ABS(減価償却費!$G108))/1000)</f>
        <v/>
      </c>
      <c r="AH45" s="105" t="str" cm="1">
        <f t="array" ref="AH45">IF(AND(減価償却費!$G59=0,減価償却費!$G108=0),"",_xlfn.IFS(減価償却費!$D$11="定額法",ABS(減価償却費!$G59),減価償却費!$D$11="定率法",ABS(減価償却費!$G108))/1000)</f>
        <v/>
      </c>
      <c r="AI45" s="105" t="str" cm="1">
        <f t="array" ref="AI45">IF(AND(減価償却費!$G59=0,減価償却費!$G108=0),"",_xlfn.IFS(減価償却費!$D$11="定額法",ABS(減価償却費!$G59),減価償却費!$D$11="定率法",ABS(減価償却費!$G108))/1000)</f>
        <v/>
      </c>
      <c r="AJ45" s="105" t="str" cm="1">
        <f t="array" ref="AJ45">IF(AND(減価償却費!$G59=0,減価償却費!$G108=0),"",_xlfn.IFS(減価償却費!$D$11="定額法",ABS(減価償却費!$G59),減価償却費!$D$11="定率法",ABS(減価償却費!$G108))/1000)</f>
        <v/>
      </c>
      <c r="AK45" s="105" t="str" cm="1">
        <f t="array" ref="AK45">IF(AND(減価償却費!$G59=0,減価償却費!$G108=0),"",_xlfn.IFS(減価償却費!$D$11="定額法",ABS(減価償却費!$G59),減価償却費!$D$11="定率法",ABS(減価償却費!$G108))/1000)</f>
        <v/>
      </c>
      <c r="AL45" s="105" t="str" cm="1">
        <f t="array" ref="AL45">IF(AND(減価償却費!$G59=0,減価償却費!$G108=0),"",_xlfn.IFS(減価償却費!$D$11="定額法",ABS(減価償却費!$G59),減価償却費!$D$11="定率法",ABS(減価償却費!$G108))/1000)</f>
        <v/>
      </c>
      <c r="AM45" s="105" t="str" cm="1">
        <f t="array" ref="AM45">IF(AND(減価償却費!$G59=0,減価償却費!$G108=0),"",_xlfn.IFS(減価償却費!$D$11="定額法",ABS(減価償却費!$G59),減価償却費!$D$11="定率法",ABS(減価償却費!$G108))/1000)</f>
        <v/>
      </c>
      <c r="AN45" s="105" t="str" cm="1">
        <f t="array" ref="AN45">IF(AND(減価償却費!$G59=0,減価償却費!$G108=0),"",_xlfn.IFS(減価償却費!$D$11="定額法",ABS(減価償却費!$G59),減価償却費!$D$11="定率法",ABS(減価償却費!$G108))/1000)</f>
        <v/>
      </c>
      <c r="AO45" s="105" t="str" cm="1">
        <f t="array" ref="AO45">IF(AND(減価償却費!$G59=0,減価償却費!$G108=0),"",_xlfn.IFS(減価償却費!$D$11="定額法",ABS(減価償却費!$G59),減価償却費!$D$11="定率法",ABS(減価償却費!$G108))/1000)</f>
        <v/>
      </c>
      <c r="AP45" s="105" t="str" cm="1">
        <f t="array" ref="AP45">IF(AND(減価償却費!$G59=0,減価償却費!$G108=0),"",_xlfn.IFS(減価償却費!$D$11="定額法",ABS(減価償却費!$G59),減価償却費!$D$11="定率法",ABS(減価償却費!$G108))/1000)</f>
        <v/>
      </c>
      <c r="AQ45" s="105" t="str" cm="1">
        <f t="array" ref="AQ45">IF(AND(減価償却費!$G59=0,減価償却費!$G108=0),"",_xlfn.IFS(減価償却費!$D$11="定額法",ABS(減価償却費!$G59),減価償却費!$D$11="定率法",ABS(減価償却費!$G108))/1000)</f>
        <v/>
      </c>
      <c r="AR45" s="105" t="str" cm="1">
        <f t="array" ref="AR45">IF(AND(減価償却費!$G59=0,減価償却費!$G108=0),"",_xlfn.IFS(減価償却費!$D$11="定額法",ABS(減価償却費!$G59),減価償却費!$D$11="定率法",ABS(減価償却費!$G108))/1000)</f>
        <v/>
      </c>
      <c r="AS45" s="105" t="str" cm="1">
        <f t="array" ref="AS45">IF(AND(減価償却費!$G59=0,減価償却費!$G108=0),"",_xlfn.IFS(減価償却費!$D$11="定額法",ABS(減価償却費!$G59),減価償却費!$D$11="定率法",ABS(減価償却費!$G108))/1000)</f>
        <v/>
      </c>
      <c r="AT45" s="105" t="str" cm="1">
        <f t="array" ref="AT45">IF(AND(減価償却費!$G59=0,減価償却費!$G108=0),"",_xlfn.IFS(減価償却費!$D$11="定額法",ABS(減価償却費!$G59),減価償却費!$D$11="定率法",ABS(減価償却費!$G108))/1000)</f>
        <v/>
      </c>
      <c r="AU45" s="105" t="str" cm="1">
        <f t="array" ref="AU45">IF(AND(減価償却費!$G59=0,減価償却費!$G108=0),"",_xlfn.IFS(減価償却費!$D$11="定額法",ABS(減価償却費!$G59),減価償却費!$D$11="定率法",ABS(減価償却費!$G108))/1000)</f>
        <v/>
      </c>
      <c r="AV45" s="105" t="str" cm="1">
        <f t="array" ref="AV45">IF(AND(減価償却費!$G59=0,減価償却費!$G108=0),"",_xlfn.IFS(減価償却費!$D$11="定額法",ABS(減価償却費!$G59),減価償却費!$D$11="定率法",ABS(減価償却費!$G108))/1000)</f>
        <v/>
      </c>
      <c r="AW45" s="105" t="str" cm="1">
        <f t="array" ref="AW45">IF(AND(減価償却費!$G59=0,減価償却費!$G108=0),"",_xlfn.IFS(減価償却費!$D$11="定額法",ABS(減価償却費!$G59),減価償却費!$D$11="定率法",ABS(減価償却費!$G108))/1000)</f>
        <v/>
      </c>
      <c r="AX45" s="105" t="str" cm="1">
        <f t="array" ref="AX45">IF(AND(減価償却費!$G59=0,減価償却費!$G108=0),"",_xlfn.IFS(減価償却費!$D$11="定額法",ABS(減価償却費!$G59),減価償却費!$D$11="定率法",ABS(減価償却費!$G108))/1000)</f>
        <v/>
      </c>
      <c r="AY45" s="105" t="str" cm="1">
        <f t="array" ref="AY45">IF(AND(減価償却費!$G59=0,減価償却費!$G108=0),"",_xlfn.IFS(減価償却費!$D$11="定額法",ABS(減価償却費!$G59),減価償却費!$D$11="定率法",ABS(減価償却費!$G108))/1000)</f>
        <v/>
      </c>
      <c r="AZ45" s="105" t="str" cm="1">
        <f t="array" ref="AZ45">IF(AND(減価償却費!$G59=0,減価償却費!$G108=0),"",_xlfn.IFS(減価償却費!$D$11="定額法",ABS(減価償却費!$G59),減価償却費!$D$11="定率法",ABS(減価償却費!$G108))/1000)</f>
        <v/>
      </c>
      <c r="BA45" s="105" t="str" cm="1">
        <f t="array" ref="BA45">IF(AND(減価償却費!$G59=0,減価償却費!$G108=0),"",_xlfn.IFS(減価償却費!$D$11="定額法",ABS(減価償却費!$G59),減価償却費!$D$11="定率法",ABS(減価償却費!$G108))/1000)</f>
        <v/>
      </c>
      <c r="BB45" s="105" t="str" cm="1">
        <f t="array" ref="BB45">IF(AND(減価償却費!$G59=0,減価償却費!$G108=0),"",_xlfn.IFS(減価償却費!$D$11="定額法",ABS(減価償却費!$G59),減価償却費!$D$11="定率法",ABS(減価償却費!$G108))/1000)</f>
        <v/>
      </c>
      <c r="BC45" s="105" t="str" cm="1">
        <f t="array" ref="BC45">IF(AND(減価償却費!$G59=0,減価償却費!$G108=0),"",_xlfn.IFS(減価償却費!$D$11="定額法",ABS(減価償却費!$G59),減価償却費!$D$11="定率法",ABS(減価償却費!$G108))/1000)</f>
        <v/>
      </c>
      <c r="BD45" s="105" t="str" cm="1">
        <f t="array" ref="BD45">IF(AND(減価償却費!$G59=0,減価償却費!$G108=0),"",_xlfn.IFS(減価償却費!$D$11="定額法",ABS(減価償却費!$G59),減価償却費!$D$11="定率法",ABS(減価償却費!$G108))/1000)</f>
        <v/>
      </c>
      <c r="BE45" s="105" t="str" cm="1">
        <f t="array" ref="BE45">IF(AND(減価償却費!$G59=0,減価償却費!$G108=0),"",_xlfn.IFS(減価償却費!$D$11="定額法",ABS(減価償却費!$G59),減価償却費!$D$11="定率法",ABS(減価償却費!$G108))/1000)</f>
        <v/>
      </c>
      <c r="BF45" s="105" t="str" cm="1">
        <f t="array" ref="BF45">IF(AND(減価償却費!$G59=0,減価償却費!$G108=0),"",_xlfn.IFS(減価償却費!$D$11="定額法",ABS(減価償却費!$G59),減価償却費!$D$11="定率法",ABS(減価償却費!$G108))/1000)</f>
        <v/>
      </c>
      <c r="BG45" s="105" t="str" cm="1">
        <f t="array" ref="BG45">IF(AND(減価償却費!$G59=0,減価償却費!$G108=0),"",_xlfn.IFS(減価償却費!$D$11="定額法",ABS(減価償却費!$G59),減価償却費!$D$11="定率法",ABS(減価償却費!$G108))/1000)</f>
        <v/>
      </c>
      <c r="BH45" s="82" t="str" cm="1">
        <f t="array" ref="BH45">IF(AND(減価償却費!$G59=0,減価償却費!$G108=0),"",_xlfn.IFS(減価償却費!$D$11="定額法",ABS(減価償却費!$G59),減価償却費!$D$11="定率法",ABS(減価償却費!$G108))/1000)</f>
        <v/>
      </c>
    </row>
    <row r="46" spans="2:60" ht="20.100000000000001" customHeight="1">
      <c r="B46" s="48" t="s">
        <v>429</v>
      </c>
      <c r="C46" s="14"/>
      <c r="D46" s="14"/>
      <c r="E46" s="14"/>
      <c r="F46" s="105">
        <f>SUM(F47:F48)</f>
        <v>0</v>
      </c>
      <c r="G46" s="317"/>
      <c r="I46" s="506" t="s">
        <v>74</v>
      </c>
      <c r="J46" s="507"/>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41"/>
    </row>
    <row r="47" spans="2:60" ht="20.100000000000001" customHeight="1" thickBot="1">
      <c r="B47" s="477"/>
      <c r="C47" s="14" t="s">
        <v>472</v>
      </c>
      <c r="D47" s="14"/>
      <c r="E47" s="14"/>
      <c r="F47" s="34"/>
      <c r="G47" s="317"/>
      <c r="I47" s="517" t="s">
        <v>461</v>
      </c>
      <c r="J47" s="518"/>
      <c r="K47" s="165"/>
      <c r="L47" s="165"/>
      <c r="M47" s="165"/>
      <c r="N47" s="165"/>
      <c r="O47" s="165"/>
      <c r="P47" s="165"/>
      <c r="Q47" s="165"/>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c r="AW47" s="165"/>
      <c r="AX47" s="165"/>
      <c r="AY47" s="165"/>
      <c r="AZ47" s="165"/>
      <c r="BA47" s="165"/>
      <c r="BB47" s="165"/>
      <c r="BC47" s="165"/>
      <c r="BD47" s="165"/>
      <c r="BE47" s="165"/>
      <c r="BF47" s="165"/>
      <c r="BG47" s="165"/>
      <c r="BH47" s="166"/>
    </row>
    <row r="48" spans="2:60" ht="20.100000000000001" customHeight="1">
      <c r="B48" s="478"/>
      <c r="C48" s="14" t="s">
        <v>430</v>
      </c>
      <c r="D48" s="14"/>
      <c r="E48" s="14"/>
      <c r="F48" s="34"/>
      <c r="G48" s="317"/>
    </row>
    <row r="49" spans="2:16" ht="20.100000000000001" customHeight="1" thickBot="1">
      <c r="B49" s="500"/>
      <c r="C49" s="501"/>
      <c r="D49" s="501"/>
      <c r="E49" s="502"/>
      <c r="F49" s="411"/>
      <c r="G49" s="315"/>
      <c r="I49" s="2" t="s">
        <v>180</v>
      </c>
    </row>
    <row r="50" spans="2:16" ht="20.100000000000001" customHeight="1" thickBot="1">
      <c r="B50" s="496"/>
      <c r="C50" s="497"/>
      <c r="D50" s="497"/>
      <c r="E50" s="498"/>
      <c r="F50" s="36"/>
      <c r="G50" s="315"/>
      <c r="I50" s="513" t="s">
        <v>419</v>
      </c>
      <c r="J50" s="514"/>
      <c r="K50" s="430" t="s">
        <v>412</v>
      </c>
      <c r="L50" s="430" t="s">
        <v>413</v>
      </c>
      <c r="M50" s="511" t="s">
        <v>409</v>
      </c>
    </row>
    <row r="51" spans="2:16" ht="20.100000000000001" customHeight="1">
      <c r="B51" s="496"/>
      <c r="C51" s="497"/>
      <c r="D51" s="497"/>
      <c r="E51" s="498"/>
      <c r="F51" s="36"/>
      <c r="G51" s="315"/>
      <c r="I51" s="515"/>
      <c r="J51" s="516"/>
      <c r="K51" s="443">
        <v>2011</v>
      </c>
      <c r="L51" s="443">
        <v>2025</v>
      </c>
      <c r="M51" s="512"/>
      <c r="O51" s="37" t="s">
        <v>416</v>
      </c>
      <c r="P51" s="441" t="s">
        <v>180</v>
      </c>
    </row>
    <row r="52" spans="2:16" ht="20.100000000000001" customHeight="1" thickBot="1">
      <c r="B52" s="496"/>
      <c r="C52" s="497"/>
      <c r="D52" s="497"/>
      <c r="E52" s="498"/>
      <c r="F52" s="36"/>
      <c r="G52" s="315"/>
      <c r="I52" s="51" t="s">
        <v>76</v>
      </c>
      <c r="J52" s="11"/>
      <c r="K52" s="312">
        <v>1</v>
      </c>
      <c r="L52" s="313">
        <v>0.83</v>
      </c>
      <c r="M52" s="439">
        <f>+L52/K52</f>
        <v>0.83</v>
      </c>
      <c r="N52" s="18" t="s">
        <v>9</v>
      </c>
      <c r="O52" s="341" t="s">
        <v>417</v>
      </c>
      <c r="P52" s="439">
        <f>M52</f>
        <v>0.83</v>
      </c>
    </row>
    <row r="53" spans="2:16" ht="20.100000000000001" customHeight="1" thickTop="1" thickBot="1">
      <c r="B53" s="347" t="s">
        <v>143</v>
      </c>
      <c r="C53" s="53"/>
      <c r="D53" s="53"/>
      <c r="E53" s="53"/>
      <c r="F53" s="44">
        <f>SUM(F14,F44:F46, F49:F52)</f>
        <v>0</v>
      </c>
      <c r="G53" s="316">
        <f>IF($C$11="あり",SUM(G14,F44:F46,G49:G52),IF($C$11="なし",$F$53,""))</f>
        <v>0</v>
      </c>
      <c r="I53" s="51" t="s">
        <v>406</v>
      </c>
      <c r="J53" s="11"/>
      <c r="K53" s="312">
        <v>1</v>
      </c>
      <c r="L53" s="313">
        <v>1.45</v>
      </c>
      <c r="M53" s="439">
        <f t="shared" ref="M53:M58" si="84">+L53/K53</f>
        <v>1.45</v>
      </c>
      <c r="O53" s="442" t="s">
        <v>77</v>
      </c>
      <c r="P53" s="439">
        <f>$M$59*0.4+$M$60*0.6</f>
        <v>1.2991199999999998</v>
      </c>
    </row>
    <row r="54" spans="2:16">
      <c r="I54" s="51" t="s">
        <v>410</v>
      </c>
      <c r="J54" s="11"/>
      <c r="K54" s="312">
        <v>1</v>
      </c>
      <c r="L54" s="313">
        <v>1.55</v>
      </c>
      <c r="M54" s="439">
        <f t="shared" si="84"/>
        <v>1.55</v>
      </c>
      <c r="O54" s="442" t="s">
        <v>78</v>
      </c>
      <c r="P54" s="439">
        <f>$M$59*0.4+$M$60*0.6</f>
        <v>1.2991199999999998</v>
      </c>
    </row>
    <row r="55" spans="2:16">
      <c r="I55" s="51" t="s">
        <v>407</v>
      </c>
      <c r="J55" s="11"/>
      <c r="K55" s="312">
        <v>1</v>
      </c>
      <c r="L55" s="313">
        <v>1.22</v>
      </c>
      <c r="M55" s="439">
        <f t="shared" si="84"/>
        <v>1.22</v>
      </c>
      <c r="O55" s="442" t="s">
        <v>404</v>
      </c>
      <c r="P55" s="439">
        <f>$M$59*0.2+$M$57*0.8</f>
        <v>1.0720000000000001</v>
      </c>
    </row>
    <row r="56" spans="2:16">
      <c r="B56" s="32" t="s">
        <v>269</v>
      </c>
      <c r="I56" s="51" t="s">
        <v>408</v>
      </c>
      <c r="J56" s="11"/>
      <c r="K56" s="312">
        <v>1</v>
      </c>
      <c r="L56" s="313">
        <v>1.0900000000000001</v>
      </c>
      <c r="M56" s="439">
        <f t="shared" si="84"/>
        <v>1.0900000000000001</v>
      </c>
      <c r="O56" s="442" t="s">
        <v>418</v>
      </c>
      <c r="P56" s="439">
        <f t="shared" ref="P56" si="85">$M$59*0.4+$M$60*0.6</f>
        <v>1.2991199999999998</v>
      </c>
    </row>
    <row r="57" spans="2:16" ht="16.5" thickBot="1">
      <c r="I57" s="51" t="s">
        <v>411</v>
      </c>
      <c r="J57" s="11"/>
      <c r="K57" s="312">
        <v>1</v>
      </c>
      <c r="L57" s="313">
        <v>1.04</v>
      </c>
      <c r="M57" s="439">
        <f t="shared" si="84"/>
        <v>1.04</v>
      </c>
      <c r="O57" s="60" t="s">
        <v>405</v>
      </c>
      <c r="P57" s="440">
        <f>$M$59*1+$M$60*0</f>
        <v>1.2</v>
      </c>
    </row>
    <row r="58" spans="2:16">
      <c r="I58" s="51" t="s">
        <v>405</v>
      </c>
      <c r="J58" s="11"/>
      <c r="K58" s="312">
        <v>1</v>
      </c>
      <c r="L58" s="313">
        <v>1.57</v>
      </c>
      <c r="M58" s="439">
        <f t="shared" si="84"/>
        <v>1.57</v>
      </c>
    </row>
    <row r="59" spans="2:16">
      <c r="I59" s="51" t="s">
        <v>415</v>
      </c>
      <c r="J59" s="11"/>
      <c r="K59" s="312">
        <v>1</v>
      </c>
      <c r="L59" s="313">
        <v>1.2</v>
      </c>
      <c r="M59" s="439">
        <f t="shared" ref="M59" si="86">+L59/K59</f>
        <v>1.2</v>
      </c>
    </row>
    <row r="60" spans="2:16" ht="16.5" thickBot="1">
      <c r="I60" s="176" t="s">
        <v>414</v>
      </c>
      <c r="J60" s="177"/>
      <c r="K60" s="494"/>
      <c r="L60" s="495"/>
      <c r="M60" s="440">
        <f>M53*0.39+M54*0.18+M55*0.4+M56*0.03</f>
        <v>1.3652</v>
      </c>
    </row>
  </sheetData>
  <mergeCells count="25">
    <mergeCell ref="B3:O3"/>
    <mergeCell ref="M50:M51"/>
    <mergeCell ref="I50:J51"/>
    <mergeCell ref="B5:O5"/>
    <mergeCell ref="I46:J46"/>
    <mergeCell ref="I47:J47"/>
    <mergeCell ref="I37:J37"/>
    <mergeCell ref="I36:J36"/>
    <mergeCell ref="I35:J35"/>
    <mergeCell ref="I34:J34"/>
    <mergeCell ref="K60:L60"/>
    <mergeCell ref="B52:E52"/>
    <mergeCell ref="C7:E7"/>
    <mergeCell ref="C8:E8"/>
    <mergeCell ref="B51:E51"/>
    <mergeCell ref="I16:I18"/>
    <mergeCell ref="B49:E49"/>
    <mergeCell ref="B50:E50"/>
    <mergeCell ref="B47:B48"/>
    <mergeCell ref="I19:J19"/>
    <mergeCell ref="I26:J26"/>
    <mergeCell ref="I45:J45"/>
    <mergeCell ref="I27:J27"/>
    <mergeCell ref="I15:J15"/>
    <mergeCell ref="I33:J33"/>
  </mergeCells>
  <phoneticPr fontId="2"/>
  <conditionalFormatting sqref="G14:G52">
    <cfRule type="expression" dxfId="117" priority="5">
      <formula>$C$11="なし"</formula>
    </cfRule>
  </conditionalFormatting>
  <conditionalFormatting sqref="K11:BH38">
    <cfRule type="expression" dxfId="116" priority="1">
      <formula>K$11&gt;$K$7</formula>
    </cfRule>
  </conditionalFormatting>
  <conditionalFormatting sqref="K43:BH47">
    <cfRule type="expression" dxfId="115" priority="6">
      <formula>K$11&gt;$K$7</formula>
    </cfRule>
  </conditionalFormatting>
  <dataValidations count="3">
    <dataValidation imeMode="off" allowBlank="1" showInputMessage="1" showErrorMessage="1" sqref="K7:K8 K45:BH47 F14:G53 K13:BH38" xr:uid="{87BBC453-280F-4607-8F18-122B9C579F22}"/>
    <dataValidation imeMode="hiragana" allowBlank="1" showInputMessage="1" showErrorMessage="1" sqref="I33:I37 I47 B49:E52" xr:uid="{7C680D60-3A01-4F5E-B942-AB8BE586E4D0}"/>
    <dataValidation type="list" allowBlank="1" showInputMessage="1" showErrorMessage="1" sqref="C11" xr:uid="{AECA3993-3B9A-4313-A61F-0F4D97E49E82}">
      <formula1>"あり,なし"</formula1>
    </dataValidation>
  </dataValidations>
  <hyperlinks>
    <hyperlink ref="N1" location="ファイルの説明!A1" display="［ファイルの説明］シートに戻る" xr:uid="{62986515-A5CD-4CAA-8C33-16C35C5F35CA}"/>
    <hyperlink ref="B56" location="ファイルの説明!A1" display="［ファイルの説明］シートに戻る" xr:uid="{0EA787F8-220C-4C7E-94D1-ED642037A741}"/>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38471-766C-41C0-82D3-E5888C2856BF}">
  <sheetPr>
    <tabColor theme="8" tint="0.79998168889431442"/>
  </sheetPr>
  <dimension ref="B1:BH60"/>
  <sheetViews>
    <sheetView showGridLines="0" topLeftCell="A63" workbookViewId="0"/>
  </sheetViews>
  <sheetFormatPr defaultColWidth="8.88671875" defaultRowHeight="15.75"/>
  <cols>
    <col min="1" max="1" width="3.6640625" style="1" customWidth="1"/>
    <col min="2" max="2" width="8.88671875" style="1"/>
    <col min="3" max="4" width="5.77734375" style="1" customWidth="1"/>
    <col min="5" max="6" width="11.33203125" style="1" customWidth="1"/>
    <col min="7" max="7" width="9.77734375" style="1" customWidth="1"/>
    <col min="8" max="8" width="5.77734375" style="1" customWidth="1"/>
    <col min="9" max="9" width="4" style="1" customWidth="1"/>
    <col min="10" max="10" width="24.44140625" style="1" customWidth="1"/>
    <col min="11" max="60" width="8.77734375" style="1" customWidth="1"/>
    <col min="61" max="16384" width="8.88671875" style="1"/>
  </cols>
  <sheetData>
    <row r="1" spans="2:60">
      <c r="N1" s="274" t="s">
        <v>269</v>
      </c>
    </row>
    <row r="2" spans="2:60" ht="19.5">
      <c r="B2" s="3" t="s">
        <v>67</v>
      </c>
    </row>
    <row r="3" spans="2:60" ht="142.15" customHeight="1">
      <c r="B3" s="459" t="s">
        <v>520</v>
      </c>
      <c r="C3" s="459"/>
      <c r="D3" s="459"/>
      <c r="E3" s="459"/>
      <c r="F3" s="459"/>
      <c r="G3" s="459"/>
      <c r="H3" s="459"/>
      <c r="I3" s="459"/>
      <c r="J3" s="459"/>
      <c r="K3" s="459"/>
      <c r="L3" s="459"/>
      <c r="M3" s="459"/>
      <c r="N3" s="459"/>
      <c r="O3" s="459"/>
    </row>
    <row r="4" spans="2:60">
      <c r="B4" s="192" t="s">
        <v>107</v>
      </c>
      <c r="C4" s="190"/>
      <c r="D4" s="190"/>
      <c r="E4" s="190"/>
      <c r="F4" s="190"/>
      <c r="G4" s="190"/>
      <c r="H4" s="190"/>
      <c r="I4" s="190"/>
      <c r="J4" s="190"/>
      <c r="K4" s="190"/>
    </row>
    <row r="5" spans="2:60" ht="247.15" customHeight="1">
      <c r="B5" s="459" t="s">
        <v>516</v>
      </c>
      <c r="C5" s="459"/>
      <c r="D5" s="459"/>
      <c r="E5" s="459"/>
      <c r="F5" s="459"/>
      <c r="G5" s="459"/>
      <c r="H5" s="459"/>
      <c r="I5" s="459"/>
      <c r="J5" s="459"/>
      <c r="K5" s="459"/>
      <c r="L5" s="459"/>
      <c r="M5" s="459"/>
      <c r="N5" s="459"/>
      <c r="O5" s="459"/>
    </row>
    <row r="6" spans="2:60">
      <c r="M6"/>
      <c r="N6"/>
    </row>
    <row r="7" spans="2:60" ht="20.100000000000001" customHeight="1">
      <c r="B7" s="5" t="s">
        <v>23</v>
      </c>
      <c r="C7" s="474" t="str">
        <f>発電計画!$F$8</f>
        <v>②</v>
      </c>
      <c r="D7" s="474"/>
      <c r="E7" s="474"/>
      <c r="F7" s="319"/>
      <c r="I7" s="4" t="s">
        <v>62</v>
      </c>
      <c r="J7" s="4"/>
      <c r="K7" s="83">
        <f>収入②!$C$11</f>
        <v>0</v>
      </c>
    </row>
    <row r="8" spans="2:60" ht="20.100000000000001" customHeight="1">
      <c r="B8" s="5" t="s">
        <v>138</v>
      </c>
      <c r="C8" s="475">
        <f>発電計画!$F$9</f>
        <v>0</v>
      </c>
      <c r="D8" s="475"/>
      <c r="E8" s="475"/>
      <c r="F8" s="320"/>
      <c r="I8" s="4" t="s">
        <v>142</v>
      </c>
      <c r="J8" s="4"/>
      <c r="K8" s="83">
        <f>収入②!$C$12</f>
        <v>0</v>
      </c>
    </row>
    <row r="10" spans="2:60" ht="20.100000000000001" customHeight="1" thickBot="1">
      <c r="B10" s="2" t="s">
        <v>68</v>
      </c>
      <c r="I10" s="2" t="s">
        <v>440</v>
      </c>
      <c r="J10" s="2"/>
      <c r="K10" s="223" t="s">
        <v>202</v>
      </c>
      <c r="L10" s="221" t="s">
        <v>226</v>
      </c>
    </row>
    <row r="11" spans="2:60" ht="20.100000000000001" customHeight="1">
      <c r="B11" s="5" t="s">
        <v>495</v>
      </c>
      <c r="C11" s="201" t="s">
        <v>587</v>
      </c>
      <c r="G11" s="222"/>
      <c r="I11" s="46" t="s">
        <v>62</v>
      </c>
      <c r="J11" s="292"/>
      <c r="K11" s="38">
        <v>1</v>
      </c>
      <c r="L11" s="38">
        <v>2</v>
      </c>
      <c r="M11" s="38">
        <v>3</v>
      </c>
      <c r="N11" s="38">
        <v>4</v>
      </c>
      <c r="O11" s="38">
        <v>5</v>
      </c>
      <c r="P11" s="38">
        <v>6</v>
      </c>
      <c r="Q11" s="38">
        <v>7</v>
      </c>
      <c r="R11" s="38">
        <v>8</v>
      </c>
      <c r="S11" s="38">
        <v>9</v>
      </c>
      <c r="T11" s="38">
        <v>10</v>
      </c>
      <c r="U11" s="38">
        <v>11</v>
      </c>
      <c r="V11" s="38">
        <v>12</v>
      </c>
      <c r="W11" s="38">
        <v>13</v>
      </c>
      <c r="X11" s="38">
        <v>14</v>
      </c>
      <c r="Y11" s="38">
        <v>15</v>
      </c>
      <c r="Z11" s="38">
        <v>16</v>
      </c>
      <c r="AA11" s="38">
        <v>17</v>
      </c>
      <c r="AB11" s="38">
        <v>18</v>
      </c>
      <c r="AC11" s="38">
        <v>19</v>
      </c>
      <c r="AD11" s="226">
        <v>20</v>
      </c>
      <c r="AE11" s="38">
        <v>21</v>
      </c>
      <c r="AF11" s="38">
        <v>22</v>
      </c>
      <c r="AG11" s="38">
        <v>23</v>
      </c>
      <c r="AH11" s="38">
        <v>24</v>
      </c>
      <c r="AI11" s="38">
        <v>25</v>
      </c>
      <c r="AJ11" s="38">
        <v>26</v>
      </c>
      <c r="AK11" s="38">
        <v>27</v>
      </c>
      <c r="AL11" s="38">
        <v>28</v>
      </c>
      <c r="AM11" s="38">
        <v>29</v>
      </c>
      <c r="AN11" s="38">
        <v>30</v>
      </c>
      <c r="AO11" s="38">
        <v>31</v>
      </c>
      <c r="AP11" s="38">
        <v>32</v>
      </c>
      <c r="AQ11" s="38">
        <v>33</v>
      </c>
      <c r="AR11" s="38">
        <v>34</v>
      </c>
      <c r="AS11" s="38">
        <v>35</v>
      </c>
      <c r="AT11" s="38">
        <v>36</v>
      </c>
      <c r="AU11" s="38">
        <v>37</v>
      </c>
      <c r="AV11" s="38">
        <v>38</v>
      </c>
      <c r="AW11" s="38">
        <v>39</v>
      </c>
      <c r="AX11" s="38">
        <v>40</v>
      </c>
      <c r="AY11" s="38">
        <v>41</v>
      </c>
      <c r="AZ11" s="38">
        <v>42</v>
      </c>
      <c r="BA11" s="38">
        <v>43</v>
      </c>
      <c r="BB11" s="38">
        <v>44</v>
      </c>
      <c r="BC11" s="38">
        <v>45</v>
      </c>
      <c r="BD11" s="38">
        <v>46</v>
      </c>
      <c r="BE11" s="38">
        <v>47</v>
      </c>
      <c r="BF11" s="38">
        <v>48</v>
      </c>
      <c r="BG11" s="38">
        <v>49</v>
      </c>
      <c r="BH11" s="39">
        <v>50</v>
      </c>
    </row>
    <row r="12" spans="2:60" ht="20.100000000000001" customHeight="1" thickBot="1">
      <c r="B12" s="2"/>
      <c r="G12" s="222" t="s">
        <v>226</v>
      </c>
      <c r="I12" s="51" t="s">
        <v>63</v>
      </c>
      <c r="J12" s="11"/>
      <c r="K12" s="31">
        <f>K8</f>
        <v>0</v>
      </c>
      <c r="L12" s="31">
        <f>K12+1</f>
        <v>1</v>
      </c>
      <c r="M12" s="31">
        <f t="shared" ref="M12:N12" si="0">L12+1</f>
        <v>2</v>
      </c>
      <c r="N12" s="31">
        <f t="shared" si="0"/>
        <v>3</v>
      </c>
      <c r="O12" s="31">
        <f>N12+1</f>
        <v>4</v>
      </c>
      <c r="P12" s="31">
        <f t="shared" ref="P12:BH12" si="1">O12+1</f>
        <v>5</v>
      </c>
      <c r="Q12" s="31">
        <f t="shared" si="1"/>
        <v>6</v>
      </c>
      <c r="R12" s="31">
        <f t="shared" si="1"/>
        <v>7</v>
      </c>
      <c r="S12" s="31">
        <f t="shared" si="1"/>
        <v>8</v>
      </c>
      <c r="T12" s="31">
        <f t="shared" si="1"/>
        <v>9</v>
      </c>
      <c r="U12" s="31">
        <f t="shared" si="1"/>
        <v>10</v>
      </c>
      <c r="V12" s="31">
        <f t="shared" si="1"/>
        <v>11</v>
      </c>
      <c r="W12" s="31">
        <f t="shared" si="1"/>
        <v>12</v>
      </c>
      <c r="X12" s="31">
        <f t="shared" si="1"/>
        <v>13</v>
      </c>
      <c r="Y12" s="31">
        <f t="shared" si="1"/>
        <v>14</v>
      </c>
      <c r="Z12" s="31">
        <f t="shared" si="1"/>
        <v>15</v>
      </c>
      <c r="AA12" s="31">
        <f t="shared" si="1"/>
        <v>16</v>
      </c>
      <c r="AB12" s="31">
        <f t="shared" si="1"/>
        <v>17</v>
      </c>
      <c r="AC12" s="31">
        <f t="shared" si="1"/>
        <v>18</v>
      </c>
      <c r="AD12" s="227">
        <f t="shared" si="1"/>
        <v>19</v>
      </c>
      <c r="AE12" s="31">
        <f t="shared" si="1"/>
        <v>20</v>
      </c>
      <c r="AF12" s="31">
        <f t="shared" si="1"/>
        <v>21</v>
      </c>
      <c r="AG12" s="31">
        <f t="shared" si="1"/>
        <v>22</v>
      </c>
      <c r="AH12" s="31">
        <f t="shared" si="1"/>
        <v>23</v>
      </c>
      <c r="AI12" s="31">
        <f t="shared" si="1"/>
        <v>24</v>
      </c>
      <c r="AJ12" s="31">
        <f t="shared" si="1"/>
        <v>25</v>
      </c>
      <c r="AK12" s="31">
        <f t="shared" si="1"/>
        <v>26</v>
      </c>
      <c r="AL12" s="31">
        <f t="shared" si="1"/>
        <v>27</v>
      </c>
      <c r="AM12" s="31">
        <f t="shared" si="1"/>
        <v>28</v>
      </c>
      <c r="AN12" s="31">
        <f t="shared" si="1"/>
        <v>29</v>
      </c>
      <c r="AO12" s="31">
        <f t="shared" si="1"/>
        <v>30</v>
      </c>
      <c r="AP12" s="31">
        <f t="shared" si="1"/>
        <v>31</v>
      </c>
      <c r="AQ12" s="31">
        <f t="shared" si="1"/>
        <v>32</v>
      </c>
      <c r="AR12" s="31">
        <f t="shared" si="1"/>
        <v>33</v>
      </c>
      <c r="AS12" s="31">
        <f t="shared" si="1"/>
        <v>34</v>
      </c>
      <c r="AT12" s="31">
        <f t="shared" si="1"/>
        <v>35</v>
      </c>
      <c r="AU12" s="31">
        <f t="shared" si="1"/>
        <v>36</v>
      </c>
      <c r="AV12" s="31">
        <f t="shared" si="1"/>
        <v>37</v>
      </c>
      <c r="AW12" s="31">
        <f t="shared" si="1"/>
        <v>38</v>
      </c>
      <c r="AX12" s="31">
        <f t="shared" si="1"/>
        <v>39</v>
      </c>
      <c r="AY12" s="31">
        <f t="shared" si="1"/>
        <v>40</v>
      </c>
      <c r="AZ12" s="31">
        <f t="shared" si="1"/>
        <v>41</v>
      </c>
      <c r="BA12" s="31">
        <f t="shared" si="1"/>
        <v>42</v>
      </c>
      <c r="BB12" s="31">
        <f t="shared" si="1"/>
        <v>43</v>
      </c>
      <c r="BC12" s="31">
        <f t="shared" si="1"/>
        <v>44</v>
      </c>
      <c r="BD12" s="31">
        <f t="shared" si="1"/>
        <v>45</v>
      </c>
      <c r="BE12" s="31">
        <f t="shared" si="1"/>
        <v>46</v>
      </c>
      <c r="BF12" s="31">
        <f t="shared" si="1"/>
        <v>47</v>
      </c>
      <c r="BG12" s="31">
        <f t="shared" si="1"/>
        <v>48</v>
      </c>
      <c r="BH12" s="40">
        <f t="shared" si="1"/>
        <v>49</v>
      </c>
    </row>
    <row r="13" spans="2:60" ht="20.100000000000001" customHeight="1">
      <c r="B13" s="46" t="s">
        <v>71</v>
      </c>
      <c r="C13" s="47"/>
      <c r="D13" s="47"/>
      <c r="E13" s="47"/>
      <c r="F13" s="70" t="s">
        <v>427</v>
      </c>
      <c r="G13" s="314" t="s">
        <v>426</v>
      </c>
      <c r="I13" s="51" t="s">
        <v>70</v>
      </c>
      <c r="J13" s="293"/>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41"/>
    </row>
    <row r="14" spans="2:60" ht="20.100000000000001" customHeight="1">
      <c r="B14" s="48" t="s">
        <v>69</v>
      </c>
      <c r="C14" s="58"/>
      <c r="D14" s="58"/>
      <c r="E14" s="58"/>
      <c r="F14" s="105">
        <f>SUM(F15:F16,F17,F34,F39:F43)</f>
        <v>0</v>
      </c>
      <c r="G14" s="169">
        <f>IF($C$11="あり",SUM(G15:G16,G17,G34,G39:G43),IF($C$11="なし",$F$14,""))</f>
        <v>0</v>
      </c>
      <c r="I14" s="51" t="s">
        <v>327</v>
      </c>
      <c r="J14" s="293"/>
      <c r="K14" s="34"/>
      <c r="L14" s="34"/>
      <c r="M14" s="34"/>
      <c r="N14" s="34"/>
      <c r="O14" s="34"/>
      <c r="P14" s="34"/>
      <c r="Q14" s="34"/>
      <c r="R14" s="34"/>
      <c r="S14" s="34"/>
      <c r="T14" s="34"/>
      <c r="U14" s="34"/>
      <c r="V14" s="34"/>
      <c r="W14" s="34"/>
      <c r="X14" s="34"/>
      <c r="Y14" s="34"/>
      <c r="Z14" s="34"/>
      <c r="AA14" s="34"/>
      <c r="AB14" s="34"/>
      <c r="AC14" s="34"/>
      <c r="AD14" s="228"/>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41"/>
    </row>
    <row r="15" spans="2:60" ht="20.100000000000001" customHeight="1">
      <c r="B15" s="57"/>
      <c r="C15" s="4" t="s">
        <v>76</v>
      </c>
      <c r="D15" s="14"/>
      <c r="E15" s="14"/>
      <c r="F15" s="34"/>
      <c r="G15" s="169">
        <f>IF($C$11="あり",F15*$P$52,IF($C$11="なし",$F$15,""))</f>
        <v>0</v>
      </c>
      <c r="I15" s="503" t="s">
        <v>324</v>
      </c>
      <c r="J15" s="504"/>
      <c r="K15" s="105">
        <f>SUM(K16:K18)</f>
        <v>0</v>
      </c>
      <c r="L15" s="105">
        <f t="shared" ref="L15:BH15" si="2">SUM(L16:L18)</f>
        <v>0</v>
      </c>
      <c r="M15" s="105">
        <f t="shared" si="2"/>
        <v>0</v>
      </c>
      <c r="N15" s="105">
        <f t="shared" si="2"/>
        <v>0</v>
      </c>
      <c r="O15" s="105">
        <f t="shared" si="2"/>
        <v>0</v>
      </c>
      <c r="P15" s="105">
        <f t="shared" si="2"/>
        <v>0</v>
      </c>
      <c r="Q15" s="105">
        <f t="shared" si="2"/>
        <v>0</v>
      </c>
      <c r="R15" s="105">
        <f t="shared" si="2"/>
        <v>0</v>
      </c>
      <c r="S15" s="105">
        <f t="shared" si="2"/>
        <v>0</v>
      </c>
      <c r="T15" s="105">
        <f t="shared" si="2"/>
        <v>0</v>
      </c>
      <c r="U15" s="105">
        <f t="shared" si="2"/>
        <v>0</v>
      </c>
      <c r="V15" s="105">
        <f t="shared" si="2"/>
        <v>0</v>
      </c>
      <c r="W15" s="105">
        <f t="shared" si="2"/>
        <v>0</v>
      </c>
      <c r="X15" s="105">
        <f t="shared" si="2"/>
        <v>0</v>
      </c>
      <c r="Y15" s="105">
        <f t="shared" si="2"/>
        <v>0</v>
      </c>
      <c r="Z15" s="105">
        <f t="shared" si="2"/>
        <v>0</v>
      </c>
      <c r="AA15" s="105">
        <f t="shared" si="2"/>
        <v>0</v>
      </c>
      <c r="AB15" s="105">
        <f t="shared" si="2"/>
        <v>0</v>
      </c>
      <c r="AC15" s="105">
        <f t="shared" si="2"/>
        <v>0</v>
      </c>
      <c r="AD15" s="105">
        <f t="shared" si="2"/>
        <v>0</v>
      </c>
      <c r="AE15" s="105">
        <f t="shared" si="2"/>
        <v>0</v>
      </c>
      <c r="AF15" s="105">
        <f t="shared" si="2"/>
        <v>0</v>
      </c>
      <c r="AG15" s="105">
        <f t="shared" si="2"/>
        <v>0</v>
      </c>
      <c r="AH15" s="105">
        <f t="shared" si="2"/>
        <v>0</v>
      </c>
      <c r="AI15" s="105">
        <f t="shared" si="2"/>
        <v>0</v>
      </c>
      <c r="AJ15" s="105">
        <f t="shared" si="2"/>
        <v>0</v>
      </c>
      <c r="AK15" s="105">
        <f t="shared" si="2"/>
        <v>0</v>
      </c>
      <c r="AL15" s="105">
        <f t="shared" si="2"/>
        <v>0</v>
      </c>
      <c r="AM15" s="105">
        <f t="shared" si="2"/>
        <v>0</v>
      </c>
      <c r="AN15" s="105">
        <f t="shared" si="2"/>
        <v>0</v>
      </c>
      <c r="AO15" s="105">
        <f t="shared" si="2"/>
        <v>0</v>
      </c>
      <c r="AP15" s="105">
        <f t="shared" si="2"/>
        <v>0</v>
      </c>
      <c r="AQ15" s="105">
        <f t="shared" si="2"/>
        <v>0</v>
      </c>
      <c r="AR15" s="105">
        <f t="shared" si="2"/>
        <v>0</v>
      </c>
      <c r="AS15" s="105">
        <f t="shared" si="2"/>
        <v>0</v>
      </c>
      <c r="AT15" s="105">
        <f t="shared" si="2"/>
        <v>0</v>
      </c>
      <c r="AU15" s="105">
        <f t="shared" si="2"/>
        <v>0</v>
      </c>
      <c r="AV15" s="105">
        <f t="shared" si="2"/>
        <v>0</v>
      </c>
      <c r="AW15" s="105">
        <f t="shared" si="2"/>
        <v>0</v>
      </c>
      <c r="AX15" s="105">
        <f t="shared" si="2"/>
        <v>0</v>
      </c>
      <c r="AY15" s="105">
        <f t="shared" si="2"/>
        <v>0</v>
      </c>
      <c r="AZ15" s="105">
        <f t="shared" si="2"/>
        <v>0</v>
      </c>
      <c r="BA15" s="105">
        <f t="shared" si="2"/>
        <v>0</v>
      </c>
      <c r="BB15" s="105">
        <f t="shared" si="2"/>
        <v>0</v>
      </c>
      <c r="BC15" s="105">
        <f t="shared" si="2"/>
        <v>0</v>
      </c>
      <c r="BD15" s="105">
        <f t="shared" si="2"/>
        <v>0</v>
      </c>
      <c r="BE15" s="105">
        <f t="shared" si="2"/>
        <v>0</v>
      </c>
      <c r="BF15" s="105">
        <f t="shared" si="2"/>
        <v>0</v>
      </c>
      <c r="BG15" s="105">
        <f t="shared" si="2"/>
        <v>0</v>
      </c>
      <c r="BH15" s="82">
        <f t="shared" si="2"/>
        <v>0</v>
      </c>
    </row>
    <row r="16" spans="2:60" ht="20.100000000000001" customHeight="1">
      <c r="B16" s="49"/>
      <c r="C16" s="14" t="s">
        <v>77</v>
      </c>
      <c r="D16" s="14"/>
      <c r="E16" s="14"/>
      <c r="F16" s="34"/>
      <c r="G16" s="169">
        <f>IF($C$11="あり",F16*$P$53,IF($C$11="なし",$F$16,""))</f>
        <v>0</v>
      </c>
      <c r="I16" s="499"/>
      <c r="J16" s="84" t="s">
        <v>140</v>
      </c>
      <c r="K16" s="34"/>
      <c r="L16" s="34"/>
      <c r="M16" s="34"/>
      <c r="N16" s="34"/>
      <c r="O16" s="34"/>
      <c r="P16" s="34"/>
      <c r="Q16" s="34"/>
      <c r="R16" s="34"/>
      <c r="S16" s="34"/>
      <c r="T16" s="34"/>
      <c r="U16" s="34"/>
      <c r="V16" s="34"/>
      <c r="W16" s="34"/>
      <c r="X16" s="34"/>
      <c r="Y16" s="34"/>
      <c r="Z16" s="34"/>
      <c r="AA16" s="34"/>
      <c r="AB16" s="34"/>
      <c r="AC16" s="34"/>
      <c r="AD16" s="228"/>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41"/>
    </row>
    <row r="17" spans="2:60" ht="20.100000000000001" customHeight="1">
      <c r="B17" s="49"/>
      <c r="C17" s="13" t="s">
        <v>78</v>
      </c>
      <c r="D17" s="58"/>
      <c r="E17" s="58"/>
      <c r="F17" s="105">
        <f>SUM(F18,F30,F31)</f>
        <v>0</v>
      </c>
      <c r="G17" s="169">
        <f>IF($C$11="あり",F17*$P$54,IF($C$11="なし",$F$17,""))</f>
        <v>0</v>
      </c>
      <c r="I17" s="499"/>
      <c r="J17" s="84" t="s">
        <v>141</v>
      </c>
      <c r="K17" s="34"/>
      <c r="L17" s="34"/>
      <c r="M17" s="34"/>
      <c r="N17" s="34"/>
      <c r="O17" s="34"/>
      <c r="P17" s="34"/>
      <c r="Q17" s="34"/>
      <c r="R17" s="34"/>
      <c r="S17" s="34"/>
      <c r="T17" s="34"/>
      <c r="U17" s="34"/>
      <c r="V17" s="34"/>
      <c r="W17" s="34"/>
      <c r="X17" s="34"/>
      <c r="Y17" s="34"/>
      <c r="Z17" s="34"/>
      <c r="AA17" s="34"/>
      <c r="AB17" s="34"/>
      <c r="AC17" s="34"/>
      <c r="AD17" s="228"/>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41"/>
    </row>
    <row r="18" spans="2:60" ht="20.100000000000001" customHeight="1">
      <c r="B18" s="49"/>
      <c r="C18" s="58"/>
      <c r="D18" s="8" t="s">
        <v>79</v>
      </c>
      <c r="E18" s="45"/>
      <c r="F18" s="105">
        <f>SUM(F19:F29)</f>
        <v>0</v>
      </c>
      <c r="G18" s="317">
        <f>SUM(G19:G25)</f>
        <v>0</v>
      </c>
      <c r="I18" s="499"/>
      <c r="J18" s="321"/>
      <c r="K18" s="34"/>
      <c r="L18" s="34"/>
      <c r="M18" s="34"/>
      <c r="N18" s="34"/>
      <c r="O18" s="34"/>
      <c r="P18" s="34"/>
      <c r="Q18" s="34"/>
      <c r="R18" s="34"/>
      <c r="S18" s="34"/>
      <c r="T18" s="34"/>
      <c r="U18" s="34"/>
      <c r="V18" s="34"/>
      <c r="W18" s="34"/>
      <c r="X18" s="34"/>
      <c r="Y18" s="34"/>
      <c r="Z18" s="34"/>
      <c r="AA18" s="34"/>
      <c r="AB18" s="34"/>
      <c r="AC18" s="34"/>
      <c r="AD18" s="228"/>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41"/>
    </row>
    <row r="19" spans="2:60" ht="20.100000000000001" customHeight="1">
      <c r="B19" s="49"/>
      <c r="C19" s="58"/>
      <c r="D19" s="9"/>
      <c r="E19" s="4" t="s">
        <v>80</v>
      </c>
      <c r="F19" s="34"/>
      <c r="G19" s="317"/>
      <c r="I19" s="503" t="s">
        <v>72</v>
      </c>
      <c r="J19" s="504"/>
      <c r="K19" s="105" t="str">
        <f>IF(AND(収入②!$N$29="",収入②!$M$29=""),"",(1976*収入②!$N$29+436*(収入②!$M$29-収入②!$N$29))/1000)</f>
        <v/>
      </c>
      <c r="L19" s="105" t="str">
        <f>IF(AND(収入②!$N$29="",収入②!$M$29=""),"",(1976*収入②!$N$29+436*(収入②!$M$29-収入②!$N$29))/1000)</f>
        <v/>
      </c>
      <c r="M19" s="105" t="str">
        <f>IF(AND(収入②!$N$29="",収入②!$M$29=""),"",(1976*収入②!$N$29+436*(収入②!$M$29-収入②!$N$29))/1000)</f>
        <v/>
      </c>
      <c r="N19" s="105" t="str">
        <f>IF(AND(収入②!$N$29="",収入②!$M$29=""),"",(1976*収入②!$N$29+436*(収入②!$M$29-収入②!$N$29))/1000)</f>
        <v/>
      </c>
      <c r="O19" s="105" t="str">
        <f>IF(AND(収入②!$N$29="",収入②!$M$29=""),"",(1976*収入②!$N$29+436*(収入②!$M$29-収入②!$N$29))/1000)</f>
        <v/>
      </c>
      <c r="P19" s="105" t="str">
        <f>IF(AND(収入②!$N$29="",収入②!$M$29=""),"",(1976*収入②!$N$29+436*(収入②!$M$29-収入②!$N$29))/1000)</f>
        <v/>
      </c>
      <c r="Q19" s="105" t="str">
        <f>IF(AND(収入②!$N$29="",収入②!$M$29=""),"",(1976*収入②!$N$29+436*(収入②!$M$29-収入②!$N$29))/1000)</f>
        <v/>
      </c>
      <c r="R19" s="105" t="str">
        <f>IF(AND(収入②!$N$29="",収入②!$M$29=""),"",(1976*収入②!$N$29+436*(収入②!$M$29-収入②!$N$29))/1000)</f>
        <v/>
      </c>
      <c r="S19" s="105" t="str">
        <f>IF(AND(収入②!$N$29="",収入②!$M$29=""),"",(1976*収入②!$N$29+436*(収入②!$M$29-収入②!$N$29))/1000)</f>
        <v/>
      </c>
      <c r="T19" s="105" t="str">
        <f>IF(AND(収入②!$N$29="",収入②!$M$29=""),"",(1976*収入②!$N$29+436*(収入②!$M$29-収入②!$N$29))/1000)</f>
        <v/>
      </c>
      <c r="U19" s="105" t="str">
        <f>IF(AND(収入②!$N$29="",収入②!$M$29=""),"",(1976*収入②!$N$29+436*(収入②!$M$29-収入②!$N$29))/1000)</f>
        <v/>
      </c>
      <c r="V19" s="105" t="str">
        <f>IF(AND(収入②!$N$29="",収入②!$M$29=""),"",(1976*収入②!$N$29+436*(収入②!$M$29-収入②!$N$29))/1000)</f>
        <v/>
      </c>
      <c r="W19" s="105" t="str">
        <f>IF(AND(収入②!$N$29="",収入②!$M$29=""),"",(1976*収入②!$N$29+436*(収入②!$M$29-収入②!$N$29))/1000)</f>
        <v/>
      </c>
      <c r="X19" s="105" t="str">
        <f>IF(AND(収入②!$N$29="",収入②!$M$29=""),"",(1976*収入②!$N$29+436*(収入②!$M$29-収入②!$N$29))/1000)</f>
        <v/>
      </c>
      <c r="Y19" s="105" t="str">
        <f>IF(AND(収入②!$N$29="",収入②!$M$29=""),"",(1976*収入②!$N$29+436*(収入②!$M$29-収入②!$N$29))/1000)</f>
        <v/>
      </c>
      <c r="Z19" s="105" t="str">
        <f>IF(AND(収入②!$N$29="",収入②!$M$29=""),"",(1976*収入②!$N$29+436*(収入②!$M$29-収入②!$N$29))/1000)</f>
        <v/>
      </c>
      <c r="AA19" s="105" t="str">
        <f>IF(AND(収入②!$N$29="",収入②!$M$29=""),"",(1976*収入②!$N$29+436*(収入②!$M$29-収入②!$N$29))/1000)</f>
        <v/>
      </c>
      <c r="AB19" s="105" t="str">
        <f>IF(AND(収入②!$N$29="",収入②!$M$29=""),"",(1976*収入②!$N$29+436*(収入②!$M$29-収入②!$N$29))/1000)</f>
        <v/>
      </c>
      <c r="AC19" s="105" t="str">
        <f>IF(AND(収入②!$N$29="",収入②!$M$29=""),"",(1976*収入②!$N$29+436*(収入②!$M$29-収入②!$N$29))/1000)</f>
        <v/>
      </c>
      <c r="AD19" s="105" t="str">
        <f>IF(AND(収入②!$N$29="",収入②!$M$29=""),"",(1976*収入②!$N$29+436*(収入②!$M$29-収入②!$N$29))/1000)</f>
        <v/>
      </c>
      <c r="AE19" s="105" t="str">
        <f>IF(AND(収入②!$N$29="",収入②!$M$29=""),"",(1976*収入②!$N$29+436*(収入②!$M$29-収入②!$N$29))/1000)</f>
        <v/>
      </c>
      <c r="AF19" s="105" t="str">
        <f>IF(AND(収入②!$N$29="",収入②!$M$29=""),"",(1976*収入②!$N$29+436*(収入②!$M$29-収入②!$N$29))/1000)</f>
        <v/>
      </c>
      <c r="AG19" s="105" t="str">
        <f>IF(AND(収入②!$N$29="",収入②!$M$29=""),"",(1976*収入②!$N$29+436*(収入②!$M$29-収入②!$N$29))/1000)</f>
        <v/>
      </c>
      <c r="AH19" s="105" t="str">
        <f>IF(AND(収入②!$N$29="",収入②!$M$29=""),"",(1976*収入②!$N$29+436*(収入②!$M$29-収入②!$N$29))/1000)</f>
        <v/>
      </c>
      <c r="AI19" s="105" t="str">
        <f>IF(AND(収入②!$N$29="",収入②!$M$29=""),"",(1976*収入②!$N$29+436*(収入②!$M$29-収入②!$N$29))/1000)</f>
        <v/>
      </c>
      <c r="AJ19" s="105" t="str">
        <f>IF(AND(収入②!$N$29="",収入②!$M$29=""),"",(1976*収入②!$N$29+436*(収入②!$M$29-収入②!$N$29))/1000)</f>
        <v/>
      </c>
      <c r="AK19" s="105" t="str">
        <f>IF(AND(収入②!$N$29="",収入②!$M$29=""),"",(1976*収入②!$N$29+436*(収入②!$M$29-収入②!$N$29))/1000)</f>
        <v/>
      </c>
      <c r="AL19" s="105" t="str">
        <f>IF(AND(収入②!$N$29="",収入②!$M$29=""),"",(1976*収入②!$N$29+436*(収入②!$M$29-収入②!$N$29))/1000)</f>
        <v/>
      </c>
      <c r="AM19" s="105" t="str">
        <f>IF(AND(収入②!$N$29="",収入②!$M$29=""),"",(1976*収入②!$N$29+436*(収入②!$M$29-収入②!$N$29))/1000)</f>
        <v/>
      </c>
      <c r="AN19" s="105" t="str">
        <f>IF(AND(収入②!$N$29="",収入②!$M$29=""),"",(1976*収入②!$N$29+436*(収入②!$M$29-収入②!$N$29))/1000)</f>
        <v/>
      </c>
      <c r="AO19" s="105" t="str">
        <f>IF(AND(収入②!$N$29="",収入②!$M$29=""),"",(1976*収入②!$N$29+436*(収入②!$M$29-収入②!$N$29))/1000)</f>
        <v/>
      </c>
      <c r="AP19" s="105" t="str">
        <f>IF(AND(収入②!$N$29="",収入②!$M$29=""),"",(1976*収入②!$N$29+436*(収入②!$M$29-収入②!$N$29))/1000)</f>
        <v/>
      </c>
      <c r="AQ19" s="105" t="str">
        <f>IF(AND(収入②!$N$29="",収入②!$M$29=""),"",(1976*収入②!$N$29+436*(収入②!$M$29-収入②!$N$29))/1000)</f>
        <v/>
      </c>
      <c r="AR19" s="105" t="str">
        <f>IF(AND(収入②!$N$29="",収入②!$M$29=""),"",(1976*収入②!$N$29+436*(収入②!$M$29-収入②!$N$29))/1000)</f>
        <v/>
      </c>
      <c r="AS19" s="105" t="str">
        <f>IF(AND(収入②!$N$29="",収入②!$M$29=""),"",(1976*収入②!$N$29+436*(収入②!$M$29-収入②!$N$29))/1000)</f>
        <v/>
      </c>
      <c r="AT19" s="105" t="str">
        <f>IF(AND(収入②!$N$29="",収入②!$M$29=""),"",(1976*収入②!$N$29+436*(収入②!$M$29-収入②!$N$29))/1000)</f>
        <v/>
      </c>
      <c r="AU19" s="105" t="str">
        <f>IF(AND(収入②!$N$29="",収入②!$M$29=""),"",(1976*収入②!$N$29+436*(収入②!$M$29-収入②!$N$29))/1000)</f>
        <v/>
      </c>
      <c r="AV19" s="105" t="str">
        <f>IF(AND(収入②!$N$29="",収入②!$M$29=""),"",(1976*収入②!$N$29+436*(収入②!$M$29-収入②!$N$29))/1000)</f>
        <v/>
      </c>
      <c r="AW19" s="105" t="str">
        <f>IF(AND(収入②!$N$29="",収入②!$M$29=""),"",(1976*収入②!$N$29+436*(収入②!$M$29-収入②!$N$29))/1000)</f>
        <v/>
      </c>
      <c r="AX19" s="105" t="str">
        <f>IF(AND(収入②!$N$29="",収入②!$M$29=""),"",(1976*収入②!$N$29+436*(収入②!$M$29-収入②!$N$29))/1000)</f>
        <v/>
      </c>
      <c r="AY19" s="105" t="str">
        <f>IF(AND(収入②!$N$29="",収入②!$M$29=""),"",(1976*収入②!$N$29+436*(収入②!$M$29-収入②!$N$29))/1000)</f>
        <v/>
      </c>
      <c r="AZ19" s="105" t="str">
        <f>IF(AND(収入②!$N$29="",収入②!$M$29=""),"",(1976*収入②!$N$29+436*(収入②!$M$29-収入②!$N$29))/1000)</f>
        <v/>
      </c>
      <c r="BA19" s="105" t="str">
        <f>IF(AND(収入②!$N$29="",収入②!$M$29=""),"",(1976*収入②!$N$29+436*(収入②!$M$29-収入②!$N$29))/1000)</f>
        <v/>
      </c>
      <c r="BB19" s="105" t="str">
        <f>IF(AND(収入②!$N$29="",収入②!$M$29=""),"",(1976*収入②!$N$29+436*(収入②!$M$29-収入②!$N$29))/1000)</f>
        <v/>
      </c>
      <c r="BC19" s="105" t="str">
        <f>IF(AND(収入②!$N$29="",収入②!$M$29=""),"",(1976*収入②!$N$29+436*(収入②!$M$29-収入②!$N$29))/1000)</f>
        <v/>
      </c>
      <c r="BD19" s="105" t="str">
        <f>IF(AND(収入②!$N$29="",収入②!$M$29=""),"",(1976*収入②!$N$29+436*(収入②!$M$29-収入②!$N$29))/1000)</f>
        <v/>
      </c>
      <c r="BE19" s="105" t="str">
        <f>IF(AND(収入②!$N$29="",収入②!$M$29=""),"",(1976*収入②!$N$29+436*(収入②!$M$29-収入②!$N$29))/1000)</f>
        <v/>
      </c>
      <c r="BF19" s="105" t="str">
        <f>IF(AND(収入②!$N$29="",収入②!$M$29=""),"",(1976*収入②!$N$29+436*(収入②!$M$29-収入②!$N$29))/1000)</f>
        <v/>
      </c>
      <c r="BG19" s="105" t="str">
        <f>IF(AND(収入②!$N$29="",収入②!$M$29=""),"",(1976*収入②!$N$29+436*(収入②!$M$29-収入②!$N$29))/1000)</f>
        <v/>
      </c>
      <c r="BH19" s="82" t="str">
        <f>IF(AND(収入②!$N$29="",収入②!$M$29=""),"",(1976*収入②!$N$29+436*(収入②!$M$29-収入②!$N$29))/1000)</f>
        <v/>
      </c>
    </row>
    <row r="20" spans="2:60" ht="20.100000000000001" customHeight="1">
      <c r="B20" s="49"/>
      <c r="C20" s="9"/>
      <c r="D20" s="6"/>
      <c r="E20" s="11" t="s">
        <v>48</v>
      </c>
      <c r="F20" s="34"/>
      <c r="G20" s="317"/>
      <c r="I20" s="323" t="s">
        <v>431</v>
      </c>
      <c r="J20" s="322"/>
      <c r="K20" s="105">
        <f>SUM(K21:K25)</f>
        <v>0</v>
      </c>
      <c r="L20" s="105">
        <f t="shared" ref="L20:BH20" si="3">SUM(L21:L25)</f>
        <v>0</v>
      </c>
      <c r="M20" s="105">
        <f t="shared" si="3"/>
        <v>0</v>
      </c>
      <c r="N20" s="105">
        <f t="shared" si="3"/>
        <v>0</v>
      </c>
      <c r="O20" s="105">
        <f t="shared" si="3"/>
        <v>0</v>
      </c>
      <c r="P20" s="105">
        <f t="shared" si="3"/>
        <v>0</v>
      </c>
      <c r="Q20" s="105">
        <f t="shared" si="3"/>
        <v>0</v>
      </c>
      <c r="R20" s="105">
        <f t="shared" si="3"/>
        <v>0</v>
      </c>
      <c r="S20" s="105">
        <f t="shared" si="3"/>
        <v>0</v>
      </c>
      <c r="T20" s="105">
        <f t="shared" si="3"/>
        <v>0</v>
      </c>
      <c r="U20" s="105">
        <f t="shared" si="3"/>
        <v>0</v>
      </c>
      <c r="V20" s="105">
        <f t="shared" si="3"/>
        <v>0</v>
      </c>
      <c r="W20" s="105">
        <f t="shared" si="3"/>
        <v>0</v>
      </c>
      <c r="X20" s="105">
        <f t="shared" si="3"/>
        <v>0</v>
      </c>
      <c r="Y20" s="105">
        <f t="shared" si="3"/>
        <v>0</v>
      </c>
      <c r="Z20" s="105">
        <f t="shared" si="3"/>
        <v>0</v>
      </c>
      <c r="AA20" s="105">
        <f t="shared" si="3"/>
        <v>0</v>
      </c>
      <c r="AB20" s="105">
        <f t="shared" si="3"/>
        <v>0</v>
      </c>
      <c r="AC20" s="105">
        <f t="shared" si="3"/>
        <v>0</v>
      </c>
      <c r="AD20" s="105">
        <f t="shared" si="3"/>
        <v>0</v>
      </c>
      <c r="AE20" s="105">
        <f t="shared" si="3"/>
        <v>0</v>
      </c>
      <c r="AF20" s="105">
        <f t="shared" si="3"/>
        <v>0</v>
      </c>
      <c r="AG20" s="105">
        <f t="shared" si="3"/>
        <v>0</v>
      </c>
      <c r="AH20" s="105">
        <f t="shared" si="3"/>
        <v>0</v>
      </c>
      <c r="AI20" s="105">
        <f t="shared" si="3"/>
        <v>0</v>
      </c>
      <c r="AJ20" s="105">
        <f t="shared" si="3"/>
        <v>0</v>
      </c>
      <c r="AK20" s="105">
        <f t="shared" si="3"/>
        <v>0</v>
      </c>
      <c r="AL20" s="105">
        <f t="shared" si="3"/>
        <v>0</v>
      </c>
      <c r="AM20" s="105">
        <f t="shared" si="3"/>
        <v>0</v>
      </c>
      <c r="AN20" s="105">
        <f t="shared" si="3"/>
        <v>0</v>
      </c>
      <c r="AO20" s="105">
        <f t="shared" si="3"/>
        <v>0</v>
      </c>
      <c r="AP20" s="105">
        <f t="shared" si="3"/>
        <v>0</v>
      </c>
      <c r="AQ20" s="105">
        <f t="shared" si="3"/>
        <v>0</v>
      </c>
      <c r="AR20" s="105">
        <f t="shared" si="3"/>
        <v>0</v>
      </c>
      <c r="AS20" s="105">
        <f t="shared" si="3"/>
        <v>0</v>
      </c>
      <c r="AT20" s="105">
        <f t="shared" si="3"/>
        <v>0</v>
      </c>
      <c r="AU20" s="105">
        <f t="shared" si="3"/>
        <v>0</v>
      </c>
      <c r="AV20" s="105">
        <f t="shared" si="3"/>
        <v>0</v>
      </c>
      <c r="AW20" s="105">
        <f t="shared" si="3"/>
        <v>0</v>
      </c>
      <c r="AX20" s="105">
        <f t="shared" si="3"/>
        <v>0</v>
      </c>
      <c r="AY20" s="105">
        <f t="shared" si="3"/>
        <v>0</v>
      </c>
      <c r="AZ20" s="105">
        <f t="shared" si="3"/>
        <v>0</v>
      </c>
      <c r="BA20" s="105">
        <f t="shared" si="3"/>
        <v>0</v>
      </c>
      <c r="BB20" s="105">
        <f t="shared" si="3"/>
        <v>0</v>
      </c>
      <c r="BC20" s="105">
        <f t="shared" si="3"/>
        <v>0</v>
      </c>
      <c r="BD20" s="105">
        <f t="shared" si="3"/>
        <v>0</v>
      </c>
      <c r="BE20" s="105">
        <f t="shared" si="3"/>
        <v>0</v>
      </c>
      <c r="BF20" s="105">
        <f t="shared" si="3"/>
        <v>0</v>
      </c>
      <c r="BG20" s="105">
        <f t="shared" si="3"/>
        <v>0</v>
      </c>
      <c r="BH20" s="82">
        <f t="shared" si="3"/>
        <v>0</v>
      </c>
    </row>
    <row r="21" spans="2:60" ht="20.100000000000001" customHeight="1">
      <c r="B21" s="49"/>
      <c r="C21" s="9"/>
      <c r="D21" s="6"/>
      <c r="E21" s="11" t="s">
        <v>81</v>
      </c>
      <c r="F21" s="34"/>
      <c r="G21" s="317"/>
      <c r="I21" s="318"/>
      <c r="J21" s="84" t="s">
        <v>331</v>
      </c>
      <c r="K21" s="105">
        <f>租税!D10</f>
        <v>0</v>
      </c>
      <c r="L21" s="105">
        <f>租税!E10</f>
        <v>0</v>
      </c>
      <c r="M21" s="105">
        <f>租税!F10</f>
        <v>0</v>
      </c>
      <c r="N21" s="105">
        <f>租税!G10</f>
        <v>0</v>
      </c>
      <c r="O21" s="105">
        <f>租税!H10</f>
        <v>0</v>
      </c>
      <c r="P21" s="105">
        <f>租税!I10</f>
        <v>0</v>
      </c>
      <c r="Q21" s="105">
        <f>租税!J10</f>
        <v>0</v>
      </c>
      <c r="R21" s="105">
        <f>租税!K10</f>
        <v>0</v>
      </c>
      <c r="S21" s="105">
        <f>租税!L10</f>
        <v>0</v>
      </c>
      <c r="T21" s="105">
        <f>租税!M10</f>
        <v>0</v>
      </c>
      <c r="U21" s="105">
        <f>租税!N10</f>
        <v>0</v>
      </c>
      <c r="V21" s="105">
        <f>租税!O10</f>
        <v>0</v>
      </c>
      <c r="W21" s="105">
        <f>租税!P10</f>
        <v>0</v>
      </c>
      <c r="X21" s="105">
        <f>租税!Q10</f>
        <v>0</v>
      </c>
      <c r="Y21" s="105">
        <f>租税!R10</f>
        <v>0</v>
      </c>
      <c r="Z21" s="105">
        <f>租税!S10</f>
        <v>0</v>
      </c>
      <c r="AA21" s="105">
        <f>租税!T10</f>
        <v>0</v>
      </c>
      <c r="AB21" s="105">
        <f>租税!U10</f>
        <v>0</v>
      </c>
      <c r="AC21" s="105">
        <f>租税!V10</f>
        <v>0</v>
      </c>
      <c r="AD21" s="105">
        <f>租税!W10</f>
        <v>0</v>
      </c>
      <c r="AE21" s="105">
        <f>租税!X10</f>
        <v>0</v>
      </c>
      <c r="AF21" s="105">
        <f>租税!Y10</f>
        <v>0</v>
      </c>
      <c r="AG21" s="105">
        <f>租税!Z10</f>
        <v>0</v>
      </c>
      <c r="AH21" s="105">
        <f>租税!AA10</f>
        <v>0</v>
      </c>
      <c r="AI21" s="105">
        <f>租税!AB10</f>
        <v>0</v>
      </c>
      <c r="AJ21" s="105">
        <f>租税!AC10</f>
        <v>0</v>
      </c>
      <c r="AK21" s="105">
        <f>租税!AD10</f>
        <v>0</v>
      </c>
      <c r="AL21" s="105">
        <f>租税!AE10</f>
        <v>0</v>
      </c>
      <c r="AM21" s="105">
        <f>租税!AF10</f>
        <v>0</v>
      </c>
      <c r="AN21" s="105">
        <f>租税!AG10</f>
        <v>0</v>
      </c>
      <c r="AO21" s="105">
        <f>租税!AH10</f>
        <v>0</v>
      </c>
      <c r="AP21" s="105">
        <f>租税!AI10</f>
        <v>0</v>
      </c>
      <c r="AQ21" s="105">
        <f>租税!AJ10</f>
        <v>0</v>
      </c>
      <c r="AR21" s="105">
        <f>租税!AK10</f>
        <v>0</v>
      </c>
      <c r="AS21" s="105">
        <f>租税!AL10</f>
        <v>0</v>
      </c>
      <c r="AT21" s="105">
        <f>租税!AM10</f>
        <v>0</v>
      </c>
      <c r="AU21" s="105">
        <f>租税!AN10</f>
        <v>0</v>
      </c>
      <c r="AV21" s="105">
        <f>租税!AO10</f>
        <v>0</v>
      </c>
      <c r="AW21" s="105">
        <f>租税!AP10</f>
        <v>0</v>
      </c>
      <c r="AX21" s="105">
        <f>租税!AQ10</f>
        <v>0</v>
      </c>
      <c r="AY21" s="105">
        <f>租税!AR10</f>
        <v>0</v>
      </c>
      <c r="AZ21" s="105">
        <f>租税!AS10</f>
        <v>0</v>
      </c>
      <c r="BA21" s="105">
        <f>租税!AT10</f>
        <v>0</v>
      </c>
      <c r="BB21" s="105">
        <f>租税!AU10</f>
        <v>0</v>
      </c>
      <c r="BC21" s="105">
        <f>租税!AV10</f>
        <v>0</v>
      </c>
      <c r="BD21" s="105">
        <f>租税!AW10</f>
        <v>0</v>
      </c>
      <c r="BE21" s="105">
        <f>租税!AX10</f>
        <v>0</v>
      </c>
      <c r="BF21" s="105">
        <f>租税!AY10</f>
        <v>0</v>
      </c>
      <c r="BG21" s="105">
        <f>租税!AZ10</f>
        <v>0</v>
      </c>
      <c r="BH21" s="82">
        <f>租税!BA10</f>
        <v>0</v>
      </c>
    </row>
    <row r="22" spans="2:60" ht="20.100000000000001" customHeight="1">
      <c r="B22" s="49"/>
      <c r="C22" s="9"/>
      <c r="D22" s="6"/>
      <c r="E22" s="11" t="s">
        <v>82</v>
      </c>
      <c r="F22" s="34"/>
      <c r="G22" s="317"/>
      <c r="I22" s="318"/>
      <c r="J22" s="84" t="s">
        <v>332</v>
      </c>
      <c r="K22" s="105">
        <f>租税!D11</f>
        <v>0</v>
      </c>
      <c r="L22" s="105">
        <f>租税!E11</f>
        <v>0</v>
      </c>
      <c r="M22" s="105">
        <f>租税!F11</f>
        <v>0</v>
      </c>
      <c r="N22" s="105">
        <f>租税!G11</f>
        <v>0</v>
      </c>
      <c r="O22" s="105">
        <f>租税!H11</f>
        <v>0</v>
      </c>
      <c r="P22" s="105">
        <f>租税!I11</f>
        <v>0</v>
      </c>
      <c r="Q22" s="105">
        <f>租税!J11</f>
        <v>0</v>
      </c>
      <c r="R22" s="105">
        <f>租税!K11</f>
        <v>0</v>
      </c>
      <c r="S22" s="105">
        <f>租税!L11</f>
        <v>0</v>
      </c>
      <c r="T22" s="105">
        <f>租税!M11</f>
        <v>0</v>
      </c>
      <c r="U22" s="105">
        <f>租税!N11</f>
        <v>0</v>
      </c>
      <c r="V22" s="105">
        <f>租税!O11</f>
        <v>0</v>
      </c>
      <c r="W22" s="105">
        <f>租税!P11</f>
        <v>0</v>
      </c>
      <c r="X22" s="105">
        <f>租税!Q11</f>
        <v>0</v>
      </c>
      <c r="Y22" s="105">
        <f>租税!R11</f>
        <v>0</v>
      </c>
      <c r="Z22" s="105">
        <f>租税!S11</f>
        <v>0</v>
      </c>
      <c r="AA22" s="105">
        <f>租税!T11</f>
        <v>0</v>
      </c>
      <c r="AB22" s="105">
        <f>租税!U11</f>
        <v>0</v>
      </c>
      <c r="AC22" s="105">
        <f>租税!V11</f>
        <v>0</v>
      </c>
      <c r="AD22" s="105">
        <f>租税!W11</f>
        <v>0</v>
      </c>
      <c r="AE22" s="105">
        <f>租税!X11</f>
        <v>0</v>
      </c>
      <c r="AF22" s="105">
        <f>租税!Y11</f>
        <v>0</v>
      </c>
      <c r="AG22" s="105">
        <f>租税!Z11</f>
        <v>0</v>
      </c>
      <c r="AH22" s="105">
        <f>租税!AA11</f>
        <v>0</v>
      </c>
      <c r="AI22" s="105">
        <f>租税!AB11</f>
        <v>0</v>
      </c>
      <c r="AJ22" s="105">
        <f>租税!AC11</f>
        <v>0</v>
      </c>
      <c r="AK22" s="105">
        <f>租税!AD11</f>
        <v>0</v>
      </c>
      <c r="AL22" s="105">
        <f>租税!AE11</f>
        <v>0</v>
      </c>
      <c r="AM22" s="105">
        <f>租税!AF11</f>
        <v>0</v>
      </c>
      <c r="AN22" s="105">
        <f>租税!AG11</f>
        <v>0</v>
      </c>
      <c r="AO22" s="105">
        <f>租税!AH11</f>
        <v>0</v>
      </c>
      <c r="AP22" s="105">
        <f>租税!AI11</f>
        <v>0</v>
      </c>
      <c r="AQ22" s="105">
        <f>租税!AJ11</f>
        <v>0</v>
      </c>
      <c r="AR22" s="105">
        <f>租税!AK11</f>
        <v>0</v>
      </c>
      <c r="AS22" s="105">
        <f>租税!AL11</f>
        <v>0</v>
      </c>
      <c r="AT22" s="105">
        <f>租税!AM11</f>
        <v>0</v>
      </c>
      <c r="AU22" s="105">
        <f>租税!AN11</f>
        <v>0</v>
      </c>
      <c r="AV22" s="105">
        <f>租税!AO11</f>
        <v>0</v>
      </c>
      <c r="AW22" s="105">
        <f>租税!AP11</f>
        <v>0</v>
      </c>
      <c r="AX22" s="105">
        <f>租税!AQ11</f>
        <v>0</v>
      </c>
      <c r="AY22" s="105">
        <f>租税!AR11</f>
        <v>0</v>
      </c>
      <c r="AZ22" s="105">
        <f>租税!AS11</f>
        <v>0</v>
      </c>
      <c r="BA22" s="105">
        <f>租税!AT11</f>
        <v>0</v>
      </c>
      <c r="BB22" s="105">
        <f>租税!AU11</f>
        <v>0</v>
      </c>
      <c r="BC22" s="105">
        <f>租税!AV11</f>
        <v>0</v>
      </c>
      <c r="BD22" s="105">
        <f>租税!AW11</f>
        <v>0</v>
      </c>
      <c r="BE22" s="105">
        <f>租税!AX11</f>
        <v>0</v>
      </c>
      <c r="BF22" s="105">
        <f>租税!AY11</f>
        <v>0</v>
      </c>
      <c r="BG22" s="105">
        <f>租税!AZ11</f>
        <v>0</v>
      </c>
      <c r="BH22" s="82">
        <f>租税!BA11</f>
        <v>0</v>
      </c>
    </row>
    <row r="23" spans="2:60" ht="20.100000000000001" customHeight="1">
      <c r="B23" s="49"/>
      <c r="C23" s="9"/>
      <c r="D23" s="6"/>
      <c r="E23" s="11" t="s">
        <v>53</v>
      </c>
      <c r="F23" s="34"/>
      <c r="G23" s="317"/>
      <c r="I23" s="318"/>
      <c r="J23" s="84" t="s">
        <v>333</v>
      </c>
      <c r="K23" s="105">
        <f>租税!D12</f>
        <v>0</v>
      </c>
      <c r="L23" s="105">
        <f>租税!E12</f>
        <v>0</v>
      </c>
      <c r="M23" s="105">
        <f>租税!F12</f>
        <v>0</v>
      </c>
      <c r="N23" s="105">
        <f>租税!G12</f>
        <v>0</v>
      </c>
      <c r="O23" s="105">
        <f>租税!H12</f>
        <v>0</v>
      </c>
      <c r="P23" s="105">
        <f>租税!I12</f>
        <v>0</v>
      </c>
      <c r="Q23" s="105">
        <f>租税!J12</f>
        <v>0</v>
      </c>
      <c r="R23" s="105">
        <f>租税!K12</f>
        <v>0</v>
      </c>
      <c r="S23" s="105">
        <f>租税!L12</f>
        <v>0</v>
      </c>
      <c r="T23" s="105">
        <f>租税!M12</f>
        <v>0</v>
      </c>
      <c r="U23" s="105">
        <f>租税!N12</f>
        <v>0</v>
      </c>
      <c r="V23" s="105">
        <f>租税!O12</f>
        <v>0</v>
      </c>
      <c r="W23" s="105">
        <f>租税!P12</f>
        <v>0</v>
      </c>
      <c r="X23" s="105">
        <f>租税!Q12</f>
        <v>0</v>
      </c>
      <c r="Y23" s="105">
        <f>租税!R12</f>
        <v>0</v>
      </c>
      <c r="Z23" s="105">
        <f>租税!S12</f>
        <v>0</v>
      </c>
      <c r="AA23" s="105">
        <f>租税!T12</f>
        <v>0</v>
      </c>
      <c r="AB23" s="105">
        <f>租税!U12</f>
        <v>0</v>
      </c>
      <c r="AC23" s="105">
        <f>租税!V12</f>
        <v>0</v>
      </c>
      <c r="AD23" s="105">
        <f>租税!W12</f>
        <v>0</v>
      </c>
      <c r="AE23" s="105">
        <f>租税!X12</f>
        <v>0</v>
      </c>
      <c r="AF23" s="105">
        <f>租税!Y12</f>
        <v>0</v>
      </c>
      <c r="AG23" s="105">
        <f>租税!Z12</f>
        <v>0</v>
      </c>
      <c r="AH23" s="105">
        <f>租税!AA12</f>
        <v>0</v>
      </c>
      <c r="AI23" s="105">
        <f>租税!AB12</f>
        <v>0</v>
      </c>
      <c r="AJ23" s="105">
        <f>租税!AC12</f>
        <v>0</v>
      </c>
      <c r="AK23" s="105">
        <f>租税!AD12</f>
        <v>0</v>
      </c>
      <c r="AL23" s="105">
        <f>租税!AE12</f>
        <v>0</v>
      </c>
      <c r="AM23" s="105">
        <f>租税!AF12</f>
        <v>0</v>
      </c>
      <c r="AN23" s="105">
        <f>租税!AG12</f>
        <v>0</v>
      </c>
      <c r="AO23" s="105">
        <f>租税!AH12</f>
        <v>0</v>
      </c>
      <c r="AP23" s="105">
        <f>租税!AI12</f>
        <v>0</v>
      </c>
      <c r="AQ23" s="105">
        <f>租税!AJ12</f>
        <v>0</v>
      </c>
      <c r="AR23" s="105">
        <f>租税!AK12</f>
        <v>0</v>
      </c>
      <c r="AS23" s="105">
        <f>租税!AL12</f>
        <v>0</v>
      </c>
      <c r="AT23" s="105">
        <f>租税!AM12</f>
        <v>0</v>
      </c>
      <c r="AU23" s="105">
        <f>租税!AN12</f>
        <v>0</v>
      </c>
      <c r="AV23" s="105">
        <f>租税!AO12</f>
        <v>0</v>
      </c>
      <c r="AW23" s="105">
        <f>租税!AP12</f>
        <v>0</v>
      </c>
      <c r="AX23" s="105">
        <f>租税!AQ12</f>
        <v>0</v>
      </c>
      <c r="AY23" s="105">
        <f>租税!AR12</f>
        <v>0</v>
      </c>
      <c r="AZ23" s="105">
        <f>租税!AS12</f>
        <v>0</v>
      </c>
      <c r="BA23" s="105">
        <f>租税!AT12</f>
        <v>0</v>
      </c>
      <c r="BB23" s="105">
        <f>租税!AU12</f>
        <v>0</v>
      </c>
      <c r="BC23" s="105">
        <f>租税!AV12</f>
        <v>0</v>
      </c>
      <c r="BD23" s="105">
        <f>租税!AW12</f>
        <v>0</v>
      </c>
      <c r="BE23" s="105">
        <f>租税!AX12</f>
        <v>0</v>
      </c>
      <c r="BF23" s="105">
        <f>租税!AY12</f>
        <v>0</v>
      </c>
      <c r="BG23" s="105">
        <f>租税!AZ12</f>
        <v>0</v>
      </c>
      <c r="BH23" s="82">
        <f>租税!BA12</f>
        <v>0</v>
      </c>
    </row>
    <row r="24" spans="2:60" ht="20.100000000000001" customHeight="1">
      <c r="B24" s="49"/>
      <c r="C24" s="9"/>
      <c r="D24" s="6"/>
      <c r="E24" s="11" t="s">
        <v>83</v>
      </c>
      <c r="F24" s="34"/>
      <c r="G24" s="317"/>
      <c r="I24" s="318"/>
      <c r="J24" s="84" t="s">
        <v>334</v>
      </c>
      <c r="K24" s="105">
        <f>租税!D13</f>
        <v>0</v>
      </c>
      <c r="L24" s="105">
        <f>租税!E13</f>
        <v>0</v>
      </c>
      <c r="M24" s="105">
        <f>租税!F13</f>
        <v>0</v>
      </c>
      <c r="N24" s="105">
        <f>租税!G13</f>
        <v>0</v>
      </c>
      <c r="O24" s="105">
        <f>租税!H13</f>
        <v>0</v>
      </c>
      <c r="P24" s="105">
        <f>租税!I13</f>
        <v>0</v>
      </c>
      <c r="Q24" s="105">
        <f>租税!J13</f>
        <v>0</v>
      </c>
      <c r="R24" s="105">
        <f>租税!K13</f>
        <v>0</v>
      </c>
      <c r="S24" s="105">
        <f>租税!L13</f>
        <v>0</v>
      </c>
      <c r="T24" s="105">
        <f>租税!M13</f>
        <v>0</v>
      </c>
      <c r="U24" s="105">
        <f>租税!N13</f>
        <v>0</v>
      </c>
      <c r="V24" s="105">
        <f>租税!O13</f>
        <v>0</v>
      </c>
      <c r="W24" s="105">
        <f>租税!P13</f>
        <v>0</v>
      </c>
      <c r="X24" s="105">
        <f>租税!Q13</f>
        <v>0</v>
      </c>
      <c r="Y24" s="105">
        <f>租税!R13</f>
        <v>0</v>
      </c>
      <c r="Z24" s="105">
        <f>租税!S13</f>
        <v>0</v>
      </c>
      <c r="AA24" s="105">
        <f>租税!T13</f>
        <v>0</v>
      </c>
      <c r="AB24" s="105">
        <f>租税!U13</f>
        <v>0</v>
      </c>
      <c r="AC24" s="105">
        <f>租税!V13</f>
        <v>0</v>
      </c>
      <c r="AD24" s="105">
        <f>租税!W13</f>
        <v>0</v>
      </c>
      <c r="AE24" s="105">
        <f>租税!X13</f>
        <v>0</v>
      </c>
      <c r="AF24" s="105">
        <f>租税!Y13</f>
        <v>0</v>
      </c>
      <c r="AG24" s="105">
        <f>租税!Z13</f>
        <v>0</v>
      </c>
      <c r="AH24" s="105">
        <f>租税!AA13</f>
        <v>0</v>
      </c>
      <c r="AI24" s="105">
        <f>租税!AB13</f>
        <v>0</v>
      </c>
      <c r="AJ24" s="105">
        <f>租税!AC13</f>
        <v>0</v>
      </c>
      <c r="AK24" s="105">
        <f>租税!AD13</f>
        <v>0</v>
      </c>
      <c r="AL24" s="105">
        <f>租税!AE13</f>
        <v>0</v>
      </c>
      <c r="AM24" s="105">
        <f>租税!AF13</f>
        <v>0</v>
      </c>
      <c r="AN24" s="105">
        <f>租税!AG13</f>
        <v>0</v>
      </c>
      <c r="AO24" s="105">
        <f>租税!AH13</f>
        <v>0</v>
      </c>
      <c r="AP24" s="105">
        <f>租税!AI13</f>
        <v>0</v>
      </c>
      <c r="AQ24" s="105">
        <f>租税!AJ13</f>
        <v>0</v>
      </c>
      <c r="AR24" s="105">
        <f>租税!AK13</f>
        <v>0</v>
      </c>
      <c r="AS24" s="105">
        <f>租税!AL13</f>
        <v>0</v>
      </c>
      <c r="AT24" s="105">
        <f>租税!AM13</f>
        <v>0</v>
      </c>
      <c r="AU24" s="105">
        <f>租税!AN13</f>
        <v>0</v>
      </c>
      <c r="AV24" s="105">
        <f>租税!AO13</f>
        <v>0</v>
      </c>
      <c r="AW24" s="105">
        <f>租税!AP13</f>
        <v>0</v>
      </c>
      <c r="AX24" s="105">
        <f>租税!AQ13</f>
        <v>0</v>
      </c>
      <c r="AY24" s="105">
        <f>租税!AR13</f>
        <v>0</v>
      </c>
      <c r="AZ24" s="105">
        <f>租税!AS13</f>
        <v>0</v>
      </c>
      <c r="BA24" s="105">
        <f>租税!AT13</f>
        <v>0</v>
      </c>
      <c r="BB24" s="105">
        <f>租税!AU13</f>
        <v>0</v>
      </c>
      <c r="BC24" s="105">
        <f>租税!AV13</f>
        <v>0</v>
      </c>
      <c r="BD24" s="105">
        <f>租税!AW13</f>
        <v>0</v>
      </c>
      <c r="BE24" s="105">
        <f>租税!AX13</f>
        <v>0</v>
      </c>
      <c r="BF24" s="105">
        <f>租税!AY13</f>
        <v>0</v>
      </c>
      <c r="BG24" s="105">
        <f>租税!AZ13</f>
        <v>0</v>
      </c>
      <c r="BH24" s="82">
        <f>租税!BA13</f>
        <v>0</v>
      </c>
    </row>
    <row r="25" spans="2:60" ht="20.100000000000001" customHeight="1">
      <c r="B25" s="49"/>
      <c r="C25" s="9"/>
      <c r="D25" s="6"/>
      <c r="E25" s="11" t="s">
        <v>84</v>
      </c>
      <c r="F25" s="34"/>
      <c r="G25" s="317"/>
      <c r="I25" s="318"/>
      <c r="J25" s="84" t="s">
        <v>521</v>
      </c>
      <c r="K25" s="105">
        <f>租税!D14</f>
        <v>0</v>
      </c>
      <c r="L25" s="105">
        <f>租税!E14</f>
        <v>0</v>
      </c>
      <c r="M25" s="105">
        <f>租税!F14</f>
        <v>0</v>
      </c>
      <c r="N25" s="105">
        <f>租税!G14</f>
        <v>0</v>
      </c>
      <c r="O25" s="105">
        <f>租税!H14</f>
        <v>0</v>
      </c>
      <c r="P25" s="105">
        <f>租税!I14</f>
        <v>0</v>
      </c>
      <c r="Q25" s="105">
        <f>租税!J14</f>
        <v>0</v>
      </c>
      <c r="R25" s="105">
        <f>租税!K14</f>
        <v>0</v>
      </c>
      <c r="S25" s="105">
        <f>租税!L14</f>
        <v>0</v>
      </c>
      <c r="T25" s="105">
        <f>租税!M14</f>
        <v>0</v>
      </c>
      <c r="U25" s="105">
        <f>租税!N14</f>
        <v>0</v>
      </c>
      <c r="V25" s="105">
        <f>租税!O14</f>
        <v>0</v>
      </c>
      <c r="W25" s="105">
        <f>租税!P14</f>
        <v>0</v>
      </c>
      <c r="X25" s="105">
        <f>租税!Q14</f>
        <v>0</v>
      </c>
      <c r="Y25" s="105">
        <f>租税!R14</f>
        <v>0</v>
      </c>
      <c r="Z25" s="105">
        <f>租税!S14</f>
        <v>0</v>
      </c>
      <c r="AA25" s="105">
        <f>租税!T14</f>
        <v>0</v>
      </c>
      <c r="AB25" s="105">
        <f>租税!U14</f>
        <v>0</v>
      </c>
      <c r="AC25" s="105">
        <f>租税!V14</f>
        <v>0</v>
      </c>
      <c r="AD25" s="105">
        <f>租税!W14</f>
        <v>0</v>
      </c>
      <c r="AE25" s="105">
        <f>租税!X14</f>
        <v>0</v>
      </c>
      <c r="AF25" s="105">
        <f>租税!Y14</f>
        <v>0</v>
      </c>
      <c r="AG25" s="105">
        <f>租税!Z14</f>
        <v>0</v>
      </c>
      <c r="AH25" s="105">
        <f>租税!AA14</f>
        <v>0</v>
      </c>
      <c r="AI25" s="105">
        <f>租税!AB14</f>
        <v>0</v>
      </c>
      <c r="AJ25" s="105">
        <f>租税!AC14</f>
        <v>0</v>
      </c>
      <c r="AK25" s="105">
        <f>租税!AD14</f>
        <v>0</v>
      </c>
      <c r="AL25" s="105">
        <f>租税!AE14</f>
        <v>0</v>
      </c>
      <c r="AM25" s="105">
        <f>租税!AF14</f>
        <v>0</v>
      </c>
      <c r="AN25" s="105">
        <f>租税!AG14</f>
        <v>0</v>
      </c>
      <c r="AO25" s="105">
        <f>租税!AH14</f>
        <v>0</v>
      </c>
      <c r="AP25" s="105">
        <f>租税!AI14</f>
        <v>0</v>
      </c>
      <c r="AQ25" s="105">
        <f>租税!AJ14</f>
        <v>0</v>
      </c>
      <c r="AR25" s="105">
        <f>租税!AK14</f>
        <v>0</v>
      </c>
      <c r="AS25" s="105">
        <f>租税!AL14</f>
        <v>0</v>
      </c>
      <c r="AT25" s="105">
        <f>租税!AM14</f>
        <v>0</v>
      </c>
      <c r="AU25" s="105">
        <f>租税!AN14</f>
        <v>0</v>
      </c>
      <c r="AV25" s="105">
        <f>租税!AO14</f>
        <v>0</v>
      </c>
      <c r="AW25" s="105">
        <f>租税!AP14</f>
        <v>0</v>
      </c>
      <c r="AX25" s="105">
        <f>租税!AQ14</f>
        <v>0</v>
      </c>
      <c r="AY25" s="105">
        <f>租税!AR14</f>
        <v>0</v>
      </c>
      <c r="AZ25" s="105">
        <f>租税!AS14</f>
        <v>0</v>
      </c>
      <c r="BA25" s="105">
        <f>租税!AT14</f>
        <v>0</v>
      </c>
      <c r="BB25" s="105">
        <f>租税!AU14</f>
        <v>0</v>
      </c>
      <c r="BC25" s="105">
        <f>租税!AV14</f>
        <v>0</v>
      </c>
      <c r="BD25" s="105">
        <f>租税!AW14</f>
        <v>0</v>
      </c>
      <c r="BE25" s="105">
        <f>租税!AX14</f>
        <v>0</v>
      </c>
      <c r="BF25" s="105">
        <f>租税!AY14</f>
        <v>0</v>
      </c>
      <c r="BG25" s="105">
        <f>租税!AZ14</f>
        <v>0</v>
      </c>
      <c r="BH25" s="82">
        <f>租税!BA14</f>
        <v>0</v>
      </c>
    </row>
    <row r="26" spans="2:60" ht="20.100000000000001" customHeight="1">
      <c r="B26" s="49"/>
      <c r="C26" s="9"/>
      <c r="D26" s="6"/>
      <c r="E26" s="11" t="s">
        <v>55</v>
      </c>
      <c r="F26" s="34"/>
      <c r="G26" s="317"/>
      <c r="I26" s="505" t="s">
        <v>515</v>
      </c>
      <c r="J26" s="504"/>
      <c r="K26" s="105">
        <f>支払い利息!C81/1000</f>
        <v>0</v>
      </c>
      <c r="L26" s="105">
        <f>支払い利息!D81/1000</f>
        <v>0</v>
      </c>
      <c r="M26" s="105">
        <f>支払い利息!E81/1000</f>
        <v>0</v>
      </c>
      <c r="N26" s="105">
        <f>支払い利息!F81/1000</f>
        <v>0</v>
      </c>
      <c r="O26" s="105">
        <f>支払い利息!G81/1000</f>
        <v>0</v>
      </c>
      <c r="P26" s="105">
        <f>支払い利息!H81/1000</f>
        <v>0</v>
      </c>
      <c r="Q26" s="105">
        <f>支払い利息!I81/1000</f>
        <v>0</v>
      </c>
      <c r="R26" s="105">
        <f>支払い利息!J81/1000</f>
        <v>0</v>
      </c>
      <c r="S26" s="105">
        <f>支払い利息!K81/1000</f>
        <v>0</v>
      </c>
      <c r="T26" s="105">
        <f>支払い利息!L81/1000</f>
        <v>0</v>
      </c>
      <c r="U26" s="105">
        <f>支払い利息!M81/1000</f>
        <v>0</v>
      </c>
      <c r="V26" s="105">
        <f>支払い利息!N81/1000</f>
        <v>0</v>
      </c>
      <c r="W26" s="105">
        <f>支払い利息!O81/1000</f>
        <v>0</v>
      </c>
      <c r="X26" s="105">
        <f>支払い利息!P81/1000</f>
        <v>0</v>
      </c>
      <c r="Y26" s="105">
        <f>支払い利息!Q81/1000</f>
        <v>0</v>
      </c>
      <c r="Z26" s="105">
        <f>支払い利息!R81/1000</f>
        <v>0</v>
      </c>
      <c r="AA26" s="105">
        <f>支払い利息!S81/1000</f>
        <v>0</v>
      </c>
      <c r="AB26" s="105">
        <f>支払い利息!T81/1000</f>
        <v>0</v>
      </c>
      <c r="AC26" s="105">
        <f>支払い利息!U81/1000</f>
        <v>0</v>
      </c>
      <c r="AD26" s="105">
        <f>支払い利息!V81/1000</f>
        <v>0</v>
      </c>
      <c r="AE26" s="105">
        <f>支払い利息!W81/1000</f>
        <v>0</v>
      </c>
      <c r="AF26" s="105">
        <f>支払い利息!X81/1000</f>
        <v>0</v>
      </c>
      <c r="AG26" s="105">
        <f>支払い利息!Y81/1000</f>
        <v>0</v>
      </c>
      <c r="AH26" s="105">
        <f>支払い利息!Z81/1000</f>
        <v>0</v>
      </c>
      <c r="AI26" s="105">
        <f>支払い利息!AA81/1000</f>
        <v>0</v>
      </c>
      <c r="AJ26" s="105">
        <f>支払い利息!AB81/1000</f>
        <v>0</v>
      </c>
      <c r="AK26" s="105">
        <f>支払い利息!AC81/1000</f>
        <v>0</v>
      </c>
      <c r="AL26" s="105">
        <f>支払い利息!AD81/1000</f>
        <v>0</v>
      </c>
      <c r="AM26" s="105">
        <f>支払い利息!AE81/1000</f>
        <v>0</v>
      </c>
      <c r="AN26" s="105">
        <f>支払い利息!AF81/1000</f>
        <v>0</v>
      </c>
      <c r="AO26" s="105">
        <f>支払い利息!AG81/1000</f>
        <v>0</v>
      </c>
      <c r="AP26" s="105">
        <f>支払い利息!AH81/1000</f>
        <v>0</v>
      </c>
      <c r="AQ26" s="105">
        <f>支払い利息!AI81/1000</f>
        <v>0</v>
      </c>
      <c r="AR26" s="105">
        <f>支払い利息!AJ81/1000</f>
        <v>0</v>
      </c>
      <c r="AS26" s="105">
        <f>支払い利息!AK81/1000</f>
        <v>0</v>
      </c>
      <c r="AT26" s="105">
        <f>支払い利息!AL81/1000</f>
        <v>0</v>
      </c>
      <c r="AU26" s="105">
        <f>支払い利息!AM81/1000</f>
        <v>0</v>
      </c>
      <c r="AV26" s="105">
        <f>支払い利息!AN81/1000</f>
        <v>0</v>
      </c>
      <c r="AW26" s="105">
        <f>支払い利息!AO81/1000</f>
        <v>0</v>
      </c>
      <c r="AX26" s="105">
        <f>支払い利息!AP81/1000</f>
        <v>0</v>
      </c>
      <c r="AY26" s="105">
        <f>支払い利息!AQ81/1000</f>
        <v>0</v>
      </c>
      <c r="AZ26" s="105">
        <f>支払い利息!AR81/1000</f>
        <v>0</v>
      </c>
      <c r="BA26" s="105">
        <f>支払い利息!AS81/1000</f>
        <v>0</v>
      </c>
      <c r="BB26" s="105">
        <f>支払い利息!AT81/1000</f>
        <v>0</v>
      </c>
      <c r="BC26" s="105">
        <f>支払い利息!AU81/1000</f>
        <v>0</v>
      </c>
      <c r="BD26" s="105">
        <f>支払い利息!AV81/1000</f>
        <v>0</v>
      </c>
      <c r="BE26" s="105">
        <f>支払い利息!AW81/1000</f>
        <v>0</v>
      </c>
      <c r="BF26" s="105">
        <f>支払い利息!AX81/1000</f>
        <v>0</v>
      </c>
      <c r="BG26" s="105">
        <f>支払い利息!AY81/1000</f>
        <v>0</v>
      </c>
      <c r="BH26" s="82">
        <f>支払い利息!AZ81/1000</f>
        <v>0</v>
      </c>
    </row>
    <row r="27" spans="2:60" ht="20.100000000000001" customHeight="1">
      <c r="B27" s="49"/>
      <c r="C27" s="9"/>
      <c r="D27" s="6"/>
      <c r="E27" s="11" t="s">
        <v>85</v>
      </c>
      <c r="F27" s="34"/>
      <c r="G27" s="317"/>
      <c r="I27" s="503" t="s">
        <v>429</v>
      </c>
      <c r="J27" s="508"/>
      <c r="K27" s="105">
        <f>SUM(K28:K32)</f>
        <v>0</v>
      </c>
      <c r="L27" s="105">
        <f t="shared" ref="L27:BH27" si="4">SUM(L28:L32)</f>
        <v>0</v>
      </c>
      <c r="M27" s="105">
        <f t="shared" si="4"/>
        <v>0</v>
      </c>
      <c r="N27" s="105">
        <f t="shared" si="4"/>
        <v>0</v>
      </c>
      <c r="O27" s="105">
        <f t="shared" si="4"/>
        <v>0</v>
      </c>
      <c r="P27" s="105">
        <f t="shared" si="4"/>
        <v>0</v>
      </c>
      <c r="Q27" s="105">
        <f t="shared" si="4"/>
        <v>0</v>
      </c>
      <c r="R27" s="105">
        <f t="shared" si="4"/>
        <v>0</v>
      </c>
      <c r="S27" s="105">
        <f t="shared" si="4"/>
        <v>0</v>
      </c>
      <c r="T27" s="105">
        <f t="shared" si="4"/>
        <v>0</v>
      </c>
      <c r="U27" s="105">
        <f t="shared" si="4"/>
        <v>0</v>
      </c>
      <c r="V27" s="105">
        <f t="shared" si="4"/>
        <v>0</v>
      </c>
      <c r="W27" s="105">
        <f t="shared" si="4"/>
        <v>0</v>
      </c>
      <c r="X27" s="105">
        <f t="shared" si="4"/>
        <v>0</v>
      </c>
      <c r="Y27" s="105">
        <f t="shared" si="4"/>
        <v>0</v>
      </c>
      <c r="Z27" s="105">
        <f t="shared" si="4"/>
        <v>0</v>
      </c>
      <c r="AA27" s="105">
        <f t="shared" si="4"/>
        <v>0</v>
      </c>
      <c r="AB27" s="105">
        <f t="shared" si="4"/>
        <v>0</v>
      </c>
      <c r="AC27" s="105">
        <f t="shared" si="4"/>
        <v>0</v>
      </c>
      <c r="AD27" s="105">
        <f t="shared" si="4"/>
        <v>0</v>
      </c>
      <c r="AE27" s="105">
        <f t="shared" si="4"/>
        <v>0</v>
      </c>
      <c r="AF27" s="105">
        <f t="shared" si="4"/>
        <v>0</v>
      </c>
      <c r="AG27" s="105">
        <f t="shared" si="4"/>
        <v>0</v>
      </c>
      <c r="AH27" s="105">
        <f t="shared" si="4"/>
        <v>0</v>
      </c>
      <c r="AI27" s="105">
        <f t="shared" si="4"/>
        <v>0</v>
      </c>
      <c r="AJ27" s="105">
        <f t="shared" si="4"/>
        <v>0</v>
      </c>
      <c r="AK27" s="105">
        <f t="shared" si="4"/>
        <v>0</v>
      </c>
      <c r="AL27" s="105">
        <f t="shared" si="4"/>
        <v>0</v>
      </c>
      <c r="AM27" s="105">
        <f t="shared" si="4"/>
        <v>0</v>
      </c>
      <c r="AN27" s="105">
        <f t="shared" si="4"/>
        <v>0</v>
      </c>
      <c r="AO27" s="105">
        <f t="shared" si="4"/>
        <v>0</v>
      </c>
      <c r="AP27" s="105">
        <f t="shared" si="4"/>
        <v>0</v>
      </c>
      <c r="AQ27" s="105">
        <f t="shared" si="4"/>
        <v>0</v>
      </c>
      <c r="AR27" s="105">
        <f t="shared" si="4"/>
        <v>0</v>
      </c>
      <c r="AS27" s="105">
        <f t="shared" si="4"/>
        <v>0</v>
      </c>
      <c r="AT27" s="105">
        <f t="shared" si="4"/>
        <v>0</v>
      </c>
      <c r="AU27" s="105">
        <f t="shared" si="4"/>
        <v>0</v>
      </c>
      <c r="AV27" s="105">
        <f t="shared" si="4"/>
        <v>0</v>
      </c>
      <c r="AW27" s="105">
        <f t="shared" si="4"/>
        <v>0</v>
      </c>
      <c r="AX27" s="105">
        <f t="shared" si="4"/>
        <v>0</v>
      </c>
      <c r="AY27" s="105">
        <f t="shared" si="4"/>
        <v>0</v>
      </c>
      <c r="AZ27" s="105">
        <f t="shared" si="4"/>
        <v>0</v>
      </c>
      <c r="BA27" s="105">
        <f t="shared" si="4"/>
        <v>0</v>
      </c>
      <c r="BB27" s="105">
        <f t="shared" si="4"/>
        <v>0</v>
      </c>
      <c r="BC27" s="105">
        <f t="shared" si="4"/>
        <v>0</v>
      </c>
      <c r="BD27" s="105">
        <f t="shared" si="4"/>
        <v>0</v>
      </c>
      <c r="BE27" s="105">
        <f t="shared" si="4"/>
        <v>0</v>
      </c>
      <c r="BF27" s="105">
        <f t="shared" si="4"/>
        <v>0</v>
      </c>
      <c r="BG27" s="105">
        <f t="shared" si="4"/>
        <v>0</v>
      </c>
      <c r="BH27" s="82">
        <f t="shared" si="4"/>
        <v>0</v>
      </c>
    </row>
    <row r="28" spans="2:60" ht="20.100000000000001" customHeight="1">
      <c r="B28" s="49"/>
      <c r="C28" s="9"/>
      <c r="D28" s="6"/>
      <c r="E28" s="11" t="s">
        <v>86</v>
      </c>
      <c r="F28" s="34"/>
      <c r="G28" s="317"/>
      <c r="I28" s="318"/>
      <c r="J28" s="84" t="s">
        <v>469</v>
      </c>
      <c r="K28" s="34"/>
      <c r="L28" s="34"/>
      <c r="M28" s="34"/>
      <c r="N28" s="34"/>
      <c r="O28" s="34"/>
      <c r="P28" s="34"/>
      <c r="Q28" s="34"/>
      <c r="R28" s="34"/>
      <c r="S28" s="34"/>
      <c r="T28" s="34"/>
      <c r="U28" s="34"/>
      <c r="V28" s="34"/>
      <c r="W28" s="34"/>
      <c r="X28" s="34"/>
      <c r="Y28" s="34"/>
      <c r="Z28" s="34"/>
      <c r="AA28" s="34"/>
      <c r="AB28" s="34"/>
      <c r="AC28" s="34"/>
      <c r="AD28" s="228"/>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41"/>
    </row>
    <row r="29" spans="2:60" ht="20.100000000000001" customHeight="1">
      <c r="B29" s="49"/>
      <c r="C29" s="9"/>
      <c r="D29" s="7"/>
      <c r="E29" s="11" t="s">
        <v>321</v>
      </c>
      <c r="F29" s="34"/>
      <c r="G29" s="317"/>
      <c r="I29" s="318"/>
      <c r="J29" s="84" t="s">
        <v>73</v>
      </c>
      <c r="K29" s="36"/>
      <c r="L29" s="36"/>
      <c r="M29" s="36"/>
      <c r="N29" s="36"/>
      <c r="O29" s="36"/>
      <c r="P29" s="36"/>
      <c r="Q29" s="36"/>
      <c r="R29" s="36"/>
      <c r="S29" s="36"/>
      <c r="T29" s="36"/>
      <c r="U29" s="36"/>
      <c r="V29" s="36"/>
      <c r="W29" s="36"/>
      <c r="X29" s="36"/>
      <c r="Y29" s="36"/>
      <c r="Z29" s="36"/>
      <c r="AA29" s="36"/>
      <c r="AB29" s="36"/>
      <c r="AC29" s="36"/>
      <c r="AD29" s="229"/>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41"/>
    </row>
    <row r="30" spans="2:60" ht="20.100000000000001" customHeight="1">
      <c r="B30" s="49"/>
      <c r="C30" s="6"/>
      <c r="D30" s="14" t="s">
        <v>87</v>
      </c>
      <c r="E30" s="14"/>
      <c r="F30" s="34"/>
      <c r="G30" s="317"/>
      <c r="I30" s="318"/>
      <c r="J30" s="84" t="s">
        <v>328</v>
      </c>
      <c r="K30" s="36"/>
      <c r="L30" s="36"/>
      <c r="M30" s="36"/>
      <c r="N30" s="36"/>
      <c r="O30" s="36"/>
      <c r="P30" s="36"/>
      <c r="Q30" s="36"/>
      <c r="R30" s="36"/>
      <c r="S30" s="36"/>
      <c r="T30" s="36"/>
      <c r="U30" s="36"/>
      <c r="V30" s="36"/>
      <c r="W30" s="36"/>
      <c r="X30" s="36"/>
      <c r="Y30" s="36"/>
      <c r="Z30" s="36"/>
      <c r="AA30" s="36"/>
      <c r="AB30" s="36"/>
      <c r="AC30" s="36"/>
      <c r="AD30" s="229"/>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41"/>
    </row>
    <row r="31" spans="2:60" ht="20.100000000000001" customHeight="1">
      <c r="B31" s="49"/>
      <c r="C31" s="6"/>
      <c r="D31" s="13" t="s">
        <v>88</v>
      </c>
      <c r="E31" s="58"/>
      <c r="F31" s="105">
        <f>SUM(F32:F33)</f>
        <v>0</v>
      </c>
      <c r="G31" s="317">
        <f>SUM(G32:G33)</f>
        <v>0</v>
      </c>
      <c r="I31" s="318"/>
      <c r="J31" s="84" t="s">
        <v>325</v>
      </c>
      <c r="K31" s="36"/>
      <c r="L31" s="36"/>
      <c r="M31" s="36"/>
      <c r="N31" s="36"/>
      <c r="O31" s="36"/>
      <c r="P31" s="36"/>
      <c r="Q31" s="36"/>
      <c r="R31" s="36"/>
      <c r="S31" s="36"/>
      <c r="T31" s="36"/>
      <c r="U31" s="36"/>
      <c r="V31" s="36"/>
      <c r="W31" s="36"/>
      <c r="X31" s="36"/>
      <c r="Y31" s="36"/>
      <c r="Z31" s="36"/>
      <c r="AA31" s="36"/>
      <c r="AB31" s="36"/>
      <c r="AC31" s="36"/>
      <c r="AD31" s="36"/>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41"/>
    </row>
    <row r="32" spans="2:60" ht="20.100000000000001" customHeight="1">
      <c r="B32" s="49"/>
      <c r="C32" s="6"/>
      <c r="D32" s="58"/>
      <c r="E32" s="10" t="s">
        <v>89</v>
      </c>
      <c r="F32" s="34"/>
      <c r="G32" s="317"/>
      <c r="I32" s="318"/>
      <c r="J32" s="321" t="s">
        <v>326</v>
      </c>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41"/>
    </row>
    <row r="33" spans="2:60" ht="20.100000000000001" customHeight="1">
      <c r="B33" s="49"/>
      <c r="C33" s="7"/>
      <c r="D33" s="7"/>
      <c r="E33" s="14" t="s">
        <v>90</v>
      </c>
      <c r="F33" s="34"/>
      <c r="G33" s="317"/>
      <c r="I33" s="509"/>
      <c r="J33" s="510"/>
      <c r="K33" s="36"/>
      <c r="L33" s="36"/>
      <c r="M33" s="36"/>
      <c r="N33" s="36"/>
      <c r="O33" s="36"/>
      <c r="P33" s="36"/>
      <c r="Q33" s="36"/>
      <c r="R33" s="36"/>
      <c r="S33" s="36"/>
      <c r="T33" s="36"/>
      <c r="U33" s="36"/>
      <c r="V33" s="36"/>
      <c r="W33" s="36"/>
      <c r="X33" s="36"/>
      <c r="Y33" s="36"/>
      <c r="Z33" s="36"/>
      <c r="AA33" s="36"/>
      <c r="AB33" s="36"/>
      <c r="AC33" s="36"/>
      <c r="AD33" s="229"/>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41"/>
    </row>
    <row r="34" spans="2:60" ht="20.100000000000001" customHeight="1">
      <c r="B34" s="49"/>
      <c r="C34" s="13" t="s">
        <v>320</v>
      </c>
      <c r="D34" s="14"/>
      <c r="E34" s="14"/>
      <c r="F34" s="105">
        <f>SUM(F35:F38)</f>
        <v>0</v>
      </c>
      <c r="G34" s="169">
        <f>IF($C$11="あり",F34*$P$55,IF($C$11="なし",$F$34,""))</f>
        <v>0</v>
      </c>
      <c r="I34" s="509"/>
      <c r="J34" s="510"/>
      <c r="K34" s="36"/>
      <c r="L34" s="36"/>
      <c r="M34" s="36"/>
      <c r="N34" s="36"/>
      <c r="O34" s="36"/>
      <c r="P34" s="36"/>
      <c r="Q34" s="36"/>
      <c r="R34" s="36"/>
      <c r="S34" s="36"/>
      <c r="T34" s="36"/>
      <c r="U34" s="36"/>
      <c r="V34" s="36"/>
      <c r="W34" s="36"/>
      <c r="X34" s="36"/>
      <c r="Y34" s="36"/>
      <c r="Z34" s="36"/>
      <c r="AA34" s="36"/>
      <c r="AB34" s="36"/>
      <c r="AC34" s="36"/>
      <c r="AD34" s="229"/>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41"/>
    </row>
    <row r="35" spans="2:60" ht="20.100000000000001" customHeight="1">
      <c r="B35" s="49"/>
      <c r="C35" s="6"/>
      <c r="D35" s="14" t="s">
        <v>176</v>
      </c>
      <c r="E35" s="14"/>
      <c r="F35" s="34"/>
      <c r="G35" s="317"/>
      <c r="I35" s="509"/>
      <c r="J35" s="510"/>
      <c r="K35" s="36"/>
      <c r="L35" s="36"/>
      <c r="M35" s="36"/>
      <c r="N35" s="36"/>
      <c r="O35" s="36"/>
      <c r="P35" s="36"/>
      <c r="Q35" s="36"/>
      <c r="R35" s="36"/>
      <c r="S35" s="36"/>
      <c r="T35" s="36"/>
      <c r="U35" s="36"/>
      <c r="V35" s="36"/>
      <c r="W35" s="36"/>
      <c r="X35" s="36"/>
      <c r="Y35" s="36"/>
      <c r="Z35" s="36"/>
      <c r="AA35" s="36"/>
      <c r="AB35" s="36"/>
      <c r="AC35" s="36"/>
      <c r="AD35" s="229"/>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41"/>
    </row>
    <row r="36" spans="2:60" ht="20.100000000000001" customHeight="1">
      <c r="B36" s="49"/>
      <c r="C36" s="6"/>
      <c r="D36" s="14" t="s">
        <v>177</v>
      </c>
      <c r="E36" s="14"/>
      <c r="F36" s="34"/>
      <c r="G36" s="317"/>
      <c r="I36" s="509"/>
      <c r="J36" s="510"/>
      <c r="K36" s="36"/>
      <c r="L36" s="36"/>
      <c r="M36" s="36"/>
      <c r="N36" s="36"/>
      <c r="O36" s="36"/>
      <c r="P36" s="36"/>
      <c r="Q36" s="36"/>
      <c r="R36" s="36"/>
      <c r="S36" s="36"/>
      <c r="T36" s="36"/>
      <c r="U36" s="36"/>
      <c r="V36" s="36"/>
      <c r="W36" s="36"/>
      <c r="X36" s="36"/>
      <c r="Y36" s="36"/>
      <c r="Z36" s="36"/>
      <c r="AA36" s="36"/>
      <c r="AB36" s="36"/>
      <c r="AC36" s="36"/>
      <c r="AD36" s="229"/>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41"/>
    </row>
    <row r="37" spans="2:60" ht="20.100000000000001" customHeight="1" thickBot="1">
      <c r="B37" s="49"/>
      <c r="C37" s="6"/>
      <c r="D37" s="14" t="s">
        <v>322</v>
      </c>
      <c r="E37" s="14"/>
      <c r="F37" s="34"/>
      <c r="G37" s="317"/>
      <c r="I37" s="519"/>
      <c r="J37" s="520"/>
      <c r="K37" s="36"/>
      <c r="L37" s="36"/>
      <c r="M37" s="36"/>
      <c r="N37" s="36"/>
      <c r="O37" s="36"/>
      <c r="P37" s="36"/>
      <c r="Q37" s="36"/>
      <c r="R37" s="36"/>
      <c r="S37" s="36"/>
      <c r="T37" s="36"/>
      <c r="U37" s="36"/>
      <c r="V37" s="36"/>
      <c r="W37" s="36"/>
      <c r="X37" s="36"/>
      <c r="Y37" s="36"/>
      <c r="Z37" s="36"/>
      <c r="AA37" s="36"/>
      <c r="AB37" s="36"/>
      <c r="AC37" s="36"/>
      <c r="AD37" s="229"/>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41"/>
    </row>
    <row r="38" spans="2:60" ht="20.100000000000001" customHeight="1" thickTop="1" thickBot="1">
      <c r="B38" s="49"/>
      <c r="C38" s="6"/>
      <c r="D38" s="14" t="s">
        <v>323</v>
      </c>
      <c r="E38" s="14"/>
      <c r="F38" s="34"/>
      <c r="G38" s="317"/>
      <c r="I38" s="52" t="s">
        <v>441</v>
      </c>
      <c r="J38" s="294"/>
      <c r="K38" s="44">
        <f t="shared" ref="K38:BH38" si="5">SUM(K13:K14,K15,K19,K20,K26,K27,K33:K37)</f>
        <v>0</v>
      </c>
      <c r="L38" s="44">
        <f t="shared" si="5"/>
        <v>0</v>
      </c>
      <c r="M38" s="44">
        <f t="shared" si="5"/>
        <v>0</v>
      </c>
      <c r="N38" s="44">
        <f t="shared" si="5"/>
        <v>0</v>
      </c>
      <c r="O38" s="44">
        <f t="shared" si="5"/>
        <v>0</v>
      </c>
      <c r="P38" s="44">
        <f t="shared" si="5"/>
        <v>0</v>
      </c>
      <c r="Q38" s="44">
        <f t="shared" si="5"/>
        <v>0</v>
      </c>
      <c r="R38" s="44">
        <f t="shared" si="5"/>
        <v>0</v>
      </c>
      <c r="S38" s="44">
        <f t="shared" si="5"/>
        <v>0</v>
      </c>
      <c r="T38" s="44">
        <f t="shared" si="5"/>
        <v>0</v>
      </c>
      <c r="U38" s="44">
        <f t="shared" si="5"/>
        <v>0</v>
      </c>
      <c r="V38" s="44">
        <f t="shared" si="5"/>
        <v>0</v>
      </c>
      <c r="W38" s="44">
        <f t="shared" si="5"/>
        <v>0</v>
      </c>
      <c r="X38" s="44">
        <f t="shared" si="5"/>
        <v>0</v>
      </c>
      <c r="Y38" s="44">
        <f t="shared" si="5"/>
        <v>0</v>
      </c>
      <c r="Z38" s="44">
        <f t="shared" si="5"/>
        <v>0</v>
      </c>
      <c r="AA38" s="44">
        <f t="shared" si="5"/>
        <v>0</v>
      </c>
      <c r="AB38" s="44">
        <f t="shared" si="5"/>
        <v>0</v>
      </c>
      <c r="AC38" s="44">
        <f t="shared" si="5"/>
        <v>0</v>
      </c>
      <c r="AD38" s="44">
        <f t="shared" si="5"/>
        <v>0</v>
      </c>
      <c r="AE38" s="44">
        <f t="shared" si="5"/>
        <v>0</v>
      </c>
      <c r="AF38" s="44">
        <f t="shared" si="5"/>
        <v>0</v>
      </c>
      <c r="AG38" s="44">
        <f t="shared" si="5"/>
        <v>0</v>
      </c>
      <c r="AH38" s="44">
        <f t="shared" si="5"/>
        <v>0</v>
      </c>
      <c r="AI38" s="44">
        <f t="shared" si="5"/>
        <v>0</v>
      </c>
      <c r="AJ38" s="44">
        <f t="shared" si="5"/>
        <v>0</v>
      </c>
      <c r="AK38" s="44">
        <f t="shared" si="5"/>
        <v>0</v>
      </c>
      <c r="AL38" s="44">
        <f t="shared" si="5"/>
        <v>0</v>
      </c>
      <c r="AM38" s="44">
        <f t="shared" si="5"/>
        <v>0</v>
      </c>
      <c r="AN38" s="44">
        <f t="shared" si="5"/>
        <v>0</v>
      </c>
      <c r="AO38" s="44">
        <f t="shared" si="5"/>
        <v>0</v>
      </c>
      <c r="AP38" s="44">
        <f t="shared" si="5"/>
        <v>0</v>
      </c>
      <c r="AQ38" s="44">
        <f t="shared" si="5"/>
        <v>0</v>
      </c>
      <c r="AR38" s="44">
        <f t="shared" si="5"/>
        <v>0</v>
      </c>
      <c r="AS38" s="44">
        <f t="shared" si="5"/>
        <v>0</v>
      </c>
      <c r="AT38" s="44">
        <f t="shared" si="5"/>
        <v>0</v>
      </c>
      <c r="AU38" s="44">
        <f t="shared" si="5"/>
        <v>0</v>
      </c>
      <c r="AV38" s="44">
        <f t="shared" si="5"/>
        <v>0</v>
      </c>
      <c r="AW38" s="44">
        <f t="shared" si="5"/>
        <v>0</v>
      </c>
      <c r="AX38" s="44">
        <f t="shared" si="5"/>
        <v>0</v>
      </c>
      <c r="AY38" s="44">
        <f t="shared" si="5"/>
        <v>0</v>
      </c>
      <c r="AZ38" s="44">
        <f t="shared" si="5"/>
        <v>0</v>
      </c>
      <c r="BA38" s="44">
        <f t="shared" si="5"/>
        <v>0</v>
      </c>
      <c r="BB38" s="44">
        <f t="shared" si="5"/>
        <v>0</v>
      </c>
      <c r="BC38" s="44">
        <f t="shared" si="5"/>
        <v>0</v>
      </c>
      <c r="BD38" s="44">
        <f t="shared" si="5"/>
        <v>0</v>
      </c>
      <c r="BE38" s="44">
        <f t="shared" si="5"/>
        <v>0</v>
      </c>
      <c r="BF38" s="44">
        <f t="shared" si="5"/>
        <v>0</v>
      </c>
      <c r="BG38" s="44">
        <f t="shared" si="5"/>
        <v>0</v>
      </c>
      <c r="BH38" s="374">
        <f t="shared" si="5"/>
        <v>0</v>
      </c>
    </row>
    <row r="39" spans="2:60" ht="20.100000000000001" customHeight="1">
      <c r="B39" s="49"/>
      <c r="C39" s="14" t="s">
        <v>91</v>
      </c>
      <c r="D39" s="14"/>
      <c r="E39" s="14"/>
      <c r="F39" s="34"/>
      <c r="G39" s="169">
        <f>IF($C$11="あり",F39*$P$56,IF($C$11="なし",$F$39,""))</f>
        <v>0</v>
      </c>
      <c r="I39" s="279" t="s">
        <v>329</v>
      </c>
      <c r="J39" s="279"/>
    </row>
    <row r="40" spans="2:60" ht="20.100000000000001" customHeight="1">
      <c r="B40" s="49"/>
      <c r="C40" s="14" t="s">
        <v>92</v>
      </c>
      <c r="D40" s="14"/>
      <c r="E40" s="14"/>
      <c r="F40" s="34"/>
      <c r="G40" s="169">
        <f>IF($C$11="あり",F40*$P$57,IF($C$11="なし",$F$40,""))</f>
        <v>0</v>
      </c>
      <c r="I40" s="279" t="s">
        <v>330</v>
      </c>
      <c r="J40" s="2"/>
    </row>
    <row r="41" spans="2:60" ht="20.100000000000001" customHeight="1">
      <c r="B41" s="49"/>
      <c r="C41" s="14" t="s">
        <v>93</v>
      </c>
      <c r="D41" s="14"/>
      <c r="E41" s="14"/>
      <c r="F41" s="34"/>
      <c r="G41" s="317"/>
      <c r="I41" s="279"/>
      <c r="J41" s="2"/>
    </row>
    <row r="42" spans="2:60" ht="20.100000000000001" customHeight="1" thickBot="1">
      <c r="B42" s="49"/>
      <c r="C42" s="14" t="s">
        <v>94</v>
      </c>
      <c r="D42" s="14"/>
      <c r="E42" s="14"/>
      <c r="F42" s="34"/>
      <c r="G42" s="317"/>
      <c r="I42" s="2" t="s">
        <v>470</v>
      </c>
      <c r="J42" s="2"/>
      <c r="K42" s="223" t="s">
        <v>202</v>
      </c>
      <c r="L42" s="221" t="s">
        <v>226</v>
      </c>
    </row>
    <row r="43" spans="2:60" ht="20.100000000000001" customHeight="1">
      <c r="B43" s="50"/>
      <c r="C43" s="14" t="s">
        <v>95</v>
      </c>
      <c r="D43" s="14"/>
      <c r="E43" s="14"/>
      <c r="F43" s="34"/>
      <c r="G43" s="317"/>
      <c r="I43" s="46" t="s">
        <v>62</v>
      </c>
      <c r="J43" s="292"/>
      <c r="K43" s="38">
        <v>1</v>
      </c>
      <c r="L43" s="38">
        <v>2</v>
      </c>
      <c r="M43" s="38">
        <v>3</v>
      </c>
      <c r="N43" s="38">
        <v>4</v>
      </c>
      <c r="O43" s="38">
        <v>5</v>
      </c>
      <c r="P43" s="38">
        <v>6</v>
      </c>
      <c r="Q43" s="38">
        <v>7</v>
      </c>
      <c r="R43" s="38">
        <v>8</v>
      </c>
      <c r="S43" s="38">
        <v>9</v>
      </c>
      <c r="T43" s="38">
        <v>10</v>
      </c>
      <c r="U43" s="38">
        <v>11</v>
      </c>
      <c r="V43" s="38">
        <v>12</v>
      </c>
      <c r="W43" s="38">
        <v>13</v>
      </c>
      <c r="X43" s="38">
        <v>14</v>
      </c>
      <c r="Y43" s="38">
        <v>15</v>
      </c>
      <c r="Z43" s="38">
        <v>16</v>
      </c>
      <c r="AA43" s="38">
        <v>17</v>
      </c>
      <c r="AB43" s="38">
        <v>18</v>
      </c>
      <c r="AC43" s="38">
        <v>19</v>
      </c>
      <c r="AD43" s="226">
        <v>20</v>
      </c>
      <c r="AE43" s="38">
        <v>21</v>
      </c>
      <c r="AF43" s="38">
        <v>22</v>
      </c>
      <c r="AG43" s="38">
        <v>23</v>
      </c>
      <c r="AH43" s="38">
        <v>24</v>
      </c>
      <c r="AI43" s="38">
        <v>25</v>
      </c>
      <c r="AJ43" s="38">
        <v>26</v>
      </c>
      <c r="AK43" s="38">
        <v>27</v>
      </c>
      <c r="AL43" s="38">
        <v>28</v>
      </c>
      <c r="AM43" s="38">
        <v>29</v>
      </c>
      <c r="AN43" s="38">
        <v>30</v>
      </c>
      <c r="AO43" s="38">
        <v>31</v>
      </c>
      <c r="AP43" s="38">
        <v>32</v>
      </c>
      <c r="AQ43" s="38">
        <v>33</v>
      </c>
      <c r="AR43" s="38">
        <v>34</v>
      </c>
      <c r="AS43" s="38">
        <v>35</v>
      </c>
      <c r="AT43" s="38">
        <v>36</v>
      </c>
      <c r="AU43" s="38">
        <v>37</v>
      </c>
      <c r="AV43" s="38">
        <v>38</v>
      </c>
      <c r="AW43" s="38">
        <v>39</v>
      </c>
      <c r="AX43" s="38">
        <v>40</v>
      </c>
      <c r="AY43" s="38">
        <v>41</v>
      </c>
      <c r="AZ43" s="38">
        <v>42</v>
      </c>
      <c r="BA43" s="38">
        <v>43</v>
      </c>
      <c r="BB43" s="38">
        <v>44</v>
      </c>
      <c r="BC43" s="38">
        <v>45</v>
      </c>
      <c r="BD43" s="38">
        <v>46</v>
      </c>
      <c r="BE43" s="38">
        <v>47</v>
      </c>
      <c r="BF43" s="38">
        <v>48</v>
      </c>
      <c r="BG43" s="38">
        <v>49</v>
      </c>
      <c r="BH43" s="39">
        <v>50</v>
      </c>
    </row>
    <row r="44" spans="2:60" ht="20.100000000000001" customHeight="1">
      <c r="B44" s="51" t="s">
        <v>439</v>
      </c>
      <c r="C44" s="14"/>
      <c r="D44" s="14"/>
      <c r="E44" s="14"/>
      <c r="F44" s="34"/>
      <c r="G44" s="317"/>
      <c r="I44" s="48" t="s">
        <v>63</v>
      </c>
      <c r="J44" s="45"/>
      <c r="K44" s="332">
        <f>K8</f>
        <v>0</v>
      </c>
      <c r="L44" s="332">
        <f>K44+1</f>
        <v>1</v>
      </c>
      <c r="M44" s="332">
        <f t="shared" ref="M44:N44" si="6">L44+1</f>
        <v>2</v>
      </c>
      <c r="N44" s="332">
        <f t="shared" si="6"/>
        <v>3</v>
      </c>
      <c r="O44" s="332">
        <f>N44+1</f>
        <v>4</v>
      </c>
      <c r="P44" s="332">
        <f t="shared" ref="P44:BH44" si="7">O44+1</f>
        <v>5</v>
      </c>
      <c r="Q44" s="332">
        <f t="shared" si="7"/>
        <v>6</v>
      </c>
      <c r="R44" s="332">
        <f t="shared" si="7"/>
        <v>7</v>
      </c>
      <c r="S44" s="332">
        <f t="shared" si="7"/>
        <v>8</v>
      </c>
      <c r="T44" s="332">
        <f t="shared" si="7"/>
        <v>9</v>
      </c>
      <c r="U44" s="332">
        <f t="shared" si="7"/>
        <v>10</v>
      </c>
      <c r="V44" s="332">
        <f t="shared" si="7"/>
        <v>11</v>
      </c>
      <c r="W44" s="332">
        <f t="shared" si="7"/>
        <v>12</v>
      </c>
      <c r="X44" s="332">
        <f t="shared" si="7"/>
        <v>13</v>
      </c>
      <c r="Y44" s="332">
        <f t="shared" si="7"/>
        <v>14</v>
      </c>
      <c r="Z44" s="332">
        <f t="shared" si="7"/>
        <v>15</v>
      </c>
      <c r="AA44" s="332">
        <f t="shared" si="7"/>
        <v>16</v>
      </c>
      <c r="AB44" s="332">
        <f t="shared" si="7"/>
        <v>17</v>
      </c>
      <c r="AC44" s="332">
        <f t="shared" si="7"/>
        <v>18</v>
      </c>
      <c r="AD44" s="333">
        <f t="shared" si="7"/>
        <v>19</v>
      </c>
      <c r="AE44" s="332">
        <f t="shared" si="7"/>
        <v>20</v>
      </c>
      <c r="AF44" s="332">
        <f t="shared" si="7"/>
        <v>21</v>
      </c>
      <c r="AG44" s="332">
        <f t="shared" si="7"/>
        <v>22</v>
      </c>
      <c r="AH44" s="332">
        <f t="shared" si="7"/>
        <v>23</v>
      </c>
      <c r="AI44" s="332">
        <f t="shared" si="7"/>
        <v>24</v>
      </c>
      <c r="AJ44" s="332">
        <f t="shared" si="7"/>
        <v>25</v>
      </c>
      <c r="AK44" s="332">
        <f t="shared" si="7"/>
        <v>26</v>
      </c>
      <c r="AL44" s="332">
        <f t="shared" si="7"/>
        <v>27</v>
      </c>
      <c r="AM44" s="332">
        <f t="shared" si="7"/>
        <v>28</v>
      </c>
      <c r="AN44" s="332">
        <f t="shared" si="7"/>
        <v>29</v>
      </c>
      <c r="AO44" s="332">
        <f t="shared" si="7"/>
        <v>30</v>
      </c>
      <c r="AP44" s="332">
        <f t="shared" si="7"/>
        <v>31</v>
      </c>
      <c r="AQ44" s="332">
        <f t="shared" si="7"/>
        <v>32</v>
      </c>
      <c r="AR44" s="332">
        <f t="shared" si="7"/>
        <v>33</v>
      </c>
      <c r="AS44" s="332">
        <f t="shared" si="7"/>
        <v>34</v>
      </c>
      <c r="AT44" s="332">
        <f t="shared" si="7"/>
        <v>35</v>
      </c>
      <c r="AU44" s="332">
        <f t="shared" si="7"/>
        <v>36</v>
      </c>
      <c r="AV44" s="332">
        <f t="shared" si="7"/>
        <v>37</v>
      </c>
      <c r="AW44" s="332">
        <f t="shared" si="7"/>
        <v>38</v>
      </c>
      <c r="AX44" s="332">
        <f t="shared" si="7"/>
        <v>39</v>
      </c>
      <c r="AY44" s="332">
        <f t="shared" si="7"/>
        <v>40</v>
      </c>
      <c r="AZ44" s="332">
        <f t="shared" si="7"/>
        <v>41</v>
      </c>
      <c r="BA44" s="332">
        <f t="shared" si="7"/>
        <v>42</v>
      </c>
      <c r="BB44" s="332">
        <f t="shared" si="7"/>
        <v>43</v>
      </c>
      <c r="BC44" s="332">
        <f t="shared" si="7"/>
        <v>44</v>
      </c>
      <c r="BD44" s="332">
        <f t="shared" si="7"/>
        <v>45</v>
      </c>
      <c r="BE44" s="332">
        <f t="shared" si="7"/>
        <v>46</v>
      </c>
      <c r="BF44" s="332">
        <f t="shared" si="7"/>
        <v>47</v>
      </c>
      <c r="BG44" s="332">
        <f t="shared" si="7"/>
        <v>48</v>
      </c>
      <c r="BH44" s="334">
        <f t="shared" si="7"/>
        <v>49</v>
      </c>
    </row>
    <row r="45" spans="2:60" ht="20.100000000000001" customHeight="1">
      <c r="B45" s="51" t="s">
        <v>314</v>
      </c>
      <c r="C45" s="14"/>
      <c r="D45" s="14"/>
      <c r="E45" s="14"/>
      <c r="F45" s="34"/>
      <c r="G45" s="317"/>
      <c r="I45" s="506" t="s">
        <v>75</v>
      </c>
      <c r="J45" s="507"/>
      <c r="K45" s="105" t="str" cm="1">
        <f t="array" ref="K45">IF(AND(減価償却費!$G59=0,減価償却費!$G108=0),"",_xlfn.IFS(減価償却費!$D$11="定額法",ABS(減価償却費!$G59),減価償却費!$D$11="定率法",ABS(減価償却費!$G108))/1000)</f>
        <v/>
      </c>
      <c r="L45" s="105" t="str" cm="1">
        <f t="array" ref="L45">IF(AND(減価償却費!$G59=0,減価償却費!$G108=0),"",_xlfn.IFS(減価償却費!$D$11="定額法",ABS(減価償却費!$G59),減価償却費!$D$11="定率法",ABS(減価償却費!$G108))/1000)</f>
        <v/>
      </c>
      <c r="M45" s="105" t="str" cm="1">
        <f t="array" ref="M45">IF(AND(減価償却費!$G59=0,減価償却費!$G108=0),"",_xlfn.IFS(減価償却費!$D$11="定額法",ABS(減価償却費!$G59),減価償却費!$D$11="定率法",ABS(減価償却費!$G108))/1000)</f>
        <v/>
      </c>
      <c r="N45" s="105" t="str" cm="1">
        <f t="array" ref="N45">IF(AND(減価償却費!$G59=0,減価償却費!$G108=0),"",_xlfn.IFS(減価償却費!$D$11="定額法",ABS(減価償却費!$G59),減価償却費!$D$11="定率法",ABS(減価償却費!$G108))/1000)</f>
        <v/>
      </c>
      <c r="O45" s="105" t="str" cm="1">
        <f t="array" ref="O45">IF(AND(減価償却費!$G59=0,減価償却費!$G108=0),"",_xlfn.IFS(減価償却費!$D$11="定額法",ABS(減価償却費!$G59),減価償却費!$D$11="定率法",ABS(減価償却費!$G108))/1000)</f>
        <v/>
      </c>
      <c r="P45" s="105" t="str" cm="1">
        <f t="array" ref="P45">IF(AND(減価償却費!$G59=0,減価償却費!$G108=0),"",_xlfn.IFS(減価償却費!$D$11="定額法",ABS(減価償却費!$G59),減価償却費!$D$11="定率法",ABS(減価償却費!$G108))/1000)</f>
        <v/>
      </c>
      <c r="Q45" s="105" t="str" cm="1">
        <f t="array" ref="Q45">IF(AND(減価償却費!$G59=0,減価償却費!$G108=0),"",_xlfn.IFS(減価償却費!$D$11="定額法",ABS(減価償却費!$G59),減価償却費!$D$11="定率法",ABS(減価償却費!$G108))/1000)</f>
        <v/>
      </c>
      <c r="R45" s="105" t="str" cm="1">
        <f t="array" ref="R45">IF(AND(減価償却費!$G59=0,減価償却費!$G108=0),"",_xlfn.IFS(減価償却費!$D$11="定額法",ABS(減価償却費!$G59),減価償却費!$D$11="定率法",ABS(減価償却費!$G108))/1000)</f>
        <v/>
      </c>
      <c r="S45" s="105" t="str" cm="1">
        <f t="array" ref="S45">IF(AND(減価償却費!$G59=0,減価償却費!$G108=0),"",_xlfn.IFS(減価償却費!$D$11="定額法",ABS(減価償却費!$G59),減価償却費!$D$11="定率法",ABS(減価償却費!$G108))/1000)</f>
        <v/>
      </c>
      <c r="T45" s="105" t="str" cm="1">
        <f t="array" ref="T45">IF(AND(減価償却費!$G59=0,減価償却費!$G108=0),"",_xlfn.IFS(減価償却費!$D$11="定額法",ABS(減価償却費!$G59),減価償却費!$D$11="定率法",ABS(減価償却費!$G108))/1000)</f>
        <v/>
      </c>
      <c r="U45" s="105" t="str" cm="1">
        <f t="array" ref="U45">IF(AND(減価償却費!$G59=0,減価償却費!$G108=0),"",_xlfn.IFS(減価償却費!$D$11="定額法",ABS(減価償却費!$G59),減価償却費!$D$11="定率法",ABS(減価償却費!$G108))/1000)</f>
        <v/>
      </c>
      <c r="V45" s="105" t="str" cm="1">
        <f t="array" ref="V45">IF(AND(減価償却費!$G59=0,減価償却費!$G108=0),"",_xlfn.IFS(減価償却費!$D$11="定額法",ABS(減価償却費!$G59),減価償却費!$D$11="定率法",ABS(減価償却費!$G108))/1000)</f>
        <v/>
      </c>
      <c r="W45" s="105" t="str" cm="1">
        <f t="array" ref="W45">IF(AND(減価償却費!$G59=0,減価償却費!$G108=0),"",_xlfn.IFS(減価償却費!$D$11="定額法",ABS(減価償却費!$G59),減価償却費!$D$11="定率法",ABS(減価償却費!$G108))/1000)</f>
        <v/>
      </c>
      <c r="X45" s="105" t="str" cm="1">
        <f t="array" ref="X45">IF(AND(減価償却費!$G59=0,減価償却費!$G108=0),"",_xlfn.IFS(減価償却費!$D$11="定額法",ABS(減価償却費!$G59),減価償却費!$D$11="定率法",ABS(減価償却費!$G108))/1000)</f>
        <v/>
      </c>
      <c r="Y45" s="105" t="str" cm="1">
        <f t="array" ref="Y45">IF(AND(減価償却費!$G59=0,減価償却費!$G108=0),"",_xlfn.IFS(減価償却費!$D$11="定額法",ABS(減価償却費!$G59),減価償却費!$D$11="定率法",ABS(減価償却費!$G108))/1000)</f>
        <v/>
      </c>
      <c r="Z45" s="105" t="str" cm="1">
        <f t="array" ref="Z45">IF(AND(減価償却費!$G59=0,減価償却費!$G108=0),"",_xlfn.IFS(減価償却費!$D$11="定額法",ABS(減価償却費!$G59),減価償却費!$D$11="定率法",ABS(減価償却費!$G108))/1000)</f>
        <v/>
      </c>
      <c r="AA45" s="105" t="str" cm="1">
        <f t="array" ref="AA45">IF(AND(減価償却費!$G59=0,減価償却費!$G108=0),"",_xlfn.IFS(減価償却費!$D$11="定額法",ABS(減価償却費!$G59),減価償却費!$D$11="定率法",ABS(減価償却費!$G108))/1000)</f>
        <v/>
      </c>
      <c r="AB45" s="105" t="str" cm="1">
        <f t="array" ref="AB45">IF(AND(減価償却費!$G59=0,減価償却費!$G108=0),"",_xlfn.IFS(減価償却費!$D$11="定額法",ABS(減価償却費!$G59),減価償却費!$D$11="定率法",ABS(減価償却費!$G108))/1000)</f>
        <v/>
      </c>
      <c r="AC45" s="105" t="str" cm="1">
        <f t="array" ref="AC45">IF(AND(減価償却費!$G59=0,減価償却費!$G108=0),"",_xlfn.IFS(減価償却費!$D$11="定額法",ABS(減価償却費!$G59),減価償却費!$D$11="定率法",ABS(減価償却費!$G108))/1000)</f>
        <v/>
      </c>
      <c r="AD45" s="105" t="str" cm="1">
        <f t="array" ref="AD45">IF(AND(減価償却費!$G59=0,減価償却費!$G108=0),"",_xlfn.IFS(減価償却費!$D$11="定額法",ABS(減価償却費!$G59),減価償却費!$D$11="定率法",ABS(減価償却費!$G108))/1000)</f>
        <v/>
      </c>
      <c r="AE45" s="105" t="str" cm="1">
        <f t="array" ref="AE45">IF(AND(減価償却費!$G59=0,減価償却費!$G108=0),"",_xlfn.IFS(減価償却費!$D$11="定額法",ABS(減価償却費!$G59),減価償却費!$D$11="定率法",ABS(減価償却費!$G108))/1000)</f>
        <v/>
      </c>
      <c r="AF45" s="105" t="str" cm="1">
        <f t="array" ref="AF45">IF(AND(減価償却費!$G59=0,減価償却費!$G108=0),"",_xlfn.IFS(減価償却費!$D$11="定額法",ABS(減価償却費!$G59),減価償却費!$D$11="定率法",ABS(減価償却費!$G108))/1000)</f>
        <v/>
      </c>
      <c r="AG45" s="105" t="str" cm="1">
        <f t="array" ref="AG45">IF(AND(減価償却費!$G59=0,減価償却費!$G108=0),"",_xlfn.IFS(減価償却費!$D$11="定額法",ABS(減価償却費!$G59),減価償却費!$D$11="定率法",ABS(減価償却費!$G108))/1000)</f>
        <v/>
      </c>
      <c r="AH45" s="105" t="str" cm="1">
        <f t="array" ref="AH45">IF(AND(減価償却費!$G59=0,減価償却費!$G108=0),"",_xlfn.IFS(減価償却費!$D$11="定額法",ABS(減価償却費!$G59),減価償却費!$D$11="定率法",ABS(減価償却費!$G108))/1000)</f>
        <v/>
      </c>
      <c r="AI45" s="105" t="str" cm="1">
        <f t="array" ref="AI45">IF(AND(減価償却費!$G59=0,減価償却費!$G108=0),"",_xlfn.IFS(減価償却費!$D$11="定額法",ABS(減価償却費!$G59),減価償却費!$D$11="定率法",ABS(減価償却費!$G108))/1000)</f>
        <v/>
      </c>
      <c r="AJ45" s="105" t="str" cm="1">
        <f t="array" ref="AJ45">IF(AND(減価償却費!$G59=0,減価償却費!$G108=0),"",_xlfn.IFS(減価償却費!$D$11="定額法",ABS(減価償却費!$G59),減価償却費!$D$11="定率法",ABS(減価償却費!$G108))/1000)</f>
        <v/>
      </c>
      <c r="AK45" s="105" t="str" cm="1">
        <f t="array" ref="AK45">IF(AND(減価償却費!$G59=0,減価償却費!$G108=0),"",_xlfn.IFS(減価償却費!$D$11="定額法",ABS(減価償却費!$G59),減価償却費!$D$11="定率法",ABS(減価償却費!$G108))/1000)</f>
        <v/>
      </c>
      <c r="AL45" s="105" t="str" cm="1">
        <f t="array" ref="AL45">IF(AND(減価償却費!$G59=0,減価償却費!$G108=0),"",_xlfn.IFS(減価償却費!$D$11="定額法",ABS(減価償却費!$G59),減価償却費!$D$11="定率法",ABS(減価償却費!$G108))/1000)</f>
        <v/>
      </c>
      <c r="AM45" s="105" t="str" cm="1">
        <f t="array" ref="AM45">IF(AND(減価償却費!$G59=0,減価償却費!$G108=0),"",_xlfn.IFS(減価償却費!$D$11="定額法",ABS(減価償却費!$G59),減価償却費!$D$11="定率法",ABS(減価償却費!$G108))/1000)</f>
        <v/>
      </c>
      <c r="AN45" s="105" t="str" cm="1">
        <f t="array" ref="AN45">IF(AND(減価償却費!$G59=0,減価償却費!$G108=0),"",_xlfn.IFS(減価償却費!$D$11="定額法",ABS(減価償却費!$G59),減価償却費!$D$11="定率法",ABS(減価償却費!$G108))/1000)</f>
        <v/>
      </c>
      <c r="AO45" s="105" t="str" cm="1">
        <f t="array" ref="AO45">IF(AND(減価償却費!$G59=0,減価償却費!$G108=0),"",_xlfn.IFS(減価償却費!$D$11="定額法",ABS(減価償却費!$G59),減価償却費!$D$11="定率法",ABS(減価償却費!$G108))/1000)</f>
        <v/>
      </c>
      <c r="AP45" s="105" t="str" cm="1">
        <f t="array" ref="AP45">IF(AND(減価償却費!$G59=0,減価償却費!$G108=0),"",_xlfn.IFS(減価償却費!$D$11="定額法",ABS(減価償却費!$G59),減価償却費!$D$11="定率法",ABS(減価償却費!$G108))/1000)</f>
        <v/>
      </c>
      <c r="AQ45" s="105" t="str" cm="1">
        <f t="array" ref="AQ45">IF(AND(減価償却費!$G59=0,減価償却費!$G108=0),"",_xlfn.IFS(減価償却費!$D$11="定額法",ABS(減価償却費!$G59),減価償却費!$D$11="定率法",ABS(減価償却費!$G108))/1000)</f>
        <v/>
      </c>
      <c r="AR45" s="105" t="str" cm="1">
        <f t="array" ref="AR45">IF(AND(減価償却費!$G59=0,減価償却費!$G108=0),"",_xlfn.IFS(減価償却費!$D$11="定額法",ABS(減価償却費!$G59),減価償却費!$D$11="定率法",ABS(減価償却費!$G108))/1000)</f>
        <v/>
      </c>
      <c r="AS45" s="105" t="str" cm="1">
        <f t="array" ref="AS45">IF(AND(減価償却費!$G59=0,減価償却費!$G108=0),"",_xlfn.IFS(減価償却費!$D$11="定額法",ABS(減価償却費!$G59),減価償却費!$D$11="定率法",ABS(減価償却費!$G108))/1000)</f>
        <v/>
      </c>
      <c r="AT45" s="105" t="str" cm="1">
        <f t="array" ref="AT45">IF(AND(減価償却費!$G59=0,減価償却費!$G108=0),"",_xlfn.IFS(減価償却費!$D$11="定額法",ABS(減価償却費!$G59),減価償却費!$D$11="定率法",ABS(減価償却費!$G108))/1000)</f>
        <v/>
      </c>
      <c r="AU45" s="105" t="str" cm="1">
        <f t="array" ref="AU45">IF(AND(減価償却費!$G59=0,減価償却費!$G108=0),"",_xlfn.IFS(減価償却費!$D$11="定額法",ABS(減価償却費!$G59),減価償却費!$D$11="定率法",ABS(減価償却費!$G108))/1000)</f>
        <v/>
      </c>
      <c r="AV45" s="105" t="str" cm="1">
        <f t="array" ref="AV45">IF(AND(減価償却費!$G59=0,減価償却費!$G108=0),"",_xlfn.IFS(減価償却費!$D$11="定額法",ABS(減価償却費!$G59),減価償却費!$D$11="定率法",ABS(減価償却費!$G108))/1000)</f>
        <v/>
      </c>
      <c r="AW45" s="105" t="str" cm="1">
        <f t="array" ref="AW45">IF(AND(減価償却費!$G59=0,減価償却費!$G108=0),"",_xlfn.IFS(減価償却費!$D$11="定額法",ABS(減価償却費!$G59),減価償却費!$D$11="定率法",ABS(減価償却費!$G108))/1000)</f>
        <v/>
      </c>
      <c r="AX45" s="105" t="str" cm="1">
        <f t="array" ref="AX45">IF(AND(減価償却費!$G59=0,減価償却費!$G108=0),"",_xlfn.IFS(減価償却費!$D$11="定額法",ABS(減価償却費!$G59),減価償却費!$D$11="定率法",ABS(減価償却費!$G108))/1000)</f>
        <v/>
      </c>
      <c r="AY45" s="105" t="str" cm="1">
        <f t="array" ref="AY45">IF(AND(減価償却費!$G59=0,減価償却費!$G108=0),"",_xlfn.IFS(減価償却費!$D$11="定額法",ABS(減価償却費!$G59),減価償却費!$D$11="定率法",ABS(減価償却費!$G108))/1000)</f>
        <v/>
      </c>
      <c r="AZ45" s="105" t="str" cm="1">
        <f t="array" ref="AZ45">IF(AND(減価償却費!$G59=0,減価償却費!$G108=0),"",_xlfn.IFS(減価償却費!$D$11="定額法",ABS(減価償却費!$G59),減価償却費!$D$11="定率法",ABS(減価償却費!$G108))/1000)</f>
        <v/>
      </c>
      <c r="BA45" s="105" t="str" cm="1">
        <f t="array" ref="BA45">IF(AND(減価償却費!$G59=0,減価償却費!$G108=0),"",_xlfn.IFS(減価償却費!$D$11="定額法",ABS(減価償却費!$G59),減価償却費!$D$11="定率法",ABS(減価償却費!$G108))/1000)</f>
        <v/>
      </c>
      <c r="BB45" s="105" t="str" cm="1">
        <f t="array" ref="BB45">IF(AND(減価償却費!$G59=0,減価償却費!$G108=0),"",_xlfn.IFS(減価償却費!$D$11="定額法",ABS(減価償却費!$G59),減価償却費!$D$11="定率法",ABS(減価償却費!$G108))/1000)</f>
        <v/>
      </c>
      <c r="BC45" s="105" t="str" cm="1">
        <f t="array" ref="BC45">IF(AND(減価償却費!$G59=0,減価償却費!$G108=0),"",_xlfn.IFS(減価償却費!$D$11="定額法",ABS(減価償却費!$G59),減価償却費!$D$11="定率法",ABS(減価償却費!$G108))/1000)</f>
        <v/>
      </c>
      <c r="BD45" s="105" t="str" cm="1">
        <f t="array" ref="BD45">IF(AND(減価償却費!$G59=0,減価償却費!$G108=0),"",_xlfn.IFS(減価償却費!$D$11="定額法",ABS(減価償却費!$G59),減価償却費!$D$11="定率法",ABS(減価償却費!$G108))/1000)</f>
        <v/>
      </c>
      <c r="BE45" s="105" t="str" cm="1">
        <f t="array" ref="BE45">IF(AND(減価償却費!$G59=0,減価償却費!$G108=0),"",_xlfn.IFS(減価償却費!$D$11="定額法",ABS(減価償却費!$G59),減価償却費!$D$11="定率法",ABS(減価償却費!$G108))/1000)</f>
        <v/>
      </c>
      <c r="BF45" s="105" t="str" cm="1">
        <f t="array" ref="BF45">IF(AND(減価償却費!$G59=0,減価償却費!$G108=0),"",_xlfn.IFS(減価償却費!$D$11="定額法",ABS(減価償却費!$G59),減価償却費!$D$11="定率法",ABS(減価償却費!$G108))/1000)</f>
        <v/>
      </c>
      <c r="BG45" s="105" t="str" cm="1">
        <f t="array" ref="BG45">IF(AND(減価償却費!$G59=0,減価償却費!$G108=0),"",_xlfn.IFS(減価償却費!$D$11="定額法",ABS(減価償却費!$G59),減価償却費!$D$11="定率法",ABS(減価償却費!$G108))/1000)</f>
        <v/>
      </c>
      <c r="BH45" s="82" t="str" cm="1">
        <f t="array" ref="BH45">IF(AND(減価償却費!$G59=0,減価償却費!$G108=0),"",_xlfn.IFS(減価償却費!$D$11="定額法",ABS(減価償却費!$G59),減価償却費!$D$11="定率法",ABS(減価償却費!$G108))/1000)</f>
        <v/>
      </c>
    </row>
    <row r="46" spans="2:60" ht="20.100000000000001" customHeight="1">
      <c r="B46" s="48" t="s">
        <v>429</v>
      </c>
      <c r="C46" s="14"/>
      <c r="D46" s="14"/>
      <c r="E46" s="14"/>
      <c r="F46" s="105">
        <f>SUM(F47:F48)</f>
        <v>0</v>
      </c>
      <c r="G46" s="317"/>
      <c r="I46" s="506" t="s">
        <v>74</v>
      </c>
      <c r="J46" s="507"/>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41"/>
    </row>
    <row r="47" spans="2:60" ht="20.100000000000001" customHeight="1" thickBot="1">
      <c r="B47" s="477"/>
      <c r="C47" s="14" t="s">
        <v>472</v>
      </c>
      <c r="D47" s="14"/>
      <c r="E47" s="14"/>
      <c r="F47" s="34"/>
      <c r="G47" s="317"/>
      <c r="I47" s="517" t="s">
        <v>461</v>
      </c>
      <c r="J47" s="518"/>
      <c r="K47" s="165"/>
      <c r="L47" s="165"/>
      <c r="M47" s="165"/>
      <c r="N47" s="165"/>
      <c r="O47" s="165"/>
      <c r="P47" s="165"/>
      <c r="Q47" s="165"/>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c r="AW47" s="165"/>
      <c r="AX47" s="165"/>
      <c r="AY47" s="165"/>
      <c r="AZ47" s="165"/>
      <c r="BA47" s="165"/>
      <c r="BB47" s="165"/>
      <c r="BC47" s="165"/>
      <c r="BD47" s="165"/>
      <c r="BE47" s="165"/>
      <c r="BF47" s="165"/>
      <c r="BG47" s="165"/>
      <c r="BH47" s="166"/>
    </row>
    <row r="48" spans="2:60" ht="20.100000000000001" customHeight="1">
      <c r="B48" s="478"/>
      <c r="C48" s="14" t="s">
        <v>430</v>
      </c>
      <c r="D48" s="14"/>
      <c r="E48" s="14"/>
      <c r="F48" s="34"/>
      <c r="G48" s="317"/>
    </row>
    <row r="49" spans="2:16" ht="20.100000000000001" customHeight="1" thickBot="1">
      <c r="B49" s="500"/>
      <c r="C49" s="501"/>
      <c r="D49" s="501"/>
      <c r="E49" s="502"/>
      <c r="F49" s="411"/>
      <c r="G49" s="315"/>
      <c r="I49" s="2" t="s">
        <v>180</v>
      </c>
    </row>
    <row r="50" spans="2:16" ht="20.100000000000001" customHeight="1" thickBot="1">
      <c r="B50" s="496"/>
      <c r="C50" s="497"/>
      <c r="D50" s="497"/>
      <c r="E50" s="498"/>
      <c r="F50" s="36"/>
      <c r="G50" s="315"/>
      <c r="I50" s="513" t="s">
        <v>419</v>
      </c>
      <c r="J50" s="514"/>
      <c r="K50" s="430" t="s">
        <v>412</v>
      </c>
      <c r="L50" s="430" t="s">
        <v>413</v>
      </c>
      <c r="M50" s="511" t="s">
        <v>409</v>
      </c>
    </row>
    <row r="51" spans="2:16" ht="20.100000000000001" customHeight="1">
      <c r="B51" s="496"/>
      <c r="C51" s="497"/>
      <c r="D51" s="497"/>
      <c r="E51" s="498"/>
      <c r="F51" s="36"/>
      <c r="G51" s="315"/>
      <c r="I51" s="515"/>
      <c r="J51" s="516"/>
      <c r="K51" s="443">
        <v>2011</v>
      </c>
      <c r="L51" s="443">
        <v>2025</v>
      </c>
      <c r="M51" s="512"/>
      <c r="O51" s="37" t="s">
        <v>416</v>
      </c>
      <c r="P51" s="441" t="s">
        <v>180</v>
      </c>
    </row>
    <row r="52" spans="2:16" ht="20.100000000000001" customHeight="1" thickBot="1">
      <c r="B52" s="496"/>
      <c r="C52" s="497"/>
      <c r="D52" s="497"/>
      <c r="E52" s="498"/>
      <c r="F52" s="36"/>
      <c r="G52" s="315"/>
      <c r="I52" s="51" t="s">
        <v>76</v>
      </c>
      <c r="J52" s="11"/>
      <c r="K52" s="312">
        <v>1</v>
      </c>
      <c r="L52" s="313">
        <v>0.83</v>
      </c>
      <c r="M52" s="439">
        <f>+L52/K52</f>
        <v>0.83</v>
      </c>
      <c r="N52" s="18" t="s">
        <v>9</v>
      </c>
      <c r="O52" s="341" t="s">
        <v>417</v>
      </c>
      <c r="P52" s="439">
        <f>M52</f>
        <v>0.83</v>
      </c>
    </row>
    <row r="53" spans="2:16" ht="20.100000000000001" customHeight="1" thickTop="1" thickBot="1">
      <c r="B53" s="347" t="s">
        <v>143</v>
      </c>
      <c r="C53" s="53"/>
      <c r="D53" s="53"/>
      <c r="E53" s="53"/>
      <c r="F53" s="44">
        <f>SUM(F14,F44:F46, F49:F52)</f>
        <v>0</v>
      </c>
      <c r="G53" s="316">
        <f>IF($C$11="あり",SUM(G14,F44:F46,G49:G52),IF($C$11="なし",$F$53,""))</f>
        <v>0</v>
      </c>
      <c r="I53" s="51" t="s">
        <v>406</v>
      </c>
      <c r="J53" s="11"/>
      <c r="K53" s="312">
        <v>1</v>
      </c>
      <c r="L53" s="313">
        <v>1.45</v>
      </c>
      <c r="M53" s="439">
        <f t="shared" ref="M53:M59" si="8">+L53/K53</f>
        <v>1.45</v>
      </c>
      <c r="O53" s="442" t="s">
        <v>77</v>
      </c>
      <c r="P53" s="439">
        <f>$M$59*0.4+$M$60*0.6</f>
        <v>1.2991199999999998</v>
      </c>
    </row>
    <row r="54" spans="2:16">
      <c r="I54" s="51" t="s">
        <v>410</v>
      </c>
      <c r="J54" s="11"/>
      <c r="K54" s="312">
        <v>1</v>
      </c>
      <c r="L54" s="313">
        <v>1.55</v>
      </c>
      <c r="M54" s="439">
        <f t="shared" si="8"/>
        <v>1.55</v>
      </c>
      <c r="O54" s="442" t="s">
        <v>78</v>
      </c>
      <c r="P54" s="439">
        <f>$M$59*0.4+$M$60*0.6</f>
        <v>1.2991199999999998</v>
      </c>
    </row>
    <row r="55" spans="2:16">
      <c r="I55" s="51" t="s">
        <v>407</v>
      </c>
      <c r="J55" s="11"/>
      <c r="K55" s="312">
        <v>1</v>
      </c>
      <c r="L55" s="313">
        <v>1.22</v>
      </c>
      <c r="M55" s="439">
        <f t="shared" si="8"/>
        <v>1.22</v>
      </c>
      <c r="O55" s="442" t="s">
        <v>404</v>
      </c>
      <c r="P55" s="439">
        <f>$M$59*0.2+$M$57*0.8</f>
        <v>1.0720000000000001</v>
      </c>
    </row>
    <row r="56" spans="2:16">
      <c r="B56" s="32" t="s">
        <v>269</v>
      </c>
      <c r="I56" s="51" t="s">
        <v>408</v>
      </c>
      <c r="J56" s="11"/>
      <c r="K56" s="312">
        <v>1</v>
      </c>
      <c r="L56" s="313">
        <v>1.0900000000000001</v>
      </c>
      <c r="M56" s="439">
        <f t="shared" si="8"/>
        <v>1.0900000000000001</v>
      </c>
      <c r="O56" s="442" t="s">
        <v>418</v>
      </c>
      <c r="P56" s="439">
        <f t="shared" ref="P56" si="9">$M$59*0.4+$M$60*0.6</f>
        <v>1.2991199999999998</v>
      </c>
    </row>
    <row r="57" spans="2:16" ht="16.5" thickBot="1">
      <c r="I57" s="51" t="s">
        <v>411</v>
      </c>
      <c r="J57" s="11"/>
      <c r="K57" s="312">
        <v>1</v>
      </c>
      <c r="L57" s="313">
        <v>1.04</v>
      </c>
      <c r="M57" s="439">
        <f t="shared" si="8"/>
        <v>1.04</v>
      </c>
      <c r="O57" s="60" t="s">
        <v>405</v>
      </c>
      <c r="P57" s="440">
        <f>$M$59*1+$M$60*0</f>
        <v>1.2</v>
      </c>
    </row>
    <row r="58" spans="2:16">
      <c r="I58" s="51" t="s">
        <v>405</v>
      </c>
      <c r="J58" s="11"/>
      <c r="K58" s="312">
        <v>1</v>
      </c>
      <c r="L58" s="313">
        <v>1.57</v>
      </c>
      <c r="M58" s="439">
        <f t="shared" si="8"/>
        <v>1.57</v>
      </c>
    </row>
    <row r="59" spans="2:16">
      <c r="I59" s="51" t="s">
        <v>415</v>
      </c>
      <c r="J59" s="11"/>
      <c r="K59" s="312">
        <v>1</v>
      </c>
      <c r="L59" s="313">
        <v>1.2</v>
      </c>
      <c r="M59" s="439">
        <f t="shared" si="8"/>
        <v>1.2</v>
      </c>
    </row>
    <row r="60" spans="2:16" ht="16.5" thickBot="1">
      <c r="I60" s="176" t="s">
        <v>414</v>
      </c>
      <c r="J60" s="177"/>
      <c r="K60" s="494"/>
      <c r="L60" s="495"/>
      <c r="M60" s="440">
        <f>M53*0.39+M54*0.18+M55*0.4+M56*0.03</f>
        <v>1.3652</v>
      </c>
    </row>
  </sheetData>
  <mergeCells count="25">
    <mergeCell ref="I35:J35"/>
    <mergeCell ref="B3:O3"/>
    <mergeCell ref="B5:O5"/>
    <mergeCell ref="C7:E7"/>
    <mergeCell ref="C8:E8"/>
    <mergeCell ref="I15:J15"/>
    <mergeCell ref="I16:I18"/>
    <mergeCell ref="I19:J19"/>
    <mergeCell ref="I26:J26"/>
    <mergeCell ref="I27:J27"/>
    <mergeCell ref="I33:J33"/>
    <mergeCell ref="I34:J34"/>
    <mergeCell ref="I36:J36"/>
    <mergeCell ref="I37:J37"/>
    <mergeCell ref="I45:J45"/>
    <mergeCell ref="I46:J46"/>
    <mergeCell ref="B47:B48"/>
    <mergeCell ref="I47:J47"/>
    <mergeCell ref="K60:L60"/>
    <mergeCell ref="B49:E49"/>
    <mergeCell ref="B50:E50"/>
    <mergeCell ref="I50:J51"/>
    <mergeCell ref="M50:M51"/>
    <mergeCell ref="B51:E51"/>
    <mergeCell ref="B52:E52"/>
  </mergeCells>
  <phoneticPr fontId="2"/>
  <conditionalFormatting sqref="G14:G52">
    <cfRule type="expression" dxfId="114" priority="4">
      <formula>$C$11="なし"</formula>
    </cfRule>
  </conditionalFormatting>
  <conditionalFormatting sqref="K11:BH38">
    <cfRule type="expression" dxfId="113" priority="1">
      <formula>K$11&gt;$K$7</formula>
    </cfRule>
  </conditionalFormatting>
  <conditionalFormatting sqref="K43:BH47">
    <cfRule type="expression" dxfId="112" priority="5">
      <formula>K$11&gt;$K$7</formula>
    </cfRule>
  </conditionalFormatting>
  <dataValidations count="3">
    <dataValidation imeMode="off" allowBlank="1" showInputMessage="1" showErrorMessage="1" sqref="K7:K8 K45:BH47 F14:G53 K13:BH38" xr:uid="{FB214984-B7B5-4E71-AA65-015FA3FF7CD1}"/>
    <dataValidation type="list" allowBlank="1" showInputMessage="1" showErrorMessage="1" sqref="C11" xr:uid="{88B57DED-4A3D-4AC7-A850-B66241D3385B}">
      <formula1>"あり,なし"</formula1>
    </dataValidation>
    <dataValidation imeMode="hiragana" allowBlank="1" showInputMessage="1" showErrorMessage="1" sqref="B49:E52 I47 I33:I37" xr:uid="{79586388-7DF0-40AD-BBDA-7F2B147E5D7E}"/>
  </dataValidations>
  <hyperlinks>
    <hyperlink ref="N1" location="ファイルの説明!A1" display="［ファイルの説明］シートに戻る" xr:uid="{2F1AE83F-FE4D-4569-A17F-0E39F6CE35A7}"/>
    <hyperlink ref="B56" location="ファイルの説明!A1" display="［ファイルの説明］シートに戻る" xr:uid="{B5F63041-61C6-4B2F-B538-F2595620D209}"/>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L o w q W 2 8 0 2 2 u l A A A A 9 w A A A B I A H A B D b 2 5 m a W c v U G F j a 2 F n Z S 5 4 b W w g o h g A K K A U A A A A A A A A A A A A A A A A A A A A A A A A A A A A h Y + x D o I w G I R f h X S n L Z X B k J 8 y u B l J S E y M a 1 M q V K E Y W i z v 5 u A j + Q p i F H V z u O H u v u H u f r 1 B N r Z N c F G 9 1 Z 1 J U Y Q p C p S R X a l N l a L B H c I l y j g U Q p 5 E p Y I J N j Y Z b Z m i 2 r l z Q o j 3 H v s F 7 v q K M E o j s s 8 3 W 1 m r V q A P r P / D o T b W C S M V 4 r B 7 j e E M R 3 E 8 i T J M g c w p 5 N p 8 C T Y N f r Y / I a y G x g 2 9 4 k c R r g s g s w X y P s E f U E s D B B Q A A g A I A C 6 M K l 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u j C p b K I p H u A 4 A A A A R A A A A E w A c A E Z v c m 1 1 b G F z L 1 N l Y 3 R p b 2 4 x L m 0 g o h g A K K A U A A A A A A A A A A A A A A A A A A A A A A A A A A A A K 0 5 N L s n M z 1 M I h t C G 1 g B Q S w E C L Q A U A A I A C A A u j C p b b z T b a 6 U A A A D 3 A A A A E g A A A A A A A A A A A A A A A A A A A A A A Q 2 9 u Z m l n L 1 B h Y 2 t h Z 2 U u e G 1 s U E s B A i 0 A F A A C A A g A L o w q W w / K 6 a u k A A A A 6 Q A A A B M A A A A A A A A A A A A A A A A A 8 Q A A A F t D b 2 5 0 Z W 5 0 X 1 R 5 c G V z X S 5 4 b W x Q S w E C L Q A U A A I A C A A u j C p 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p u J + X O p N 0 S T H 9 t D r P r / S A A A A A A C A A A A A A A Q Z g A A A A E A A C A A A A C P W G W Q V E 8 l F s Y X W 5 W P j W B 3 m w l 3 p u d + u v H Z i G P l x F B S w Q A A A A A O g A A A A A I A A C A A A A B 8 l I d L h V y r I y J m l 0 h V e K R k c i 4 z p m l I s / r p Z k C + v Z B s Y F A A A A B L i y A S U R l k x R b j 7 o L N B 1 N D c i R w m z L 9 V 6 a Z d P T U 6 u M 8 h j c 8 M f / p A 4 0 p c N l K B F t u t A u E Q f v 2 Z 0 A z / l l m 7 H 9 G E k A K y v O h M B m P b R 7 6 3 S W u A P O 5 D 0 A A A A B s 4 N P / i N u Z V N M V y 1 p a 4 F u P 7 q I W G O Z D e C w i H d u 0 J k w p e l 3 n i 1 F A V D G S d / h 8 9 d y A L K H X s g j U p t 7 m k y B k D n 5 0 T 4 l 7 < / D a t a M a s h u p > 
</file>

<file path=customXml/itemProps1.xml><?xml version="1.0" encoding="utf-8"?>
<ds:datastoreItem xmlns:ds="http://schemas.openxmlformats.org/officeDocument/2006/customXml" ds:itemID="{C2258E75-350E-425F-B13F-B9D14D844AD4}">
  <ds:schemaRefs>
    <ds:schemaRef ds:uri="http://schemas.microsoft.com/DataMashup"/>
  </ds:schemaRefs>
</ds:datastoreItem>
</file>

<file path=docMetadata/LabelInfo.xml><?xml version="1.0" encoding="utf-8"?>
<clbl:labelList xmlns:clbl="http://schemas.microsoft.com/office/2020/mipLabelMetadata">
  <clbl:label id="{4eb78b00-fe20-43c1-9144-a35b64c10272}" enabled="0" method="" siteId="{4eb78b00-fe20-43c1-9144-a35b64c10272}" removed="1"/>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20</vt:i4>
      </vt:variant>
      <vt:variant>
        <vt:lpstr>名前付き一覧</vt:lpstr>
      </vt:variant>
      <vt:variant>
        <vt:i4>9</vt:i4>
      </vt:variant>
    </vt:vector>
  </HeadingPairs>
  <TitlesOfParts>
    <vt:vector size="29" baseType="lpstr">
      <vt:lpstr>ファイルの説明</vt:lpstr>
      <vt:lpstr>発電計画</vt:lpstr>
      <vt:lpstr>流量データ</vt:lpstr>
      <vt:lpstr>収入①</vt:lpstr>
      <vt:lpstr>収入②</vt:lpstr>
      <vt:lpstr>収入③</vt:lpstr>
      <vt:lpstr>相対合成効率</vt:lpstr>
      <vt:lpstr>支出①</vt:lpstr>
      <vt:lpstr>支出②</vt:lpstr>
      <vt:lpstr>支出③</vt:lpstr>
      <vt:lpstr>租税</vt:lpstr>
      <vt:lpstr>支払い利息</vt:lpstr>
      <vt:lpstr>減価償却費</vt:lpstr>
      <vt:lpstr>財務三表①</vt:lpstr>
      <vt:lpstr>財務三表②</vt:lpstr>
      <vt:lpstr>財務三表③</vt:lpstr>
      <vt:lpstr>事業性評価指標①</vt:lpstr>
      <vt:lpstr>事業性評価指標②</vt:lpstr>
      <vt:lpstr>事業性評価指標③</vt:lpstr>
      <vt:lpstr>パターン比較</vt:lpstr>
      <vt:lpstr>財務三表②!キャッシュフロー計算書</vt:lpstr>
      <vt:lpstr>財務三表③!キャッシュフロー計算書</vt:lpstr>
      <vt:lpstr>キャッシュフロー計算書</vt:lpstr>
      <vt:lpstr>財務三表②!損益計算書</vt:lpstr>
      <vt:lpstr>財務三表③!損益計算書</vt:lpstr>
      <vt:lpstr>損益計算書</vt:lpstr>
      <vt:lpstr>財務三表②!貸借対照表</vt:lpstr>
      <vt:lpstr>財務三表③!貸借対照表</vt:lpstr>
      <vt:lpstr>貸借対照表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2026-05-21T01:51:15Z</dcterms:created>
  <dcterms:modified xsi:type="dcterms:W3CDTF">2026-05-21T02:13:17Z</dcterms:modified>
</cp:coreProperties>
</file>