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A6572194-2B1E-4A4F-94B6-F3BC4F3D21D0}" xr6:coauthVersionLast="45" xr6:coauthVersionMax="47" xr10:uidLastSave="{00000000-0000-0000-0000-000000000000}"/>
  <bookViews>
    <workbookView xWindow="-120" yWindow="-120" windowWidth="29040" windowHeight="15840" xr2:uid="{BFED389B-DE67-4132-9A3E-A375EDDAE09B}"/>
  </bookViews>
  <sheets>
    <sheet name="Sheet1" sheetId="1" r:id="rId1"/>
  </sheets>
  <calcPr calcId="191029" concurrentCalc="0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9" i="1" l="1"/>
  <c r="V29" i="1"/>
  <c r="U29" i="1"/>
  <c r="T28" i="1"/>
  <c r="S28" i="1"/>
  <c r="R28" i="1"/>
  <c r="X28" i="1"/>
  <c r="AT29" i="1"/>
  <c r="AS29" i="1"/>
  <c r="AQ28" i="1"/>
  <c r="AP28" i="1"/>
  <c r="Q27" i="1"/>
  <c r="P27" i="1"/>
  <c r="O27" i="1"/>
  <c r="N26" i="1"/>
  <c r="M26" i="1"/>
  <c r="L26" i="1"/>
  <c r="K25" i="1"/>
  <c r="J25" i="1"/>
  <c r="I25" i="1"/>
  <c r="H24" i="1"/>
  <c r="G24" i="1"/>
  <c r="F24" i="1"/>
  <c r="E23" i="1"/>
  <c r="D23" i="1"/>
  <c r="C23" i="1"/>
  <c r="AK26" i="1"/>
  <c r="AJ26" i="1"/>
  <c r="AH25" i="1"/>
  <c r="AG25" i="1"/>
  <c r="AE24" i="1"/>
  <c r="AD24" i="1"/>
  <c r="AB23" i="1"/>
  <c r="AA23" i="1"/>
  <c r="AN27" i="1"/>
  <c r="AM27" i="1"/>
  <c r="X27" i="1"/>
  <c r="X9" i="1"/>
  <c r="O6" i="1"/>
  <c r="AS8" i="1"/>
  <c r="V8" i="1"/>
  <c r="AP7" i="1"/>
  <c r="S7" i="1"/>
  <c r="AM6" i="1"/>
  <c r="AN6" i="1"/>
  <c r="Q6" i="1"/>
  <c r="AJ5" i="1"/>
  <c r="AK5" i="1"/>
  <c r="N5" i="1"/>
  <c r="AG4" i="1"/>
  <c r="J4" i="1"/>
  <c r="AD3" i="1"/>
  <c r="G3" i="1"/>
  <c r="AA2" i="1"/>
  <c r="AB2" i="1"/>
  <c r="E2" i="1"/>
  <c r="I4" i="1"/>
  <c r="L5" i="1"/>
  <c r="M5" i="1"/>
  <c r="U8" i="1"/>
  <c r="D2" i="1"/>
  <c r="P6" i="1"/>
  <c r="AH4" i="1"/>
  <c r="K4" i="1"/>
  <c r="AT8" i="1"/>
  <c r="W8" i="1"/>
  <c r="F3" i="1"/>
  <c r="R7" i="1"/>
  <c r="AE3" i="1"/>
  <c r="H3" i="1"/>
  <c r="AQ7" i="1"/>
  <c r="T7" i="1"/>
  <c r="C2" i="1"/>
</calcChain>
</file>

<file path=xl/sharedStrings.xml><?xml version="1.0" encoding="utf-8"?>
<sst xmlns="http://schemas.openxmlformats.org/spreadsheetml/2006/main" count="116" uniqueCount="30">
  <si>
    <t>石油</t>
    <rPh sb="0" eb="2">
      <t>セキユ</t>
    </rPh>
    <phoneticPr fontId="1"/>
  </si>
  <si>
    <t>天然ガス</t>
    <rPh sb="0" eb="2">
      <t>テンネン</t>
    </rPh>
    <phoneticPr fontId="1"/>
  </si>
  <si>
    <t>銅</t>
    <rPh sb="0" eb="1">
      <t>ドウ</t>
    </rPh>
    <phoneticPr fontId="1"/>
  </si>
  <si>
    <t>ニッケル</t>
    <phoneticPr fontId="1"/>
  </si>
  <si>
    <t>コバルト</t>
    <phoneticPr fontId="1"/>
  </si>
  <si>
    <t>レアアース</t>
    <phoneticPr fontId="1"/>
  </si>
  <si>
    <t>リチウム</t>
    <phoneticPr fontId="1"/>
  </si>
  <si>
    <t>LNG輸出</t>
    <rPh sb="3" eb="5">
      <t>ユシュツ</t>
    </rPh>
    <phoneticPr fontId="1"/>
  </si>
  <si>
    <t>石油精製</t>
    <rPh sb="0" eb="2">
      <t>セキユ</t>
    </rPh>
    <rPh sb="2" eb="4">
      <t>セイセイ</t>
    </rPh>
    <phoneticPr fontId="1"/>
  </si>
  <si>
    <t>オーストラリア</t>
    <phoneticPr fontId="1"/>
  </si>
  <si>
    <t>中国</t>
    <rPh sb="0" eb="2">
      <t>チュウゴク</t>
    </rPh>
    <phoneticPr fontId="1"/>
  </si>
  <si>
    <t>コンゴ民主共和国</t>
    <rPh sb="3" eb="8">
      <t>ミンシュキョウワコク</t>
    </rPh>
    <phoneticPr fontId="1"/>
  </si>
  <si>
    <t>インドネシア</t>
    <phoneticPr fontId="1"/>
  </si>
  <si>
    <t>チリ</t>
    <phoneticPr fontId="1"/>
  </si>
  <si>
    <t>米国</t>
    <rPh sb="0" eb="2">
      <t>ベイコク</t>
    </rPh>
    <phoneticPr fontId="1"/>
  </si>
  <si>
    <t>カタール</t>
    <phoneticPr fontId="1"/>
  </si>
  <si>
    <t>ミャンマー</t>
    <phoneticPr fontId="1"/>
  </si>
  <si>
    <t>ロシア</t>
    <phoneticPr fontId="1"/>
  </si>
  <si>
    <t>フィリピン</t>
    <phoneticPr fontId="1"/>
  </si>
  <si>
    <t>ペルー</t>
    <phoneticPr fontId="1"/>
  </si>
  <si>
    <t>イラン</t>
    <phoneticPr fontId="1"/>
  </si>
  <si>
    <t>サウジアラビア</t>
    <phoneticPr fontId="1"/>
  </si>
  <si>
    <t>アルゼンチン</t>
    <phoneticPr fontId="1"/>
  </si>
  <si>
    <t>マレーシア</t>
    <phoneticPr fontId="1"/>
  </si>
  <si>
    <t>エストニア</t>
    <phoneticPr fontId="1"/>
  </si>
  <si>
    <t>フィンランド</t>
    <phoneticPr fontId="1"/>
  </si>
  <si>
    <t>ベルギー</t>
    <phoneticPr fontId="1"/>
  </si>
  <si>
    <t>日本</t>
    <rPh sb="0" eb="2">
      <t>ニホン</t>
    </rPh>
    <phoneticPr fontId="1"/>
  </si>
  <si>
    <t>化石燃料</t>
    <rPh sb="0" eb="4">
      <t>カセキネンリョウ</t>
    </rPh>
    <phoneticPr fontId="1"/>
  </si>
  <si>
    <t>ミネラル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</si>
</sst>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Zen Kaku Gothic New"/>
      <family val="3"/>
      <charset val="128"/>
    </font>
    <font>
      <sz val="11"/>
      <name val="Zen Kaku Gothic New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6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10" borderId="0" xfId="0" applyFont="1" applyFill="1">
      <alignment vertical="center"/>
    </xf>
    <xf numFmtId="0" fontId="2" fillId="8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11" borderId="0" xfId="0" applyFont="1" applyFill="1">
      <alignment vertical="center"/>
    </xf>
    <xf numFmtId="0" fontId="2" fillId="9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63867016622923"/>
          <c:y val="5.0925925925925923E-2"/>
          <c:w val="0.70642388451443572"/>
          <c:h val="0.808749999999999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52.142857142857139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A-4ED0-A8D2-F97C89128642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チリ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22.619047619047617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A-4ED0-A8D2-F97C89128642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A75D304-EB07-47CF-B32F-501B0E721DD0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12.38095238095238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A-4ED0-A8D2-F97C89128642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BE7B919D-2A48-45F0-A79B-7A34008071AC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Sheet1!$F$2:$F$8</c:f>
              <c:numCache>
                <c:formatCode>General</c:formatCode>
                <c:ptCount val="7"/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A-4ED0-A8D2-F97C89128642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03B23209-63D9-4543-AE44-71750839AC99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Sheet1!$G$2:$G$8</c:f>
              <c:numCache>
                <c:formatCode>General</c:formatCode>
                <c:ptCount val="7"/>
                <c:pt idx="1">
                  <c:v>12.619047619047619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A-4ED0-A8D2-F97C89128642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ミャンマー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.11388888888888879"/>
                  <c:y val="4.629629629629544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Sheet1!$H$2:$H$8</c:f>
              <c:numCache>
                <c:formatCode>General</c:formatCode>
                <c:ptCount val="7"/>
                <c:pt idx="1">
                  <c:v>11.666666666666666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A-4ED0-A8D2-F97C89128642}"/>
            </c:ext>
          </c:extLst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コンゴ民主共和国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fld id="{F9D8C11B-B1A4-47AE-B86F-9673D97470C2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77777777777777"/>
                      <c:h val="0.153379629629629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Sheet1!$I$2:$I$8</c:f>
              <c:numCache>
                <c:formatCode>General</c:formatCode>
                <c:ptCount val="7"/>
                <c:pt idx="2">
                  <c:v>69.285714285714278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A-4ED0-A8D2-F97C89128642}"/>
            </c:ext>
          </c:extLst>
        </c:ser>
        <c:ser>
          <c:idx val="7"/>
          <c:order val="7"/>
          <c:tx>
            <c:strRef>
              <c:f>Sheet1!$J$1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Sheet1!$J$2:$J$8</c:f>
              <c:numCache>
                <c:formatCode>General</c:formatCode>
                <c:ptCount val="7"/>
                <c:pt idx="2">
                  <c:v>4.5238095238095237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4A-4ED0-A8D2-F97C89128642}"/>
            </c:ext>
          </c:extLst>
        </c:ser>
        <c:ser>
          <c:idx val="8"/>
          <c:order val="8"/>
          <c:tx>
            <c:strRef>
              <c:f>Sheet1!$K$1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.11111111111111101"/>
                  <c:y val="-8.4875562720133283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Sheet1!$K$2:$K$8</c:f>
              <c:numCache>
                <c:formatCode>General</c:formatCode>
                <c:ptCount val="7"/>
                <c:pt idx="2">
                  <c:v>3.9523809523809574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4A-4ED0-A8D2-F97C89128642}"/>
            </c:ext>
          </c:extLst>
        </c:ser>
        <c:ser>
          <c:idx val="9"/>
          <c:order val="9"/>
          <c:tx>
            <c:strRef>
              <c:f>Sheet1!$L$1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BA8C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Sheet1!$L$2:$L$8</c:f>
              <c:numCache>
                <c:formatCode>General</c:formatCode>
                <c:ptCount val="7"/>
                <c:pt idx="3">
                  <c:v>32.523809523809518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4A-4ED0-A8D2-F97C89128642}"/>
            </c:ext>
          </c:extLst>
        </c:ser>
        <c:ser>
          <c:idx val="10"/>
          <c:order val="10"/>
          <c:tx>
            <c:strRef>
              <c:f>Sheet1!$M$1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7777777777777779E-3"/>
                  <c:y val="-4.629629629629633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Sheet1!$M$2:$M$8</c:f>
              <c:numCache>
                <c:formatCode>General</c:formatCode>
                <c:ptCount val="7"/>
                <c:pt idx="3">
                  <c:v>12.38095238095238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4A-4ED0-A8D2-F97C89128642}"/>
            </c:ext>
          </c:extLst>
        </c:ser>
        <c:ser>
          <c:idx val="11"/>
          <c:order val="11"/>
          <c:tx>
            <c:strRef>
              <c:f>Sheet1!$N$1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333333333333232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Sheet1!$N$2:$N$8</c:f>
              <c:numCache>
                <c:formatCode>General</c:formatCode>
                <c:ptCount val="7"/>
                <c:pt idx="3">
                  <c:v>10.80952380952381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4A-4ED0-A8D2-F97C89128642}"/>
            </c:ext>
          </c:extLst>
        </c:ser>
        <c:ser>
          <c:idx val="12"/>
          <c:order val="12"/>
          <c:tx>
            <c:strRef>
              <c:f>Sheet1!$O$1</c:f>
              <c:strCache>
                <c:ptCount val="1"/>
                <c:pt idx="0">
                  <c:v>チリ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Sheet1!$O$2:$O$8</c:f>
              <c:numCache>
                <c:formatCode>General</c:formatCode>
                <c:ptCount val="7"/>
                <c:pt idx="4">
                  <c:v>28.095238095238095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4A-4ED0-A8D2-F97C89128642}"/>
            </c:ext>
          </c:extLst>
        </c:ser>
        <c:ser>
          <c:idx val="13"/>
          <c:order val="13"/>
          <c:tx>
            <c:strRef>
              <c:f>Sheet1!$P$1</c:f>
              <c:strCache>
                <c:ptCount val="1"/>
                <c:pt idx="0">
                  <c:v>ペルー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0925337632079971E-17"/>
                  <c:y val="-4.166666666666670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Sheet1!$P$2:$P$8</c:f>
              <c:numCache>
                <c:formatCode>General</c:formatCode>
                <c:ptCount val="7"/>
                <c:pt idx="4">
                  <c:v>12.142857142857142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4A-4ED0-A8D2-F97C89128642}"/>
            </c:ext>
          </c:extLst>
        </c:ser>
        <c:ser>
          <c:idx val="14"/>
          <c:order val="14"/>
          <c:tx>
            <c:strRef>
              <c:f>Sheet1!$Q$1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1111111111111012E-2"/>
                  <c:y val="-4.2437781360066642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Sheet1!$Q$2:$Q$8</c:f>
              <c:numCache>
                <c:formatCode>General</c:formatCode>
                <c:ptCount val="7"/>
                <c:pt idx="4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64A-4ED0-A8D2-F97C89128642}"/>
            </c:ext>
          </c:extLst>
        </c:ser>
        <c:ser>
          <c:idx val="15"/>
          <c:order val="15"/>
          <c:tx>
            <c:strRef>
              <c:f>Sheet1!$R$1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fld id="{B9375D3C-E4EA-4EE6-A00E-C32CC8F1F772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Sheet1!$R$2:$R$8</c:f>
              <c:numCache>
                <c:formatCode>General</c:formatCode>
                <c:ptCount val="7"/>
                <c:pt idx="5">
                  <c:v>23.095238095238095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4A-4ED0-A8D2-F97C89128642}"/>
            </c:ext>
          </c:extLst>
        </c:ser>
        <c:ser>
          <c:idx val="16"/>
          <c:order val="16"/>
          <c:tx>
            <c:strRef>
              <c:f>Sheet1!$S$1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Sheet1!$S$2:$S$8</c:f>
              <c:numCache>
                <c:formatCode>General</c:formatCode>
                <c:ptCount val="7"/>
                <c:pt idx="5">
                  <c:v>18.333333333333332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4A-4ED0-A8D2-F97C89128642}"/>
            </c:ext>
          </c:extLst>
        </c:ser>
        <c:ser>
          <c:idx val="17"/>
          <c:order val="17"/>
          <c:tx>
            <c:strRef>
              <c:f>Sheet1!$T$1</c:f>
              <c:strCache>
                <c:ptCount val="1"/>
                <c:pt idx="0">
                  <c:v>イラン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6.3888888888888884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Sheet1!$T$2:$T$8</c:f>
              <c:numCache>
                <c:formatCode>General</c:formatCode>
                <c:ptCount val="7"/>
                <c:pt idx="5">
                  <c:v>5.7142857142857135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4A-4ED0-A8D2-F97C89128642}"/>
            </c:ext>
          </c:extLst>
        </c:ser>
        <c:ser>
          <c:idx val="18"/>
          <c:order val="18"/>
          <c:tx>
            <c:strRef>
              <c:f>Sheet1!$U$1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6"/>
              <c:tx>
                <c:rich>
                  <a:bodyPr/>
                  <a:lstStyle/>
                  <a:p>
                    <a:fld id="{4850627C-2387-4040-9A6D-2403826D7137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Sheet1!$U$2:$U$8</c:f>
              <c:numCache>
                <c:formatCode>General</c:formatCode>
                <c:ptCount val="7"/>
                <c:pt idx="6">
                  <c:v>17.857142857142858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64A-4ED0-A8D2-F97C89128642}"/>
            </c:ext>
          </c:extLst>
        </c:ser>
        <c:ser>
          <c:idx val="19"/>
          <c:order val="19"/>
          <c:tx>
            <c:strRef>
              <c:f>Sheet1!$V$1</c:f>
              <c:strCache>
                <c:ptCount val="1"/>
                <c:pt idx="0">
                  <c:v>サウジアラビア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5.0925337632079971E-17"/>
                  <c:y val="-5.092592592592592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Sheet1!$V$2:$V$8</c:f>
              <c:numCache>
                <c:formatCode>General</c:formatCode>
                <c:ptCount val="7"/>
                <c:pt idx="6">
                  <c:v>12.38095238095238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64A-4ED0-A8D2-F97C89128642}"/>
            </c:ext>
          </c:extLst>
        </c:ser>
        <c:ser>
          <c:idx val="20"/>
          <c:order val="20"/>
          <c:tx>
            <c:strRef>
              <c:f>Sheet1!$W$1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9.1666666666666563E-2"/>
                  <c:y val="-1.060944534001666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64A-4ED0-A8D2-F97C89128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Sheet1!$A$2:$B$8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天然ガス</c:v>
                  </c:pt>
                  <c:pt idx="6">
                    <c:v>石油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Sheet1!$W$2:$W$8</c:f>
              <c:numCache>
                <c:formatCode>General</c:formatCode>
                <c:ptCount val="7"/>
                <c:pt idx="6">
                  <c:v>12.142857142857142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64A-4ED0-A8D2-F97C8912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6832336"/>
        <c:axId val="1766834000"/>
      </c:barChart>
      <c:catAx>
        <c:axId val="176683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766834000"/>
        <c:crosses val="autoZero"/>
        <c:auto val="1"/>
        <c:lblAlgn val="ctr"/>
        <c:lblOffset val="100"/>
        <c:noMultiLvlLbl val="0"/>
      </c:catAx>
      <c:valAx>
        <c:axId val="176683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/>
                  <a:t>%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1771006124234471"/>
              <c:y val="0.86657407407407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76683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63867016622923"/>
          <c:y val="5.0925925925925923E-2"/>
          <c:w val="0.70642388451443572"/>
          <c:h val="0.813379629629629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Sheet1!$C$22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14D8C9D-F4E0-44B8-8FDF-F5E22683057D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Sheet1!$C$23:$C$29</c:f>
              <c:numCache>
                <c:formatCode>General</c:formatCode>
                <c:ptCount val="7"/>
                <c:pt idx="0">
                  <c:v>57.660550458715598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4-4F73-8757-FD193DF26B64}"/>
            </c:ext>
          </c:extLst>
        </c:ser>
        <c:ser>
          <c:idx val="1"/>
          <c:order val="1"/>
          <c:tx>
            <c:strRef>
              <c:f>Sheet1!$D$22</c:f>
              <c:strCache>
                <c:ptCount val="1"/>
                <c:pt idx="0">
                  <c:v>チリ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Sheet1!$D$23:$D$29</c:f>
              <c:numCache>
                <c:formatCode>General</c:formatCode>
                <c:ptCount val="7"/>
                <c:pt idx="0">
                  <c:v>28.577981651376145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4-4F73-8757-FD193DF26B64}"/>
            </c:ext>
          </c:extLst>
        </c:ser>
        <c:ser>
          <c:idx val="2"/>
          <c:order val="2"/>
          <c:tx>
            <c:strRef>
              <c:f>Sheet1!$E$22</c:f>
              <c:strCache>
                <c:ptCount val="1"/>
                <c:pt idx="0">
                  <c:v>アルゼンチン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550524934383302E-2"/>
                  <c:y val="4.629629629629629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Sheet1!$E$23:$E$29</c:f>
              <c:numCache>
                <c:formatCode>General</c:formatCode>
                <c:ptCount val="7"/>
                <c:pt idx="0">
                  <c:v>9.6330275229357802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4-4F73-8757-FD193DF26B64}"/>
            </c:ext>
          </c:extLst>
        </c:ser>
        <c:ser>
          <c:idx val="3"/>
          <c:order val="3"/>
          <c:tx>
            <c:strRef>
              <c:f>Sheet1!$F$22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8CF5013F-927A-4619-96BA-471EB6E90377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7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Sheet1!$F$23:$F$29</c:f>
              <c:numCache>
                <c:formatCode>General</c:formatCode>
                <c:ptCount val="7"/>
                <c:pt idx="1">
                  <c:v>87.018348623853214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4-4F73-8757-FD193DF26B64}"/>
            </c:ext>
          </c:extLst>
        </c:ser>
        <c:ser>
          <c:idx val="4"/>
          <c:order val="4"/>
          <c:tx>
            <c:strRef>
              <c:f>Sheet1!$G$22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000000000000203E-2"/>
                  <c:y val="-4.166666666666666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Sheet1!$G$23:$G$29</c:f>
              <c:numCache>
                <c:formatCode>General</c:formatCode>
                <c:ptCount val="7"/>
                <c:pt idx="1">
                  <c:v>12.064220183486244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4-4F73-8757-FD193DF26B64}"/>
            </c:ext>
          </c:extLst>
        </c:ser>
        <c:ser>
          <c:idx val="5"/>
          <c:order val="5"/>
          <c:tx>
            <c:strRef>
              <c:f>Sheet1!$H$22</c:f>
              <c:strCache>
                <c:ptCount val="1"/>
                <c:pt idx="0">
                  <c:v>エストニア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0185067526415994E-16"/>
                  <c:y val="4.62962962962962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Sheet1!$H$23:$H$29</c:f>
              <c:numCache>
                <c:formatCode>General</c:formatCode>
                <c:ptCount val="7"/>
                <c:pt idx="1">
                  <c:v>0.91743119266055051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4-4F73-8757-FD193DF26B64}"/>
            </c:ext>
          </c:extLst>
        </c:ser>
        <c:ser>
          <c:idx val="6"/>
          <c:order val="6"/>
          <c:tx>
            <c:strRef>
              <c:f>Sheet1!$I$22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fld id="{554A2B2F-3250-4420-AB8B-50FDFDD1FDFE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6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Sheet1!$I$23:$I$29</c:f>
              <c:numCache>
                <c:formatCode>General</c:formatCode>
                <c:ptCount val="7"/>
                <c:pt idx="2">
                  <c:v>64.449541284403679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4-4F73-8757-FD193DF26B64}"/>
            </c:ext>
          </c:extLst>
        </c:ser>
        <c:ser>
          <c:idx val="7"/>
          <c:order val="7"/>
          <c:tx>
            <c:strRef>
              <c:f>Sheet1!$J$22</c:f>
              <c:strCache>
                <c:ptCount val="1"/>
                <c:pt idx="0">
                  <c:v>フィンランド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Sheet1!$J$23:$J$29</c:f>
              <c:numCache>
                <c:formatCode>General</c:formatCode>
                <c:ptCount val="7"/>
                <c:pt idx="2">
                  <c:v>9.6330275229357802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84-4F73-8757-FD193DF26B64}"/>
            </c:ext>
          </c:extLst>
        </c:ser>
        <c:ser>
          <c:idx val="8"/>
          <c:order val="8"/>
          <c:tx>
            <c:strRef>
              <c:f>Sheet1!$K$22</c:f>
              <c:strCache>
                <c:ptCount val="1"/>
                <c:pt idx="0">
                  <c:v>ベルギー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9444444444444448E-2"/>
                  <c:y val="-8.4875562720133283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Sheet1!$K$23:$K$29</c:f>
              <c:numCache>
                <c:formatCode>General</c:formatCode>
                <c:ptCount val="7"/>
                <c:pt idx="2">
                  <c:v>4.8165137614678901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84-4F73-8757-FD193DF26B64}"/>
            </c:ext>
          </c:extLst>
        </c:ser>
        <c:ser>
          <c:idx val="9"/>
          <c:order val="9"/>
          <c:tx>
            <c:strRef>
              <c:f>Sheet1!$L$22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3"/>
              <c:tx>
                <c:rich>
                  <a:bodyPr/>
                  <a:lstStyle/>
                  <a:p>
                    <a:fld id="{C0C60FBF-1439-456C-983C-6EECA7BDDB93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Sheet1!$L$23:$L$29</c:f>
              <c:numCache>
                <c:formatCode>General</c:formatCode>
                <c:ptCount val="7"/>
                <c:pt idx="3">
                  <c:v>35.183486238532112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84-4F73-8757-FD193DF26B64}"/>
            </c:ext>
          </c:extLst>
        </c:ser>
        <c:ser>
          <c:idx val="10"/>
          <c:order val="10"/>
          <c:tx>
            <c:strRef>
              <c:f>Sheet1!$M$22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rgbClr val="BA8CDC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Sheet1!$M$23:$M$29</c:f>
              <c:numCache>
                <c:formatCode>General</c:formatCode>
                <c:ptCount val="7"/>
                <c:pt idx="3">
                  <c:v>14.678899082568808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84-4F73-8757-FD193DF26B64}"/>
            </c:ext>
          </c:extLst>
        </c:ser>
        <c:ser>
          <c:idx val="11"/>
          <c:order val="11"/>
          <c:tx>
            <c:strRef>
              <c:f>Sheet1!$N$22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5.2777777777777778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Sheet1!$N$23:$N$29</c:f>
              <c:numCache>
                <c:formatCode>General</c:formatCode>
                <c:ptCount val="7"/>
                <c:pt idx="3">
                  <c:v>7.4770642201834852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84-4F73-8757-FD193DF26B64}"/>
            </c:ext>
          </c:extLst>
        </c:ser>
        <c:ser>
          <c:idx val="12"/>
          <c:order val="12"/>
          <c:tx>
            <c:strRef>
              <c:f>Sheet1!$O$22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fld id="{5EF20E5D-CA76-42B0-B116-80537577E2CA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Sheet1!$O$23:$O$29</c:f>
              <c:numCache>
                <c:formatCode>General</c:formatCode>
                <c:ptCount val="7"/>
                <c:pt idx="4">
                  <c:v>39.908256880733944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84-4F73-8757-FD193DF26B64}"/>
            </c:ext>
          </c:extLst>
        </c:ser>
        <c:ser>
          <c:idx val="13"/>
          <c:order val="13"/>
          <c:tx>
            <c:strRef>
              <c:f>Sheet1!$P$22</c:f>
              <c:strCache>
                <c:ptCount val="1"/>
                <c:pt idx="0">
                  <c:v>チリ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Sheet1!$P$23:$P$29</c:f>
              <c:numCache>
                <c:formatCode>General</c:formatCode>
                <c:ptCount val="7"/>
                <c:pt idx="4">
                  <c:v>9.6330275229357802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84-4F73-8757-FD193DF26B64}"/>
            </c:ext>
          </c:extLst>
        </c:ser>
        <c:ser>
          <c:idx val="14"/>
          <c:order val="14"/>
          <c:tx>
            <c:strRef>
              <c:f>Sheet1!$Q$22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4.7222222222222221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Sheet1!$Q$23:$Q$29</c:f>
              <c:numCache>
                <c:formatCode>General</c:formatCode>
                <c:ptCount val="7"/>
                <c:pt idx="4">
                  <c:v>6.192660550458716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B84-4F73-8757-FD193DF26B64}"/>
            </c:ext>
          </c:extLst>
        </c:ser>
        <c:ser>
          <c:idx val="15"/>
          <c:order val="15"/>
          <c:tx>
            <c:strRef>
              <c:f>Sheet1!$R$22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Sheet1!$R$23:$R$29</c:f>
              <c:numCache>
                <c:formatCode>General</c:formatCode>
                <c:ptCount val="7"/>
                <c:pt idx="5">
                  <c:v>22.624434389140269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84-4F73-8757-FD193DF26B64}"/>
            </c:ext>
          </c:extLst>
        </c:ser>
        <c:ser>
          <c:idx val="16"/>
          <c:order val="16"/>
          <c:tx>
            <c:strRef>
              <c:f>Sheet1!$S$22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4.166666666666668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Sheet1!$S$23:$S$29</c:f>
              <c:numCache>
                <c:formatCode>General</c:formatCode>
                <c:ptCount val="7"/>
                <c:pt idx="5">
                  <c:v>22.171945701357465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B84-4F73-8757-FD193DF26B64}"/>
            </c:ext>
          </c:extLst>
        </c:ser>
        <c:ser>
          <c:idx val="17"/>
          <c:order val="17"/>
          <c:tx>
            <c:strRef>
              <c:f>Sheet1!$T$22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6.6666666666666666E-2"/>
                  <c:y val="4.629629629629629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Sheet1!$T$23:$T$29</c:f>
              <c:numCache>
                <c:formatCode>General</c:formatCode>
                <c:ptCount val="7"/>
                <c:pt idx="5">
                  <c:v>9.5022624434389158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84-4F73-8757-FD193DF26B64}"/>
            </c:ext>
          </c:extLst>
        </c:ser>
        <c:ser>
          <c:idx val="18"/>
          <c:order val="18"/>
          <c:tx>
            <c:strRef>
              <c:f>Sheet1!$U$22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6"/>
              <c:tx>
                <c:rich>
                  <a:bodyPr/>
                  <a:lstStyle/>
                  <a:p>
                    <a:fld id="{CFC01200-A1A1-47D2-8A64-76A23A7E17F2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Sheet1!$U$23:$U$29</c:f>
              <c:numCache>
                <c:formatCode>General</c:formatCode>
                <c:ptCount val="7"/>
                <c:pt idx="6">
                  <c:v>20.060331825037707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B84-4F73-8757-FD193DF26B64}"/>
            </c:ext>
          </c:extLst>
        </c:ser>
        <c:ser>
          <c:idx val="19"/>
          <c:order val="19"/>
          <c:tx>
            <c:strRef>
              <c:f>Sheet1!$V$22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6"/>
              <c:tx>
                <c:rich>
                  <a:bodyPr/>
                  <a:lstStyle/>
                  <a:p>
                    <a:fld id="{5221A129-4C1C-4A92-AEF8-7E0A2BBF1B2F}" type="SERIES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Sheet1!$V$23:$V$29</c:f>
              <c:numCache>
                <c:formatCode>General</c:formatCode>
                <c:ptCount val="7"/>
                <c:pt idx="6">
                  <c:v>16.138763197586727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84-4F73-8757-FD193DF26B64}"/>
            </c:ext>
          </c:extLst>
        </c:ser>
        <c:ser>
          <c:idx val="20"/>
          <c:order val="20"/>
          <c:tx>
            <c:strRef>
              <c:f>Sheet1!$W$22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6.6666666666666666E-2"/>
                  <c:y val="4.62962962962961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B84-4F73-8757-FD193DF26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Sheet1!$A$23:$B$29</c:f>
              <c:multiLvlStrCache>
                <c:ptCount val="7"/>
                <c:lvl>
                  <c:pt idx="0">
                    <c:v>リチウム</c:v>
                  </c:pt>
                  <c:pt idx="1">
                    <c:v>レアアース</c:v>
                  </c:pt>
                  <c:pt idx="2">
                    <c:v>コバルト</c:v>
                  </c:pt>
                  <c:pt idx="3">
                    <c:v>ニッケル</c:v>
                  </c:pt>
                  <c:pt idx="4">
                    <c:v>銅</c:v>
                  </c:pt>
                  <c:pt idx="5">
                    <c:v>LNG輸出</c:v>
                  </c:pt>
                  <c:pt idx="6">
                    <c:v>石油精製</c:v>
                  </c:pt>
                </c:lvl>
                <c:lvl>
                  <c:pt idx="0">
                    <c:v>ミネラル</c:v>
                  </c:pt>
                  <c:pt idx="5">
                    <c:v>化石燃料</c:v>
                  </c:pt>
                </c:lvl>
              </c:multiLvlStrCache>
            </c:multiLvlStrRef>
          </c:cat>
          <c:val>
            <c:numRef>
              <c:f>Sheet1!$W$23:$W$29</c:f>
              <c:numCache>
                <c:formatCode>General</c:formatCode>
                <c:ptCount val="7"/>
                <c:pt idx="6">
                  <c:v>6.7873303167420813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B84-4F73-8757-FD193DF26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0823344"/>
        <c:axId val="1504047760"/>
      </c:barChart>
      <c:catAx>
        <c:axId val="176082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504047760"/>
        <c:crosses val="autoZero"/>
        <c:auto val="1"/>
        <c:lblAlgn val="ctr"/>
        <c:lblOffset val="100"/>
        <c:noMultiLvlLbl val="0"/>
      </c:catAx>
      <c:valAx>
        <c:axId val="15040477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18821172353455817"/>
              <c:y val="0.8758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76082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297186</xdr:colOff>
      <xdr:row>8</xdr:row>
      <xdr:rowOff>129546</xdr:rowOff>
    </xdr:from>
    <xdr:to>
      <xdr:col>12</xdr:col>
      <xdr:colOff>297186</xdr:colOff>
      <xdr:row>20</xdr:row>
      <xdr:rowOff>129546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A5982F-E489-4575-BD6B-AE5141598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274326</xdr:colOff>
      <xdr:row>29</xdr:row>
      <xdr:rowOff>106680</xdr:rowOff>
    </xdr:from>
    <xdr:to>
      <xdr:col>12</xdr:col>
      <xdr:colOff>274326</xdr:colOff>
      <xdr:row>41</xdr:row>
      <xdr:rowOff>106680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786426-5F17-4DAE-B76C-0753F322A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AEB3-1A32-484B-AA7D-1A77664F2CB7}">
  <sheetPr>
    <pageSetUpPr fitToPage="1"/>
  </sheetPr>
  <dimension ref="A1:AT29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ColWidth="8.75" defaultRowHeight="13.5"/>
  <cols>
    <col min="1" max="1" width="8.75" style="1"/>
    <col min="2" max="46" width="6" style="1" customWidth="1"/>
    <col min="47" max="16384" width="8.75" style="1"/>
  </cols>
  <sheetData>
    <row r="1" spans="1:46">
      <c r="C1" s="1" t="s">
        <v>9</v>
      </c>
      <c r="D1" s="1" t="s">
        <v>13</v>
      </c>
      <c r="E1" s="1" t="s">
        <v>10</v>
      </c>
      <c r="F1" s="1" t="s">
        <v>10</v>
      </c>
      <c r="G1" s="1" t="s">
        <v>14</v>
      </c>
      <c r="H1" s="1" t="s">
        <v>16</v>
      </c>
      <c r="I1" s="1" t="s">
        <v>11</v>
      </c>
      <c r="J1" s="1" t="s">
        <v>17</v>
      </c>
      <c r="K1" s="1" t="s">
        <v>9</v>
      </c>
      <c r="L1" s="1" t="s">
        <v>12</v>
      </c>
      <c r="M1" s="1" t="s">
        <v>18</v>
      </c>
      <c r="N1" s="1" t="s">
        <v>17</v>
      </c>
      <c r="O1" s="1" t="s">
        <v>13</v>
      </c>
      <c r="P1" s="1" t="s">
        <v>19</v>
      </c>
      <c r="Q1" s="1" t="s">
        <v>10</v>
      </c>
      <c r="R1" s="1" t="s">
        <v>14</v>
      </c>
      <c r="S1" s="1" t="s">
        <v>17</v>
      </c>
      <c r="T1" s="1" t="s">
        <v>20</v>
      </c>
      <c r="U1" s="1" t="s">
        <v>14</v>
      </c>
      <c r="V1" s="1" t="s">
        <v>21</v>
      </c>
      <c r="W1" s="1" t="s">
        <v>17</v>
      </c>
      <c r="Z1" s="1" t="s">
        <v>9</v>
      </c>
      <c r="AA1" s="1" t="s">
        <v>13</v>
      </c>
      <c r="AB1" s="1" t="s">
        <v>10</v>
      </c>
      <c r="AC1" s="1" t="s">
        <v>10</v>
      </c>
      <c r="AD1" s="1" t="s">
        <v>14</v>
      </c>
      <c r="AE1" s="1" t="s">
        <v>16</v>
      </c>
      <c r="AF1" s="1" t="s">
        <v>11</v>
      </c>
      <c r="AG1" s="1" t="s">
        <v>17</v>
      </c>
      <c r="AH1" s="1" t="s">
        <v>9</v>
      </c>
      <c r="AI1" s="1" t="s">
        <v>12</v>
      </c>
      <c r="AJ1" s="1" t="s">
        <v>18</v>
      </c>
      <c r="AK1" s="1" t="s">
        <v>17</v>
      </c>
      <c r="AL1" s="1" t="s">
        <v>13</v>
      </c>
      <c r="AM1" s="1" t="s">
        <v>19</v>
      </c>
      <c r="AN1" s="1" t="s">
        <v>10</v>
      </c>
      <c r="AO1" s="1" t="s">
        <v>14</v>
      </c>
      <c r="AP1" s="1" t="s">
        <v>17</v>
      </c>
      <c r="AQ1" s="1" t="s">
        <v>20</v>
      </c>
      <c r="AR1" s="1" t="s">
        <v>14</v>
      </c>
      <c r="AS1" s="1" t="s">
        <v>21</v>
      </c>
      <c r="AT1" s="1" t="s">
        <v>17</v>
      </c>
    </row>
    <row r="2" spans="1:46">
      <c r="A2" s="1" t="s">
        <v>29</v>
      </c>
      <c r="B2" s="1" t="s">
        <v>6</v>
      </c>
      <c r="C2" s="2">
        <f>Z2*$X$9</f>
        <v>52.142857142857139</v>
      </c>
      <c r="D2" s="3">
        <f t="shared" ref="D2:E2" si="0">AA2*$X$9</f>
        <v>22.619047619047617</v>
      </c>
      <c r="E2" s="4">
        <f t="shared" si="0"/>
        <v>12.38095238095238</v>
      </c>
      <c r="Y2" s="1" t="s">
        <v>6</v>
      </c>
      <c r="Z2" s="2">
        <v>109.5</v>
      </c>
      <c r="AA2" s="3">
        <f>157-Z2</f>
        <v>47.5</v>
      </c>
      <c r="AB2" s="4">
        <f>183-(Z2+AA2)</f>
        <v>26</v>
      </c>
    </row>
    <row r="3" spans="1:46">
      <c r="B3" s="1" t="s">
        <v>5</v>
      </c>
      <c r="F3" s="4">
        <f t="shared" ref="F3:H3" si="1">AC3*$X$9</f>
        <v>60</v>
      </c>
      <c r="G3" s="5">
        <f t="shared" si="1"/>
        <v>12.619047619047619</v>
      </c>
      <c r="H3" s="6">
        <f t="shared" si="1"/>
        <v>11.666666666666666</v>
      </c>
      <c r="Y3" s="1" t="s">
        <v>5</v>
      </c>
      <c r="AC3" s="4">
        <v>126</v>
      </c>
      <c r="AD3" s="5">
        <f>152.5-AC3</f>
        <v>26.5</v>
      </c>
      <c r="AE3" s="6">
        <f>177-(AC3+AD3)</f>
        <v>24.5</v>
      </c>
    </row>
    <row r="4" spans="1:46">
      <c r="B4" s="1" t="s">
        <v>4</v>
      </c>
      <c r="I4" s="7">
        <f t="shared" ref="I4:K4" si="2">AF4*$X$9</f>
        <v>69.285714285714278</v>
      </c>
      <c r="J4" s="8">
        <f t="shared" si="2"/>
        <v>4.5238095238095237</v>
      </c>
      <c r="K4" s="2">
        <f t="shared" si="2"/>
        <v>3.9523809523809574</v>
      </c>
      <c r="Y4" s="1" t="s">
        <v>4</v>
      </c>
      <c r="AF4" s="7">
        <v>145.5</v>
      </c>
      <c r="AG4" s="8">
        <f>155-AF4</f>
        <v>9.5</v>
      </c>
      <c r="AH4" s="2">
        <f>163.3-(AF4+AG4)</f>
        <v>8.3000000000000114</v>
      </c>
    </row>
    <row r="5" spans="1:46">
      <c r="B5" s="1" t="s">
        <v>3</v>
      </c>
      <c r="L5" s="9">
        <f t="shared" ref="L5:N5" si="3">AI5*$X$9</f>
        <v>32.523809523809518</v>
      </c>
      <c r="M5" s="6">
        <f t="shared" si="3"/>
        <v>12.38095238095238</v>
      </c>
      <c r="N5" s="8">
        <f t="shared" si="3"/>
        <v>10.80952380952381</v>
      </c>
      <c r="Y5" s="1" t="s">
        <v>3</v>
      </c>
      <c r="AI5" s="9">
        <v>68.3</v>
      </c>
      <c r="AJ5" s="6">
        <f>94.3-AI5</f>
        <v>26</v>
      </c>
      <c r="AK5" s="8">
        <f>117-(AI5+AJ5)</f>
        <v>22.700000000000003</v>
      </c>
    </row>
    <row r="6" spans="1:46">
      <c r="B6" s="1" t="s">
        <v>2</v>
      </c>
      <c r="O6" s="3">
        <f t="shared" ref="O6:Q6" si="4">AL6*$X$9</f>
        <v>28.095238095238095</v>
      </c>
      <c r="P6" s="6">
        <f t="shared" si="4"/>
        <v>12.142857142857142</v>
      </c>
      <c r="Q6" s="4">
        <f t="shared" si="4"/>
        <v>8.3333333333333321</v>
      </c>
      <c r="Y6" s="1" t="s">
        <v>2</v>
      </c>
      <c r="AL6" s="3">
        <v>59</v>
      </c>
      <c r="AM6" s="6">
        <f>84.5-AL6</f>
        <v>25.5</v>
      </c>
      <c r="AN6" s="4">
        <f>102-(AL6+AM6)</f>
        <v>17.5</v>
      </c>
    </row>
    <row r="7" spans="1:46">
      <c r="A7" s="1" t="s">
        <v>28</v>
      </c>
      <c r="B7" s="1" t="s">
        <v>1</v>
      </c>
      <c r="R7" s="5">
        <f t="shared" ref="R7:T7" si="5">AO7*$X$9</f>
        <v>23.095238095238095</v>
      </c>
      <c r="S7" s="8">
        <f t="shared" si="5"/>
        <v>18.333333333333332</v>
      </c>
      <c r="T7" s="6">
        <f t="shared" si="5"/>
        <v>5.7142857142857135</v>
      </c>
      <c r="Y7" s="1" t="s">
        <v>1</v>
      </c>
      <c r="AO7" s="5">
        <v>48.5</v>
      </c>
      <c r="AP7" s="8">
        <f>87-AO7</f>
        <v>38.5</v>
      </c>
      <c r="AQ7" s="6">
        <f>99-(AO7+AP7)</f>
        <v>12</v>
      </c>
    </row>
    <row r="8" spans="1:46">
      <c r="B8" s="1" t="s">
        <v>0</v>
      </c>
      <c r="U8" s="5">
        <f t="shared" ref="U8:W8" si="6">AR8*$X$9</f>
        <v>17.857142857142858</v>
      </c>
      <c r="V8" s="6">
        <f t="shared" si="6"/>
        <v>12.38095238095238</v>
      </c>
      <c r="W8" s="8">
        <f t="shared" si="6"/>
        <v>12.142857142857142</v>
      </c>
      <c r="Y8" s="1" t="s">
        <v>0</v>
      </c>
      <c r="AR8" s="5">
        <v>37.5</v>
      </c>
      <c r="AS8" s="6">
        <f>63.5-AR8</f>
        <v>26</v>
      </c>
      <c r="AT8" s="8">
        <f>89-(AR8+AS8)</f>
        <v>25.5</v>
      </c>
    </row>
    <row r="9" spans="1:46">
      <c r="X9" s="1">
        <f>100/210</f>
        <v>0.47619047619047616</v>
      </c>
    </row>
    <row r="22" spans="1:46">
      <c r="C22" s="1" t="s">
        <v>10</v>
      </c>
      <c r="D22" s="1" t="s">
        <v>13</v>
      </c>
      <c r="E22" s="1" t="s">
        <v>22</v>
      </c>
      <c r="F22" s="1" t="s">
        <v>10</v>
      </c>
      <c r="G22" s="1" t="s">
        <v>23</v>
      </c>
      <c r="H22" s="1" t="s">
        <v>24</v>
      </c>
      <c r="I22" s="1" t="s">
        <v>10</v>
      </c>
      <c r="J22" s="1" t="s">
        <v>25</v>
      </c>
      <c r="K22" s="1" t="s">
        <v>26</v>
      </c>
      <c r="L22" s="1" t="s">
        <v>10</v>
      </c>
      <c r="M22" s="1" t="s">
        <v>12</v>
      </c>
      <c r="N22" s="1" t="s">
        <v>27</v>
      </c>
      <c r="O22" s="1" t="s">
        <v>10</v>
      </c>
      <c r="P22" s="1" t="s">
        <v>13</v>
      </c>
      <c r="Q22" s="1" t="s">
        <v>27</v>
      </c>
      <c r="R22" s="1" t="s">
        <v>15</v>
      </c>
      <c r="S22" s="1" t="s">
        <v>9</v>
      </c>
      <c r="T22" s="1" t="s">
        <v>14</v>
      </c>
      <c r="U22" s="1" t="s">
        <v>14</v>
      </c>
      <c r="V22" s="1" t="s">
        <v>10</v>
      </c>
      <c r="W22" s="1" t="s">
        <v>17</v>
      </c>
      <c r="Z22" s="1" t="s">
        <v>10</v>
      </c>
      <c r="AA22" s="1" t="s">
        <v>13</v>
      </c>
      <c r="AB22" s="1" t="s">
        <v>22</v>
      </c>
      <c r="AC22" s="1" t="s">
        <v>10</v>
      </c>
      <c r="AD22" s="1" t="s">
        <v>23</v>
      </c>
      <c r="AE22" s="1" t="s">
        <v>24</v>
      </c>
      <c r="AF22" s="1" t="s">
        <v>10</v>
      </c>
      <c r="AG22" s="1" t="s">
        <v>25</v>
      </c>
      <c r="AH22" s="1" t="s">
        <v>26</v>
      </c>
      <c r="AI22" s="1" t="s">
        <v>10</v>
      </c>
      <c r="AJ22" s="1" t="s">
        <v>12</v>
      </c>
      <c r="AK22" s="1" t="s">
        <v>27</v>
      </c>
      <c r="AL22" s="1" t="s">
        <v>10</v>
      </c>
      <c r="AM22" s="1" t="s">
        <v>13</v>
      </c>
      <c r="AN22" s="1" t="s">
        <v>27</v>
      </c>
      <c r="AO22" s="1" t="s">
        <v>15</v>
      </c>
      <c r="AP22" s="1" t="s">
        <v>9</v>
      </c>
      <c r="AQ22" s="1" t="s">
        <v>14</v>
      </c>
      <c r="AR22" s="1" t="s">
        <v>14</v>
      </c>
      <c r="AS22" s="1" t="s">
        <v>10</v>
      </c>
      <c r="AT22" s="1" t="s">
        <v>17</v>
      </c>
    </row>
    <row r="23" spans="1:46">
      <c r="A23" s="1" t="s">
        <v>29</v>
      </c>
      <c r="B23" s="1" t="s">
        <v>6</v>
      </c>
      <c r="C23" s="10">
        <f>Z23*$X$27</f>
        <v>57.660550458715598</v>
      </c>
      <c r="D23" s="3">
        <f>AA23*$X$27</f>
        <v>28.577981651376145</v>
      </c>
      <c r="E23" s="6">
        <f>AB23*$X$27</f>
        <v>9.6330275229357802</v>
      </c>
      <c r="Y23" s="1" t="s">
        <v>6</v>
      </c>
      <c r="Z23" s="10">
        <v>125.7</v>
      </c>
      <c r="AA23" s="3">
        <f>188-Z23</f>
        <v>62.3</v>
      </c>
      <c r="AB23" s="6">
        <f>209-(Z23+AA23)</f>
        <v>21</v>
      </c>
    </row>
    <row r="24" spans="1:46">
      <c r="B24" s="1" t="s">
        <v>5</v>
      </c>
      <c r="F24" s="4">
        <f>AC24*$X$27</f>
        <v>87.018348623853214</v>
      </c>
      <c r="G24" s="6">
        <f>AD24*$X$27</f>
        <v>12.064220183486244</v>
      </c>
      <c r="H24" s="6">
        <f>AE24*$X$27</f>
        <v>0.91743119266055051</v>
      </c>
      <c r="Y24" s="1" t="s">
        <v>5</v>
      </c>
      <c r="AC24" s="4">
        <v>189.7</v>
      </c>
      <c r="AD24" s="6">
        <f>216-AC24</f>
        <v>26.300000000000011</v>
      </c>
      <c r="AE24" s="6">
        <f>218-(AC24+AD24)</f>
        <v>2</v>
      </c>
    </row>
    <row r="25" spans="1:46">
      <c r="B25" s="1" t="s">
        <v>4</v>
      </c>
      <c r="I25" s="4">
        <f>AF25*$X$27</f>
        <v>64.449541284403679</v>
      </c>
      <c r="J25" s="6">
        <f>AG25*$X$27</f>
        <v>9.6330275229357802</v>
      </c>
      <c r="K25" s="6">
        <f>AH25*$X$27</f>
        <v>4.8165137614678901</v>
      </c>
      <c r="Y25" s="1" t="s">
        <v>4</v>
      </c>
      <c r="AF25" s="4">
        <v>140.5</v>
      </c>
      <c r="AG25" s="6">
        <f>161.5-AF25</f>
        <v>21</v>
      </c>
      <c r="AH25" s="6">
        <f>172-(AF25+AG25)</f>
        <v>10.5</v>
      </c>
    </row>
    <row r="26" spans="1:46">
      <c r="B26" s="1" t="s">
        <v>3</v>
      </c>
      <c r="L26" s="4">
        <f>AI26*$X$27</f>
        <v>35.183486238532112</v>
      </c>
      <c r="M26" s="9">
        <f>AJ26*$X$27</f>
        <v>14.678899082568808</v>
      </c>
      <c r="N26" s="11">
        <f>AK26*$X$27</f>
        <v>7.4770642201834852</v>
      </c>
      <c r="Y26" s="1" t="s">
        <v>3</v>
      </c>
      <c r="AI26" s="4">
        <v>76.7</v>
      </c>
      <c r="AJ26" s="9">
        <f>108.7-AI26</f>
        <v>32</v>
      </c>
      <c r="AK26" s="11">
        <f>125-(AI26+AJ26)</f>
        <v>16.299999999999997</v>
      </c>
    </row>
    <row r="27" spans="1:46">
      <c r="B27" s="1" t="s">
        <v>2</v>
      </c>
      <c r="O27" s="4">
        <f>AL27*$X$27</f>
        <v>39.908256880733944</v>
      </c>
      <c r="P27" s="3">
        <f>AM27*$X$27</f>
        <v>9.6330275229357802</v>
      </c>
      <c r="Q27" s="11">
        <f>AN27*$X$27</f>
        <v>6.192660550458716</v>
      </c>
      <c r="X27" s="1">
        <f>100/218</f>
        <v>0.45871559633027525</v>
      </c>
      <c r="Y27" s="1" t="s">
        <v>2</v>
      </c>
      <c r="AL27" s="4">
        <v>87</v>
      </c>
      <c r="AM27" s="3">
        <f>108-AL27</f>
        <v>21</v>
      </c>
      <c r="AN27" s="11">
        <f>121.5-(AL27+AM27)</f>
        <v>13.5</v>
      </c>
    </row>
    <row r="28" spans="1:46">
      <c r="A28" s="1" t="s">
        <v>28</v>
      </c>
      <c r="B28" s="1" t="s">
        <v>7</v>
      </c>
      <c r="R28" s="12">
        <f>AO28*$X$28</f>
        <v>22.624434389140269</v>
      </c>
      <c r="S28" s="2">
        <f t="shared" ref="S28:T28" si="7">AP28*$X$28</f>
        <v>22.171945701357465</v>
      </c>
      <c r="T28" s="5">
        <f t="shared" si="7"/>
        <v>9.5022624434389158</v>
      </c>
      <c r="X28" s="1">
        <f>100/66.3</f>
        <v>1.5082956259426847</v>
      </c>
      <c r="Y28" s="1" t="s">
        <v>7</v>
      </c>
      <c r="AO28" s="12">
        <v>15</v>
      </c>
      <c r="AP28" s="2">
        <f>29.7-AO28</f>
        <v>14.7</v>
      </c>
      <c r="AQ28" s="5">
        <f>36-(AO28+AP28)</f>
        <v>6.3000000000000007</v>
      </c>
    </row>
    <row r="29" spans="1:46">
      <c r="B29" s="1" t="s">
        <v>8</v>
      </c>
      <c r="U29" s="5">
        <f t="shared" ref="U29:W29" si="8">AR29*$X$28</f>
        <v>20.060331825037707</v>
      </c>
      <c r="V29" s="4">
        <f t="shared" si="8"/>
        <v>16.138763197586727</v>
      </c>
      <c r="W29" s="8">
        <f t="shared" si="8"/>
        <v>6.7873303167420813</v>
      </c>
      <c r="Y29" s="1" t="s">
        <v>8</v>
      </c>
      <c r="AR29" s="5">
        <v>13.3</v>
      </c>
      <c r="AS29" s="4">
        <f>24-AR29</f>
        <v>10.7</v>
      </c>
      <c r="AT29" s="8">
        <f>28.5-(AR29+AS29)</f>
        <v>4.5</v>
      </c>
    </row>
  </sheetData>
  <phoneticPr fontId="1"/>
  <pageMargins left="0.7" right="0.7" top="0.75" bottom="0.75" header="0.3" footer="0.3"/>
  <pageSetup paperSize="9" scale="43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田上貴彦</dc:creator>
  <cp:lastModifiedBy>928001530</cp:lastModifiedBy>
  <cp:lastPrinted>2022-05-16T00:58:19Z</cp:lastPrinted>
  <dcterms:created xsi:type="dcterms:W3CDTF">2022-03-22T06:55:14Z</dcterms:created>
  <dcterms:modified xsi:type="dcterms:W3CDTF">2022-05-16T00:58:31Z</dcterms:modified>
</cp:coreProperties>
</file>