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8" i="1" l="1"/>
  <c r="N38" i="1" l="1"/>
  <c r="M38" i="1"/>
  <c r="L38" i="1"/>
  <c r="K38" i="1"/>
  <c r="J38" i="1"/>
  <c r="I38" i="1"/>
  <c r="H38" i="1"/>
  <c r="G38" i="1"/>
  <c r="F38" i="1"/>
  <c r="E38" i="1"/>
  <c r="D38" i="1"/>
  <c r="D18" i="1" l="1"/>
  <c r="F29" i="1"/>
  <c r="G29" i="1"/>
  <c r="H29" i="1"/>
  <c r="I29" i="1"/>
  <c r="J29" i="1"/>
  <c r="E29" i="1"/>
  <c r="J10" i="1"/>
  <c r="J33" i="1" s="1"/>
  <c r="H18" i="1" l="1"/>
  <c r="E18" i="1"/>
  <c r="F18" i="1"/>
  <c r="G18" i="1"/>
  <c r="E10" i="1"/>
  <c r="E33" i="1" s="1"/>
  <c r="F10" i="1"/>
  <c r="F33" i="1" s="1"/>
  <c r="G10" i="1"/>
  <c r="G33" i="1" s="1"/>
  <c r="H10" i="1"/>
  <c r="H33" i="1" s="1"/>
  <c r="I10" i="1"/>
  <c r="I33" i="1" s="1"/>
  <c r="D6" i="1"/>
  <c r="D29" i="1" s="1"/>
  <c r="D10" i="1" l="1"/>
  <c r="D33" i="1" s="1"/>
</calcChain>
</file>

<file path=xl/sharedStrings.xml><?xml version="1.0" encoding="utf-8"?>
<sst xmlns="http://schemas.openxmlformats.org/spreadsheetml/2006/main" count="56" uniqueCount="36">
  <si>
    <t>売上高</t>
    <rPh sb="0" eb="3">
      <t>ウリアゲダカ</t>
    </rPh>
    <phoneticPr fontId="1"/>
  </si>
  <si>
    <t>Vattenfall</t>
  </si>
  <si>
    <t>Vattenfall</t>
    <phoneticPr fontId="1"/>
  </si>
  <si>
    <t>自国売上高</t>
    <rPh sb="0" eb="2">
      <t>ジコク</t>
    </rPh>
    <rPh sb="2" eb="5">
      <t>ウリアゲダカ</t>
    </rPh>
    <phoneticPr fontId="1"/>
  </si>
  <si>
    <t>海外売上高比率</t>
    <rPh sb="0" eb="2">
      <t>カイガイ</t>
    </rPh>
    <rPh sb="2" eb="5">
      <t>ウリアゲダカ</t>
    </rPh>
    <rPh sb="5" eb="7">
      <t>ヒリツ</t>
    </rPh>
    <phoneticPr fontId="1"/>
  </si>
  <si>
    <t>EDF</t>
  </si>
  <si>
    <t>EDF</t>
    <phoneticPr fontId="1"/>
  </si>
  <si>
    <t>Engie</t>
  </si>
  <si>
    <t>Engie</t>
    <phoneticPr fontId="1"/>
  </si>
  <si>
    <t>RWE</t>
  </si>
  <si>
    <t>RWE</t>
    <phoneticPr fontId="1"/>
  </si>
  <si>
    <t>E.ON</t>
  </si>
  <si>
    <t>E.ON</t>
    <phoneticPr fontId="1"/>
  </si>
  <si>
    <t>Iberdrola</t>
  </si>
  <si>
    <t>Iberdrola</t>
    <phoneticPr fontId="1"/>
  </si>
  <si>
    <t>Enel</t>
  </si>
  <si>
    <t>Enel</t>
    <phoneticPr fontId="1"/>
  </si>
  <si>
    <t>J-POWER</t>
  </si>
  <si>
    <t>J-POWER</t>
    <phoneticPr fontId="1"/>
  </si>
  <si>
    <t>百万円</t>
    <rPh sb="0" eb="1">
      <t>ヒャク</t>
    </rPh>
    <rPh sb="1" eb="3">
      <t>マンエン</t>
    </rPh>
    <phoneticPr fontId="1"/>
  </si>
  <si>
    <t>million ユーロ</t>
    <phoneticPr fontId="1"/>
  </si>
  <si>
    <r>
      <rPr>
        <sz val="11"/>
        <color rgb="FFFF0000"/>
        <rFont val="ＭＳ Ｐゴシック"/>
        <family val="3"/>
        <charset val="128"/>
        <scheme val="minor"/>
      </rPr>
      <t>海外</t>
    </r>
    <r>
      <rPr>
        <sz val="11"/>
        <color theme="1"/>
        <rFont val="ＭＳ Ｐゴシック"/>
        <family val="2"/>
        <charset val="128"/>
        <scheme val="minor"/>
      </rPr>
      <t>売上高</t>
    </r>
    <rPh sb="0" eb="2">
      <t>カイガイ</t>
    </rPh>
    <rPh sb="2" eb="5">
      <t>ウリアゲダカ</t>
    </rPh>
    <phoneticPr fontId="1"/>
  </si>
  <si>
    <t>東京ガス</t>
    <rPh sb="0" eb="2">
      <t>トウキョウ</t>
    </rPh>
    <phoneticPr fontId="1"/>
  </si>
  <si>
    <t>大阪ガス</t>
    <rPh sb="0" eb="2">
      <t>オオサカ</t>
    </rPh>
    <phoneticPr fontId="1"/>
  </si>
  <si>
    <t>東京電力</t>
    <rPh sb="0" eb="2">
      <t>トウキョウ</t>
    </rPh>
    <rPh sb="2" eb="4">
      <t>デンリョク</t>
    </rPh>
    <phoneticPr fontId="1"/>
  </si>
  <si>
    <t>関西電力</t>
    <rPh sb="0" eb="2">
      <t>カンサイ</t>
    </rPh>
    <rPh sb="2" eb="4">
      <t>デンリョク</t>
    </rPh>
    <phoneticPr fontId="1"/>
  </si>
  <si>
    <t>NA</t>
    <phoneticPr fontId="1"/>
  </si>
  <si>
    <t>http://www.murc-kawasesouba.jp/fx/yearend/index.php?id=2015</t>
    <phoneticPr fontId="1"/>
  </si>
  <si>
    <t>円</t>
    <rPh sb="0" eb="1">
      <t>エン</t>
    </rPh>
    <phoneticPr fontId="1"/>
  </si>
  <si>
    <t>2015年年間平均：1ユーロ=</t>
    <rPh sb="4" eb="5">
      <t>ネン</t>
    </rPh>
    <rPh sb="5" eb="7">
      <t>ネンカン</t>
    </rPh>
    <rPh sb="7" eb="9">
      <t>ヘイキン</t>
    </rPh>
    <phoneticPr fontId="1"/>
  </si>
  <si>
    <t>円に換算</t>
    <rPh sb="0" eb="1">
      <t>エン</t>
    </rPh>
    <rPh sb="2" eb="4">
      <t>カンザン</t>
    </rPh>
    <phoneticPr fontId="1"/>
  </si>
  <si>
    <t>2015年年間平均：1SKK=</t>
    <rPh sb="4" eb="5">
      <t>ネン</t>
    </rPh>
    <rPh sb="5" eb="7">
      <t>ネンカン</t>
    </rPh>
    <rPh sb="7" eb="9">
      <t>ヘイキン</t>
    </rPh>
    <phoneticPr fontId="1"/>
  </si>
  <si>
    <t>↓</t>
    <phoneticPr fontId="1"/>
  </si>
  <si>
    <t>貼り付け・億円換算</t>
    <rPh sb="0" eb="1">
      <t>ハ</t>
    </rPh>
    <rPh sb="2" eb="3">
      <t>ツ</t>
    </rPh>
    <rPh sb="5" eb="7">
      <t>オクエン</t>
    </rPh>
    <rPh sb="7" eb="9">
      <t>カンザン</t>
    </rPh>
    <phoneticPr fontId="1"/>
  </si>
  <si>
    <t>SKK</t>
    <phoneticPr fontId="1"/>
  </si>
  <si>
    <t>※Sales　and Serviceの内訳にて試算</t>
    <rPh sb="19" eb="21">
      <t>ウチワケ</t>
    </rPh>
    <rPh sb="23" eb="25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</si>
</sst>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9" fontId="0" fillId="0" borderId="0" xfId="2" applyFont="1">
      <alignment vertical="center"/>
    </xf>
    <xf numFmtId="38" fontId="0" fillId="0" borderId="0" xfId="1" applyFont="1">
      <alignment vertical="center"/>
    </xf>
    <xf numFmtId="0" fontId="6" fillId="0" borderId="0" xfId="3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9" fontId="0" fillId="0" borderId="1" xfId="2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国外売上高比率・売上高（</a:t>
            </a:r>
            <a:r>
              <a:rPr lang="en-US" altLang="ja-JP"/>
              <a:t>2015</a:t>
            </a:r>
            <a:r>
              <a:rPr lang="ja-JP" altLang="en-US"/>
              <a:t>年）</a:t>
            </a:r>
            <a:endParaRPr 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926367618287199E-2"/>
          <c:y val="8.9719602159607129E-2"/>
          <c:w val="0.89694603708517018"/>
          <c:h val="0.8455585478740029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Sheet1!$D$37</c:f>
              <c:strCache>
                <c:ptCount val="1"/>
                <c:pt idx="0">
                  <c:v>Vattenfall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chemeClr val="accent4"/>
              </a:solidFill>
            </c:spPr>
          </c:marker>
          <c:xVal>
            <c:numRef>
              <c:f>Sheet1!$D$38</c:f>
              <c:numCache>
                <c:formatCode>#,##0_);[Red]\(#,##0\)</c:formatCode>
                <c:ptCount val="1"/>
                <c:pt idx="0">
                  <c:v>37370.747499999998</c:v>
                </c:pt>
              </c:numCache>
            </c:numRef>
          </c:xVal>
          <c:yVal>
            <c:numRef>
              <c:f>Sheet1!$D$39</c:f>
              <c:numCache>
                <c:formatCode>0%</c:formatCode>
                <c:ptCount val="1"/>
                <c:pt idx="0">
                  <c:v>0.81481759228926309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Sheet1!$E$37</c:f>
              <c:strCache>
                <c:ptCount val="1"/>
                <c:pt idx="0">
                  <c:v>EDF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0070C0"/>
              </a:solidFill>
            </c:spPr>
          </c:marker>
          <c:xVal>
            <c:numRef>
              <c:f>Sheet1!$E$38</c:f>
              <c:numCache>
                <c:formatCode>#,##0_);[Red]\(#,##0\)</c:formatCode>
                <c:ptCount val="1"/>
                <c:pt idx="0">
                  <c:v>101865.6486</c:v>
                </c:pt>
              </c:numCache>
            </c:numRef>
          </c:xVal>
          <c:yVal>
            <c:numRef>
              <c:f>Sheet1!$E$39</c:f>
              <c:numCache>
                <c:formatCode>0%</c:formatCode>
                <c:ptCount val="1"/>
                <c:pt idx="0">
                  <c:v>0.47178892355278246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Sheet1!$F$37</c:f>
              <c:strCache>
                <c:ptCount val="1"/>
                <c:pt idx="0">
                  <c:v>Engie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chemeClr val="tx1"/>
              </a:solidFill>
            </c:spPr>
          </c:marker>
          <c:dPt>
            <c:idx val="0"/>
            <c:bubble3D val="0"/>
          </c:dPt>
          <c:xVal>
            <c:numRef>
              <c:f>Sheet1!$F$38</c:f>
              <c:numCache>
                <c:formatCode>#,##0_);[Red]\(#,##0\)</c:formatCode>
                <c:ptCount val="1"/>
                <c:pt idx="0">
                  <c:v>94908.102299999999</c:v>
                </c:pt>
              </c:numCache>
            </c:numRef>
          </c:xVal>
          <c:yVal>
            <c:numRef>
              <c:f>Sheet1!$F$39</c:f>
              <c:numCache>
                <c:formatCode>0%</c:formatCode>
                <c:ptCount val="1"/>
                <c:pt idx="0">
                  <c:v>0.64131476897099438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Sheet1!$G$37</c:f>
              <c:strCache>
                <c:ptCount val="1"/>
                <c:pt idx="0">
                  <c:v>RWE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92D050"/>
              </a:solidFill>
            </c:spPr>
          </c:marker>
          <c:xVal>
            <c:numRef>
              <c:f>Sheet1!$G$38</c:f>
              <c:numCache>
                <c:formatCode>#,##0_);[Red]\(#,##0\)</c:formatCode>
                <c:ptCount val="1"/>
                <c:pt idx="0">
                  <c:v>62957.441699999996</c:v>
                </c:pt>
              </c:numCache>
            </c:numRef>
          </c:xVal>
          <c:yVal>
            <c:numRef>
              <c:f>Sheet1!$G$39</c:f>
              <c:numCache>
                <c:formatCode>0%</c:formatCode>
                <c:ptCount val="1"/>
                <c:pt idx="0">
                  <c:v>0.43300903854865502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Sheet1!$H$37</c:f>
              <c:strCache>
                <c:ptCount val="1"/>
                <c:pt idx="0">
                  <c:v>E.ON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FF0000"/>
              </a:solidFill>
            </c:spPr>
          </c:marker>
          <c:xVal>
            <c:numRef>
              <c:f>Sheet1!$H$38</c:f>
              <c:numCache>
                <c:formatCode>#,##0_);[Red]\(#,##0\)</c:formatCode>
                <c:ptCount val="1"/>
                <c:pt idx="0">
                  <c:v>157835.66579999999</c:v>
                </c:pt>
              </c:numCache>
            </c:numRef>
          </c:xVal>
          <c:yVal>
            <c:numRef>
              <c:f>Sheet1!$H$39</c:f>
              <c:numCache>
                <c:formatCode>0%</c:formatCode>
                <c:ptCount val="1"/>
                <c:pt idx="0">
                  <c:v>0.6543048409024419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Sheet1!$I$37</c:f>
              <c:strCache>
                <c:ptCount val="1"/>
                <c:pt idx="0">
                  <c:v>Iberdrola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chemeClr val="accent5">
                  <a:lumMod val="20000"/>
                  <a:lumOff val="80000"/>
                </a:schemeClr>
              </a:solidFill>
            </c:spPr>
          </c:marker>
          <c:xVal>
            <c:numRef>
              <c:f>Sheet1!$I$38</c:f>
              <c:numCache>
                <c:formatCode>#,##0_);[Red]\(#,##0\)</c:formatCode>
                <c:ptCount val="1"/>
                <c:pt idx="0">
                  <c:v>42669.726963299996</c:v>
                </c:pt>
              </c:numCache>
            </c:numRef>
          </c:xVal>
          <c:yVal>
            <c:numRef>
              <c:f>Sheet1!$I$39</c:f>
              <c:numCache>
                <c:formatCode>0%</c:formatCode>
                <c:ptCount val="1"/>
                <c:pt idx="0">
                  <c:v>0.53943399236881051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Sheet1!$J$37</c:f>
              <c:strCache>
                <c:ptCount val="1"/>
                <c:pt idx="0">
                  <c:v>Enel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chemeClr val="accent6"/>
              </a:solidFill>
            </c:spPr>
          </c:marker>
          <c:dPt>
            <c:idx val="0"/>
            <c:bubble3D val="0"/>
          </c:dPt>
          <c:xVal>
            <c:numRef>
              <c:f>Sheet1!$J$38</c:f>
              <c:numCache>
                <c:formatCode>#,##0_);[Red]\(#,##0\)</c:formatCode>
                <c:ptCount val="1"/>
                <c:pt idx="0">
                  <c:v>102751.12980000001</c:v>
                </c:pt>
              </c:numCache>
            </c:numRef>
          </c:xVal>
          <c:yVal>
            <c:numRef>
              <c:f>Sheet1!$J$39</c:f>
              <c:numCache>
                <c:formatCode>0%</c:formatCode>
                <c:ptCount val="1"/>
                <c:pt idx="0">
                  <c:v>0.60718977502873717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Sheet1!$K$37</c:f>
              <c:strCache>
                <c:ptCount val="1"/>
                <c:pt idx="0">
                  <c:v>J-POWER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B050"/>
              </a:solidFill>
            </c:spPr>
          </c:marker>
          <c:xVal>
            <c:numRef>
              <c:f>Sheet1!$K$38</c:f>
              <c:numCache>
                <c:formatCode>#,##0_);[Red]\(#,##0\)</c:formatCode>
                <c:ptCount val="1"/>
                <c:pt idx="0">
                  <c:v>7800.72</c:v>
                </c:pt>
              </c:numCache>
            </c:numRef>
          </c:xVal>
          <c:yVal>
            <c:numRef>
              <c:f>Sheet1!$K$39</c:f>
              <c:numCache>
                <c:formatCode>0%</c:formatCode>
                <c:ptCount val="1"/>
                <c:pt idx="0">
                  <c:v>0.19992000738393378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Sheet1!$L$37</c:f>
              <c:strCache>
                <c:ptCount val="1"/>
                <c:pt idx="0">
                  <c:v>東京ガス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0000"/>
              </a:solidFill>
            </c:spPr>
          </c:marker>
          <c:xVal>
            <c:numRef>
              <c:f>Sheet1!$L$38</c:f>
              <c:numCache>
                <c:formatCode>#,##0_);[Red]\(#,##0\)</c:formatCode>
                <c:ptCount val="1"/>
                <c:pt idx="0">
                  <c:v>18846.560000000001</c:v>
                </c:pt>
              </c:numCache>
            </c:numRef>
          </c:xVal>
          <c:yVal>
            <c:numRef>
              <c:f>Sheet1!$L$39</c:f>
              <c:numCache>
                <c:formatCode>0%</c:formatCode>
                <c:ptCount val="1"/>
                <c:pt idx="0">
                  <c:v>1.5976920987172193E-2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Sheet1!$M$37</c:f>
              <c:strCache>
                <c:ptCount val="1"/>
                <c:pt idx="0">
                  <c:v>大阪ガス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70C0"/>
              </a:solidFill>
            </c:spPr>
          </c:marker>
          <c:dPt>
            <c:idx val="0"/>
            <c:bubble3D val="0"/>
          </c:dPt>
          <c:xVal>
            <c:numRef>
              <c:f>Sheet1!$M$38</c:f>
              <c:numCache>
                <c:formatCode>#,##0_);[Red]\(#,##0\)</c:formatCode>
                <c:ptCount val="1"/>
                <c:pt idx="0">
                  <c:v>13220.12</c:v>
                </c:pt>
              </c:numCache>
            </c:numRef>
          </c:xVal>
          <c:yVal>
            <c:numRef>
              <c:f>Sheet1!$M$39</c:f>
              <c:numCache>
                <c:formatCode>0%</c:formatCode>
                <c:ptCount val="1"/>
                <c:pt idx="0">
                  <c:v>1.2704877111554207E-2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Sheet1!$N$37</c:f>
              <c:strCache>
                <c:ptCount val="1"/>
                <c:pt idx="0">
                  <c:v>東京電力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7030A0"/>
              </a:solidFill>
            </c:spPr>
          </c:marker>
          <c:dPt>
            <c:idx val="0"/>
            <c:marker>
              <c:spPr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c:spPr>
            </c:marker>
            <c:bubble3D val="0"/>
          </c:dPt>
          <c:xVal>
            <c:numRef>
              <c:f>Sheet1!$N$38</c:f>
              <c:numCache>
                <c:formatCode>#,##0_);[Red]\(#,##0\)</c:formatCode>
                <c:ptCount val="1"/>
                <c:pt idx="0">
                  <c:v>60699</c:v>
                </c:pt>
              </c:numCache>
            </c:numRef>
          </c:xVal>
          <c:yVal>
            <c:numRef>
              <c:f>Sheet1!$N$39</c:f>
              <c:numCache>
                <c:formatCode>0%</c:formatCode>
                <c:ptCount val="1"/>
                <c:pt idx="0">
                  <c:v>1.7034877016095816E-2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52224"/>
        <c:axId val="94854144"/>
      </c:scatterChart>
      <c:valAx>
        <c:axId val="94852224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crossAx val="94854144"/>
        <c:crosses val="autoZero"/>
        <c:crossBetween val="midCat"/>
        <c:dispUnits>
          <c:builtInUnit val="thousands"/>
          <c:dispUnitsLbl>
            <c:layout/>
          </c:dispUnitsLbl>
        </c:dispUnits>
      </c:valAx>
      <c:valAx>
        <c:axId val="948541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prstDash val="sysDash"/>
          </a:ln>
        </c:spPr>
        <c:crossAx val="94852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331609034307602"/>
          <c:y val="0.64432739198753219"/>
          <c:w val="0.32360228434228894"/>
          <c:h val="0.151786899353916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42</xdr:row>
      <xdr:rowOff>138111</xdr:rowOff>
    </xdr:from>
    <xdr:to>
      <xdr:col>14</xdr:col>
      <xdr:colOff>209551</xdr:colOff>
      <xdr:row>75</xdr:row>
      <xdr:rowOff>85725</xdr:rowOff>
    </xdr:to>
    <xdr:grpSp>
      <xdr:nvGrpSpPr>
        <xdr:cNvPr id="7" name="グループ化 6"/>
        <xdr:cNvGrpSpPr/>
      </xdr:nvGrpSpPr>
      <xdr:grpSpPr>
        <a:xfrm>
          <a:off x="1847849" y="7339011"/>
          <a:ext cx="8905877" cy="5605464"/>
          <a:chOff x="1847849" y="7339011"/>
          <a:chExt cx="8905877" cy="5605464"/>
        </a:xfrm>
      </xdr:grpSpPr>
      <xdr:graphicFrame macro="">
        <xdr:nvGraphicFramePr>
          <xdr:cNvPr id="4" name="グラフ 3"/>
          <xdr:cNvGraphicFramePr/>
        </xdr:nvGraphicFramePr>
        <xdr:xfrm>
          <a:off x="1847849" y="7339011"/>
          <a:ext cx="8829675" cy="56054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/>
          <xdr:cNvSpPr txBox="1"/>
        </xdr:nvSpPr>
        <xdr:spPr>
          <a:xfrm>
            <a:off x="8115300" y="12268200"/>
            <a:ext cx="25241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en-US" altLang="ja-JP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※</a:t>
            </a:r>
            <a:r>
              <a:rPr kumimoji="1" lang="ja-JP" altLang="en-US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国外比率は</a:t>
            </a:r>
            <a:r>
              <a:rPr kumimoji="1" lang="en-US" altLang="ja-JP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Sales</a:t>
            </a:r>
            <a:r>
              <a:rPr kumimoji="1" lang="ja-JP" altLang="en-US" sz="800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kumimoji="1" lang="en-US" altLang="ja-JP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and Service</a:t>
            </a:r>
            <a:r>
              <a:rPr kumimoji="1" lang="ja-JP" altLang="en-US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の内訳にて試算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6924676" y="9229726"/>
            <a:ext cx="266700" cy="2000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※</a:t>
            </a:r>
            <a:endPara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9934576" y="12487275"/>
            <a:ext cx="81915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8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（千億円）</a:t>
            </a:r>
          </a:p>
        </xdr:txBody>
      </xdr:sp>
    </xdr:grpSp>
    <xdr:clientData/>
  </xdr:twoCellAnchor>
  <xdr:twoCellAnchor>
    <xdr:from>
      <xdr:col>2</xdr:col>
      <xdr:colOff>1037083</xdr:colOff>
      <xdr:row>63</xdr:row>
      <xdr:rowOff>132211</xdr:rowOff>
    </xdr:from>
    <xdr:to>
      <xdr:col>7</xdr:col>
      <xdr:colOff>160758</xdr:colOff>
      <xdr:row>75</xdr:row>
      <xdr:rowOff>159706</xdr:rowOff>
    </xdr:to>
    <xdr:sp macro="" textlink="">
      <xdr:nvSpPr>
        <xdr:cNvPr id="11" name="円/楕円 10"/>
        <xdr:cNvSpPr/>
      </xdr:nvSpPr>
      <xdr:spPr bwMode="auto">
        <a:xfrm rot="150804">
          <a:off x="2408683" y="10933561"/>
          <a:ext cx="3200375" cy="2084895"/>
        </a:xfrm>
        <a:prstGeom prst="ellipse">
          <a:avLst/>
        </a:prstGeom>
        <a:solidFill>
          <a:schemeClr val="accent2">
            <a:lumMod val="20000"/>
            <a:lumOff val="80000"/>
            <a:alpha val="56000"/>
          </a:schemeClr>
        </a:solidFill>
        <a:ln w="9525">
          <a:solidFill>
            <a:srgbClr val="FF0000"/>
          </a:solidFill>
          <a:miter lim="800000"/>
          <a:headEnd/>
          <a:tailEnd/>
        </a:ln>
        <a:effectLst/>
        <a:ex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0" lang="ja-JP" altLang="en-US" sz="1800"/>
        </a:p>
      </xdr:txBody>
    </xdr:sp>
    <xdr:clientData/>
  </xdr:twoCellAnchor>
  <xdr:twoCellAnchor>
    <xdr:from>
      <xdr:col>2</xdr:col>
      <xdr:colOff>552449</xdr:colOff>
      <xdr:row>43</xdr:row>
      <xdr:rowOff>123824</xdr:rowOff>
    </xdr:from>
    <xdr:to>
      <xdr:col>2</xdr:col>
      <xdr:colOff>1095374</xdr:colOff>
      <xdr:row>45</xdr:row>
      <xdr:rowOff>38099</xdr:rowOff>
    </xdr:to>
    <xdr:sp macro="" textlink="">
      <xdr:nvSpPr>
        <xdr:cNvPr id="3" name="テキスト ボックス 2"/>
        <xdr:cNvSpPr txBox="1"/>
      </xdr:nvSpPr>
      <xdr:spPr>
        <a:xfrm>
          <a:off x="1924049" y="7496174"/>
          <a:ext cx="5429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比率</a:t>
          </a:r>
        </a:p>
      </xdr:txBody>
    </xdr:sp>
    <xdr:clientData/>
  </xdr:twoCellAnchor>
  <xdr:twoCellAnchor>
    <xdr:from>
      <xdr:col>12</xdr:col>
      <xdr:colOff>600074</xdr:colOff>
      <xdr:row>72</xdr:row>
      <xdr:rowOff>123824</xdr:rowOff>
    </xdr:from>
    <xdr:to>
      <xdr:col>13</xdr:col>
      <xdr:colOff>685800</xdr:colOff>
      <xdr:row>74</xdr:row>
      <xdr:rowOff>38099</xdr:rowOff>
    </xdr:to>
    <xdr:sp macro="" textlink="">
      <xdr:nvSpPr>
        <xdr:cNvPr id="9" name="テキスト ボックス 8"/>
        <xdr:cNvSpPr txBox="1"/>
      </xdr:nvSpPr>
      <xdr:spPr>
        <a:xfrm>
          <a:off x="9734549" y="12468224"/>
          <a:ext cx="79057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売上高</a:t>
          </a:r>
        </a:p>
      </xdr:txBody>
    </xdr:sp>
    <xdr:clientData/>
  </xdr:twoCellAnchor>
  <xdr:twoCellAnchor>
    <xdr:from>
      <xdr:col>4</xdr:col>
      <xdr:colOff>147567</xdr:colOff>
      <xdr:row>65</xdr:row>
      <xdr:rowOff>31308</xdr:rowOff>
    </xdr:from>
    <xdr:to>
      <xdr:col>5</xdr:col>
      <xdr:colOff>348786</xdr:colOff>
      <xdr:row>66</xdr:row>
      <xdr:rowOff>167635</xdr:rowOff>
    </xdr:to>
    <xdr:sp macro="" textlink="">
      <xdr:nvSpPr>
        <xdr:cNvPr id="12" name="テキスト ボックス 8"/>
        <xdr:cNvSpPr txBox="1"/>
      </xdr:nvSpPr>
      <xdr:spPr>
        <a:xfrm>
          <a:off x="3376542" y="11175558"/>
          <a:ext cx="991794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日本勢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rc-kawasesouba.jp/fx/yearend/index.php?id=2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5"/>
  <sheetViews>
    <sheetView tabSelected="1" topLeftCell="B34" workbookViewId="0">
      <selection activeCell="F79" sqref="F79"/>
    </sheetView>
  </sheetViews>
  <sheetFormatPr defaultRowHeight="13.5" x14ac:dyDescent="0.15"/>
  <cols>
    <col min="3" max="3" width="15.125" bestFit="1" customWidth="1"/>
    <col min="4" max="4" width="9.25" bestFit="1" customWidth="1"/>
    <col min="5" max="5" width="10.375" bestFit="1" customWidth="1"/>
    <col min="6" max="7" width="9.375" bestFit="1" customWidth="1"/>
    <col min="8" max="8" width="10.375" bestFit="1" customWidth="1"/>
    <col min="9" max="9" width="9.25" bestFit="1" customWidth="1"/>
    <col min="10" max="10" width="10.375" bestFit="1" customWidth="1"/>
    <col min="11" max="11" width="9.125" bestFit="1" customWidth="1"/>
    <col min="12" max="15" width="9.25" bestFit="1" customWidth="1"/>
  </cols>
  <sheetData>
    <row r="4" spans="3:13" x14ac:dyDescent="0.15">
      <c r="C4" s="1"/>
      <c r="D4" s="1" t="s">
        <v>34</v>
      </c>
      <c r="E4" s="1" t="s">
        <v>20</v>
      </c>
      <c r="M4" s="1"/>
    </row>
    <row r="5" spans="3:13" x14ac:dyDescent="0.15">
      <c r="C5" s="5"/>
      <c r="D5" s="5" t="s">
        <v>2</v>
      </c>
      <c r="E5" s="5" t="s">
        <v>6</v>
      </c>
      <c r="F5" s="5" t="s">
        <v>8</v>
      </c>
      <c r="G5" s="5" t="s">
        <v>10</v>
      </c>
      <c r="H5" s="5" t="s">
        <v>12</v>
      </c>
      <c r="I5" s="5" t="s">
        <v>14</v>
      </c>
      <c r="J5" s="5" t="s">
        <v>16</v>
      </c>
    </row>
    <row r="6" spans="3:13" x14ac:dyDescent="0.15">
      <c r="C6" s="5" t="s">
        <v>0</v>
      </c>
      <c r="D6" s="6">
        <f>46918+110563+85938+9942</f>
        <v>253361</v>
      </c>
      <c r="E6" s="6">
        <v>75006</v>
      </c>
      <c r="F6" s="6">
        <v>69883</v>
      </c>
      <c r="G6" s="6">
        <v>46357</v>
      </c>
      <c r="H6" s="6">
        <v>116218</v>
      </c>
      <c r="I6" s="6">
        <v>31418.692999999999</v>
      </c>
      <c r="J6" s="6">
        <v>75658</v>
      </c>
    </row>
    <row r="7" spans="3:13" x14ac:dyDescent="0.15">
      <c r="C7" s="5"/>
      <c r="D7" s="6"/>
      <c r="E7" s="6"/>
      <c r="F7" s="6"/>
      <c r="G7" s="6"/>
      <c r="H7" s="6"/>
      <c r="I7" s="6"/>
      <c r="J7" s="5"/>
    </row>
    <row r="8" spans="3:13" x14ac:dyDescent="0.15">
      <c r="C8" s="5" t="s">
        <v>3</v>
      </c>
      <c r="D8" s="6">
        <v>46918</v>
      </c>
      <c r="E8" s="6">
        <v>39619</v>
      </c>
      <c r="F8" s="6">
        <v>25066</v>
      </c>
      <c r="G8" s="6">
        <v>26284</v>
      </c>
      <c r="H8" s="6">
        <v>40176</v>
      </c>
      <c r="I8" s="6">
        <v>14470.382</v>
      </c>
      <c r="J8" s="5"/>
    </row>
    <row r="9" spans="3:13" x14ac:dyDescent="0.15">
      <c r="C9" s="5"/>
      <c r="D9" s="5"/>
      <c r="E9" s="5"/>
      <c r="F9" s="5"/>
      <c r="G9" s="5"/>
      <c r="H9" s="5"/>
      <c r="I9" s="5"/>
      <c r="J9" s="5"/>
    </row>
    <row r="10" spans="3:13" x14ac:dyDescent="0.15">
      <c r="C10" s="5" t="s">
        <v>4</v>
      </c>
      <c r="D10" s="7">
        <f>1-(D8/D6)</f>
        <v>0.81481759228926309</v>
      </c>
      <c r="E10" s="7">
        <f t="shared" ref="E10:I10" si="0">1-(E8/E6)</f>
        <v>0.47178892355278246</v>
      </c>
      <c r="F10" s="7">
        <f t="shared" si="0"/>
        <v>0.64131476897099438</v>
      </c>
      <c r="G10" s="7">
        <f t="shared" si="0"/>
        <v>0.43300903854865502</v>
      </c>
      <c r="H10" s="7">
        <f t="shared" si="0"/>
        <v>0.6543048409024419</v>
      </c>
      <c r="I10" s="7">
        <f t="shared" si="0"/>
        <v>0.53943399236881051</v>
      </c>
      <c r="J10" s="7">
        <f>1-(28705/73076)</f>
        <v>0.60718977502873717</v>
      </c>
      <c r="K10" t="s">
        <v>35</v>
      </c>
    </row>
    <row r="12" spans="3:13" x14ac:dyDescent="0.15">
      <c r="C12" s="1" t="s">
        <v>19</v>
      </c>
    </row>
    <row r="13" spans="3:13" x14ac:dyDescent="0.15">
      <c r="C13" s="5"/>
      <c r="D13" s="5" t="s">
        <v>18</v>
      </c>
      <c r="E13" s="5" t="s">
        <v>22</v>
      </c>
      <c r="F13" s="5" t="s">
        <v>23</v>
      </c>
      <c r="G13" s="5" t="s">
        <v>24</v>
      </c>
      <c r="H13" s="5" t="s">
        <v>25</v>
      </c>
    </row>
    <row r="14" spans="3:13" x14ac:dyDescent="0.15">
      <c r="C14" s="5" t="s">
        <v>0</v>
      </c>
      <c r="D14" s="6">
        <v>780072</v>
      </c>
      <c r="E14" s="6">
        <v>1884656</v>
      </c>
      <c r="F14" s="6">
        <v>1322012</v>
      </c>
      <c r="G14" s="6">
        <v>6069900</v>
      </c>
      <c r="H14" s="6">
        <v>3245906</v>
      </c>
    </row>
    <row r="15" spans="3:13" x14ac:dyDescent="0.15">
      <c r="C15" s="5"/>
      <c r="D15" s="6"/>
      <c r="E15" s="6"/>
      <c r="F15" s="6"/>
      <c r="G15" s="6"/>
      <c r="H15" s="6"/>
    </row>
    <row r="16" spans="3:13" x14ac:dyDescent="0.15">
      <c r="C16" s="8" t="s">
        <v>21</v>
      </c>
      <c r="D16" s="6">
        <v>155952</v>
      </c>
      <c r="E16" s="6">
        <v>30111</v>
      </c>
      <c r="F16" s="6">
        <v>16796</v>
      </c>
      <c r="G16" s="6">
        <v>103400</v>
      </c>
      <c r="H16" s="6" t="s">
        <v>26</v>
      </c>
    </row>
    <row r="17" spans="3:10" x14ac:dyDescent="0.15">
      <c r="C17" s="5"/>
      <c r="D17" s="5"/>
      <c r="E17" s="5"/>
      <c r="F17" s="5"/>
      <c r="G17" s="5"/>
      <c r="H17" s="5"/>
    </row>
    <row r="18" spans="3:10" x14ac:dyDescent="0.15">
      <c r="C18" s="5" t="s">
        <v>4</v>
      </c>
      <c r="D18" s="7">
        <f>D16/D14</f>
        <v>0.19992000738393378</v>
      </c>
      <c r="E18" s="7">
        <f t="shared" ref="E18:G18" si="1">E16/E14</f>
        <v>1.5976920987172193E-2</v>
      </c>
      <c r="F18" s="7">
        <f t="shared" si="1"/>
        <v>1.2704877111554207E-2</v>
      </c>
      <c r="G18" s="7">
        <f t="shared" si="1"/>
        <v>1.7034877016095816E-2</v>
      </c>
      <c r="H18" s="7" t="e">
        <f>H16/H14</f>
        <v>#VALUE!</v>
      </c>
    </row>
    <row r="19" spans="3:10" x14ac:dyDescent="0.15">
      <c r="C19" s="9" t="s">
        <v>32</v>
      </c>
    </row>
    <row r="21" spans="3:10" x14ac:dyDescent="0.15">
      <c r="C21" s="4" t="s">
        <v>27</v>
      </c>
    </row>
    <row r="22" spans="3:10" x14ac:dyDescent="0.15">
      <c r="C22" t="s">
        <v>30</v>
      </c>
    </row>
    <row r="23" spans="3:10" x14ac:dyDescent="0.15">
      <c r="C23" t="s">
        <v>29</v>
      </c>
      <c r="E23">
        <v>135.81</v>
      </c>
      <c r="F23" t="s">
        <v>28</v>
      </c>
    </row>
    <row r="24" spans="3:10" x14ac:dyDescent="0.15">
      <c r="C24" t="s">
        <v>31</v>
      </c>
      <c r="E24">
        <v>14.75</v>
      </c>
      <c r="F24" t="s">
        <v>28</v>
      </c>
    </row>
    <row r="25" spans="3:10" x14ac:dyDescent="0.15">
      <c r="C25" s="9" t="s">
        <v>32</v>
      </c>
    </row>
    <row r="26" spans="3:10" x14ac:dyDescent="0.15">
      <c r="C26" s="9"/>
    </row>
    <row r="27" spans="3:10" x14ac:dyDescent="0.15">
      <c r="C27" s="1" t="s">
        <v>19</v>
      </c>
    </row>
    <row r="28" spans="3:10" x14ac:dyDescent="0.15">
      <c r="C28" s="5"/>
      <c r="D28" s="5" t="s">
        <v>2</v>
      </c>
      <c r="E28" s="5" t="s">
        <v>6</v>
      </c>
      <c r="F28" s="5" t="s">
        <v>8</v>
      </c>
      <c r="G28" s="5" t="s">
        <v>10</v>
      </c>
      <c r="H28" s="5" t="s">
        <v>12</v>
      </c>
      <c r="I28" s="5" t="s">
        <v>14</v>
      </c>
      <c r="J28" s="5" t="s">
        <v>16</v>
      </c>
    </row>
    <row r="29" spans="3:10" x14ac:dyDescent="0.15">
      <c r="C29" s="5" t="s">
        <v>0</v>
      </c>
      <c r="D29" s="6">
        <f>D6*$E$24</f>
        <v>3737074.75</v>
      </c>
      <c r="E29" s="6">
        <f>E6*$E$23</f>
        <v>10186564.859999999</v>
      </c>
      <c r="F29" s="6">
        <f t="shared" ref="F29:J29" si="2">F6*$E$23</f>
        <v>9490810.2300000004</v>
      </c>
      <c r="G29" s="6">
        <f t="shared" si="2"/>
        <v>6295744.1699999999</v>
      </c>
      <c r="H29" s="6">
        <f t="shared" si="2"/>
        <v>15783566.58</v>
      </c>
      <c r="I29" s="6">
        <f t="shared" si="2"/>
        <v>4266972.6963299997</v>
      </c>
      <c r="J29" s="6">
        <f t="shared" si="2"/>
        <v>10275112.98</v>
      </c>
    </row>
    <row r="30" spans="3:10" x14ac:dyDescent="0.15">
      <c r="C30" s="5"/>
      <c r="D30" s="6"/>
      <c r="E30" s="6"/>
      <c r="F30" s="6"/>
      <c r="G30" s="6"/>
      <c r="H30" s="6"/>
      <c r="I30" s="6"/>
      <c r="J30" s="5"/>
    </row>
    <row r="31" spans="3:10" x14ac:dyDescent="0.15">
      <c r="C31" s="5"/>
      <c r="D31" s="6"/>
      <c r="E31" s="6"/>
      <c r="F31" s="6"/>
      <c r="G31" s="6"/>
      <c r="H31" s="6"/>
      <c r="I31" s="6"/>
      <c r="J31" s="5"/>
    </row>
    <row r="32" spans="3:10" x14ac:dyDescent="0.15">
      <c r="C32" s="5"/>
      <c r="D32" s="5"/>
      <c r="E32" s="5"/>
      <c r="F32" s="5"/>
      <c r="G32" s="5"/>
      <c r="H32" s="5"/>
      <c r="I32" s="5"/>
      <c r="J32" s="5"/>
    </row>
    <row r="33" spans="3:15" x14ac:dyDescent="0.15">
      <c r="C33" s="5" t="s">
        <v>4</v>
      </c>
      <c r="D33" s="7">
        <f>D10</f>
        <v>0.81481759228926309</v>
      </c>
      <c r="E33" s="7">
        <f t="shared" ref="E33:J33" si="3">E10</f>
        <v>0.47178892355278246</v>
      </c>
      <c r="F33" s="7">
        <f t="shared" si="3"/>
        <v>0.64131476897099438</v>
      </c>
      <c r="G33" s="7">
        <f t="shared" si="3"/>
        <v>0.43300903854865502</v>
      </c>
      <c r="H33" s="7">
        <f t="shared" si="3"/>
        <v>0.6543048409024419</v>
      </c>
      <c r="I33" s="7">
        <f t="shared" si="3"/>
        <v>0.53943399236881051</v>
      </c>
      <c r="J33" s="7">
        <f t="shared" si="3"/>
        <v>0.60718977502873717</v>
      </c>
    </row>
    <row r="36" spans="3:15" x14ac:dyDescent="0.15">
      <c r="C36" s="1" t="s">
        <v>33</v>
      </c>
    </row>
    <row r="37" spans="3:15" x14ac:dyDescent="0.15">
      <c r="D37" t="s">
        <v>1</v>
      </c>
      <c r="E37" t="s">
        <v>5</v>
      </c>
      <c r="F37" t="s">
        <v>7</v>
      </c>
      <c r="G37" t="s">
        <v>9</v>
      </c>
      <c r="H37" t="s">
        <v>11</v>
      </c>
      <c r="I37" t="s">
        <v>13</v>
      </c>
      <c r="J37" t="s">
        <v>15</v>
      </c>
      <c r="K37" t="s">
        <v>17</v>
      </c>
      <c r="L37" t="s">
        <v>22</v>
      </c>
      <c r="M37" t="s">
        <v>23</v>
      </c>
      <c r="N37" t="s">
        <v>24</v>
      </c>
      <c r="O37" t="s">
        <v>25</v>
      </c>
    </row>
    <row r="38" spans="3:15" x14ac:dyDescent="0.15">
      <c r="C38" t="s">
        <v>0</v>
      </c>
      <c r="D38" s="3">
        <f>3737074.75/100</f>
        <v>37370.747499999998</v>
      </c>
      <c r="E38" s="3">
        <f>10186564.86/100</f>
        <v>101865.6486</v>
      </c>
      <c r="F38" s="3">
        <f>9490810.23/100</f>
        <v>94908.102299999999</v>
      </c>
      <c r="G38" s="3">
        <f>6295744.17/100</f>
        <v>62957.441699999996</v>
      </c>
      <c r="H38" s="3">
        <f>15783566.58/100</f>
        <v>157835.66579999999</v>
      </c>
      <c r="I38" s="3">
        <f>4266972.69633/100</f>
        <v>42669.726963299996</v>
      </c>
      <c r="J38" s="3">
        <f>10275112.98/100</f>
        <v>102751.12980000001</v>
      </c>
      <c r="K38" s="3">
        <f>780072/100</f>
        <v>7800.72</v>
      </c>
      <c r="L38" s="3">
        <f>1884656/100</f>
        <v>18846.560000000001</v>
      </c>
      <c r="M38" s="3">
        <f>1322012/100</f>
        <v>13220.12</v>
      </c>
      <c r="N38" s="3">
        <f>6069900/100</f>
        <v>60699</v>
      </c>
      <c r="O38" s="3">
        <f>3245906/100</f>
        <v>32459.06</v>
      </c>
    </row>
    <row r="39" spans="3:15" x14ac:dyDescent="0.15">
      <c r="C39" t="s">
        <v>4</v>
      </c>
      <c r="D39" s="2">
        <v>0.81481759228926309</v>
      </c>
      <c r="E39" s="2">
        <v>0.47178892355278246</v>
      </c>
      <c r="F39" s="2">
        <v>0.64131476897099438</v>
      </c>
      <c r="G39" s="2">
        <v>0.43300903854865502</v>
      </c>
      <c r="H39" s="2">
        <v>0.6543048409024419</v>
      </c>
      <c r="I39" s="2">
        <v>0.53943399236881051</v>
      </c>
      <c r="J39" s="2">
        <v>0.60718977502873717</v>
      </c>
      <c r="K39" s="2">
        <v>0.19992000738393378</v>
      </c>
      <c r="L39" s="2">
        <v>1.5976920987172193E-2</v>
      </c>
      <c r="M39" s="2">
        <v>1.2704877111554207E-2</v>
      </c>
      <c r="N39" s="2">
        <v>1.7034877016095816E-2</v>
      </c>
      <c r="O39" s="2" t="e">
        <v>#VALUE!</v>
      </c>
    </row>
    <row r="44" spans="3:15" x14ac:dyDescent="0.15">
      <c r="D44" s="3"/>
      <c r="E44" s="2"/>
    </row>
    <row r="45" spans="3:15" x14ac:dyDescent="0.15">
      <c r="D45" s="3"/>
      <c r="E45" s="2"/>
    </row>
    <row r="46" spans="3:15" x14ac:dyDescent="0.15">
      <c r="D46" s="3"/>
      <c r="E46" s="2"/>
    </row>
    <row r="47" spans="3:15" x14ac:dyDescent="0.15">
      <c r="D47" s="3"/>
      <c r="E47" s="2"/>
    </row>
    <row r="48" spans="3:15" x14ac:dyDescent="0.15">
      <c r="D48" s="3"/>
      <c r="E48" s="2"/>
    </row>
    <row r="49" spans="4:5" x14ac:dyDescent="0.15">
      <c r="D49" s="3"/>
      <c r="E49" s="2"/>
    </row>
    <row r="50" spans="4:5" x14ac:dyDescent="0.15">
      <c r="D50" s="3"/>
      <c r="E50" s="2"/>
    </row>
    <row r="51" spans="4:5" x14ac:dyDescent="0.15">
      <c r="D51" s="3"/>
      <c r="E51" s="2"/>
    </row>
    <row r="52" spans="4:5" x14ac:dyDescent="0.15">
      <c r="D52" s="3"/>
      <c r="E52" s="2"/>
    </row>
    <row r="53" spans="4:5" x14ac:dyDescent="0.15">
      <c r="D53" s="3"/>
      <c r="E53" s="2"/>
    </row>
    <row r="54" spans="4:5" x14ac:dyDescent="0.15">
      <c r="D54" s="3"/>
      <c r="E54" s="2"/>
    </row>
    <row r="55" spans="4:5" x14ac:dyDescent="0.15">
      <c r="D55" s="3"/>
      <c r="E55" s="2"/>
    </row>
  </sheetData>
  <phoneticPr fontId="1"/>
  <hyperlinks>
    <hyperlink ref="C21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&amp;R&amp;"ＭＳ Ｐゴシック,標準"機密性○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2012-10-25T06:14:21Z</cp:lastPrinted>
  <dcterms:created xsi:type="dcterms:W3CDTF">2012-10-25T03:37:01Z</dcterms:created>
  <dcterms:modified xsi:type="dcterms:W3CDTF">2017-05-08T01:40:34Z</dcterms:modified>
</cp:coreProperties>
</file>